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externalLinks/externalLink9.xml" ContentType="application/vnd.openxmlformats-officedocument.spreadsheetml.externalLink+xml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activeX/activeX48.xml" ContentType="application/vnd.ms-office.activeX+xml"/>
  <Override PartName="/xl/externalLinks/externalLink27.xml" ContentType="application/vnd.openxmlformats-officedocument.spreadsheetml.externalLink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Override PartName="/xl/activeX/activeX50.bin" ContentType="application/vnd.ms-office.activeX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activeX/activeX44.xml" ContentType="application/vnd.ms-office.activeX+xml"/>
  <Override PartName="/xl/worksheets/sheet3.xml" ContentType="application/vnd.openxmlformats-officedocument.spreadsheetml.worksheet+xml"/>
  <Override PartName="/xl/externalLinks/externalLink23.xml" ContentType="application/vnd.openxmlformats-officedocument.spreadsheetml.externalLink+xml"/>
  <Override PartName="/xl/activeX/activeX1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activeX/activeX51.xml" ContentType="application/vnd.ms-office.activeX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0.xml" ContentType="application/vnd.openxmlformats-officedocument.spreadsheetml.externalLink+xml"/>
  <Override PartName="/xl/activeX/activeX9.bin" ContentType="application/vnd.ms-office.activeX"/>
  <Override PartName="/xl/activeX/activeX1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48.bin" ContentType="application/vnd.ms-office.activeX"/>
  <Override PartName="/xl/activeX/activeX5.bin" ContentType="application/vnd.ms-office.activeX"/>
  <Override PartName="/xl/activeX/activeX37.bin" ContentType="application/vnd.ms-office.activeX"/>
  <Default Extension="bin" ContentType="application/vnd.openxmlformats-officedocument.spreadsheetml.printerSettings"/>
  <Default Extension="png" ContentType="image/png"/>
  <Override PartName="/xl/activeX/activeX15.bin" ContentType="application/vnd.ms-office.activeX"/>
  <Override PartName="/xl/activeX/activeX26.bin" ContentType="application/vnd.ms-office.activeX"/>
  <Override PartName="/xl/activeX/activeX44.bin" ContentType="application/vnd.ms-office.activeX"/>
  <Override PartName="/xl/activeX/activeX1.bin" ContentType="application/vnd.ms-office.activeX"/>
  <Override PartName="/xl/activeX/activeX22.bin" ContentType="application/vnd.ms-office.activeX"/>
  <Override PartName="/xl/activeX/activeX33.bin" ContentType="application/vnd.ms-office.activeX"/>
  <Override PartName="/xl/activeX/activeX38.xml" ContentType="application/vnd.ms-office.activeX+xml"/>
  <Override PartName="/xl/activeX/activeX49.xml" ContentType="application/vnd.ms-office.activeX+xml"/>
  <Override PartName="/xl/activeX/activeX51.bin" ContentType="application/vnd.ms-office.activeX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activeX/activeX6.xml" ContentType="application/vnd.ms-office.activeX+xml"/>
  <Override PartName="/xl/activeX/activeX11.bin" ContentType="application/vnd.ms-office.activeX"/>
  <Override PartName="/xl/activeX/activeX27.xml" ContentType="application/vnd.ms-office.activeX+xml"/>
  <Override PartName="/xl/activeX/activeX40.bin" ContentType="application/vnd.ms-office.activeX"/>
  <Override PartName="/xl/activeX/activeX45.xml" ContentType="application/vnd.ms-office.activeX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drawings/drawing3.xml" ContentType="application/vnd.openxmlformats-officedocument.drawing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xl/activeX/activeX4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Override PartName="/xl/activeX/activeX41.xml" ContentType="application/vnd.ms-office.activeX+xml"/>
  <Override PartName="/xl/activeX/activeX52.xml" ContentType="application/vnd.ms-office.activeX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activeX/activeX50.xml" ContentType="application/vnd.ms-office.activeX+xml"/>
  <Override PartName="/xl/calcChain.xml" ContentType="application/vnd.openxmlformats-officedocument.spreadsheetml.calcChain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activeX/activeX49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xl/activeX/activeX47.bin" ContentType="application/vnd.ms-office.activeX"/>
  <Override PartName="/docProps/core.xml" ContentType="application/vnd.openxmlformats-package.core-properties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52.bin" ContentType="application/vnd.ms-office.activeX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  <Override PartName="/xl/activeX/activeX53.xml" ContentType="application/vnd.ms-office.activeX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activeX/activeX13.xml" ContentType="application/vnd.ms-office.activeX+xml"/>
  <Override PartName="/xl/activeX/activeX42.xml" ContentType="application/vnd.ms-office.activeX+xml"/>
  <Override PartName="/xl/worksheets/sheet1.xml" ContentType="application/vnd.openxmlformats-officedocument.spreadsheetml.worksheet+xml"/>
  <Override PartName="/xl/externalLinks/externalLink21.xml" ContentType="application/vnd.openxmlformats-officedocument.spreadsheetml.externalLink+xml"/>
  <Override PartName="/xl/activeX/activeX20.xml" ContentType="application/vnd.ms-office.activeX+xml"/>
  <Override PartName="/xl/activeX/activeX31.xml" ContentType="application/vnd.ms-office.activeX+xml"/>
  <Override PartName="/xl/externalLinks/externalLink10.xml" ContentType="application/vnd.openxmlformats-officedocument.spreadsheetml.externalLink+xml"/>
  <Override PartName="/xl/activeX/activeX7.bin" ContentType="application/vnd.ms-office.activeX"/>
  <Override PartName="/xl/activeX/activeX39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46.bin" ContentType="application/vnd.ms-office.activeX"/>
  <Override PartName="/xl/activeX/activeX3.bin" ContentType="application/vnd.ms-office.activeX"/>
  <Override PartName="/xl/activeX/activeX35.bin" ContentType="application/vnd.ms-office.activeX"/>
  <Override PartName="/xl/activeX/activeX53.bin" ContentType="application/vnd.ms-office.activeX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activeX/activeX8.xml" ContentType="application/vnd.ms-office.activeX+xml"/>
  <Override PartName="/xl/activeX/activeX13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42.bin" ContentType="application/vnd.ms-office.activeX"/>
  <Override PartName="/xl/activeX/activeX47.xml" ContentType="application/vnd.ms-office.activeX+xml"/>
  <Default Extension="jpeg" ContentType="image/jpeg"/>
  <Override PartName="/xl/activeX/activeX18.xml" ContentType="application/vnd.ms-office.activeX+xml"/>
  <Override PartName="/xl/activeX/activeX20.bin" ContentType="application/vnd.ms-office.activeX"/>
  <Override PartName="/xl/activeX/activeX31.bin" ContentType="application/vnd.ms-office.activeX"/>
  <Override PartName="/xl/activeX/activeX36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Planilha - COHAB V" sheetId="65" r:id="rId1"/>
    <sheet name="CRONOGRAMA DESEMBOLSO" sheetId="66" r:id="rId2"/>
    <sheet name="ABC" sheetId="68" r:id="rId3"/>
    <sheet name="Plan1" sheetId="6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\\" localSheetId="1" hidden="1">{#N/A,#N/A,FALSE,"RESUMO-BB1";#N/A,#N/A,FALSE,"MOD-A01-R - BB1";#N/A,#N/A,FALSE,"URB-BB1"}</definedName>
    <definedName name="\\\" hidden="1">{#N/A,#N/A,FALSE,"RESUMO-BB1";#N/A,#N/A,FALSE,"MOD-A01-R - BB1";#N/A,#N/A,FALSE,"URB-BB1"}</definedName>
    <definedName name="\0" localSheetId="2">#REF!</definedName>
    <definedName name="\0" localSheetId="1">#REF!</definedName>
    <definedName name="\0">#REF!</definedName>
    <definedName name="\c" localSheetId="2">[1]ORCCONTRATO!#REF!</definedName>
    <definedName name="\c" localSheetId="1">[1]ORCCONTRATO!#REF!</definedName>
    <definedName name="\c">[1]ORCCONTRATO!#REF!</definedName>
    <definedName name="\CC" localSheetId="2">#REF!</definedName>
    <definedName name="\CC" localSheetId="1">#REF!</definedName>
    <definedName name="\CC">#REF!</definedName>
    <definedName name="\d" localSheetId="2">'[2]tabsiurb-jul01'!#REF!</definedName>
    <definedName name="\d" localSheetId="1">'[2]tabsiurb-jul01'!#REF!</definedName>
    <definedName name="\d">'[2]tabsiurb-jul01'!#REF!</definedName>
    <definedName name="\i" localSheetId="2">#REF!</definedName>
    <definedName name="\i" localSheetId="1">#REF!</definedName>
    <definedName name="\i">#REF!</definedName>
    <definedName name="\m" localSheetId="2">#REF!</definedName>
    <definedName name="\m">#REF!</definedName>
    <definedName name="\M1" localSheetId="2">[3]MEDIÇÃO!#REF!</definedName>
    <definedName name="\M1">[3]MEDIÇÃO!#REF!</definedName>
    <definedName name="\M10" localSheetId="2">#REF!</definedName>
    <definedName name="\M10" localSheetId="1">#REF!</definedName>
    <definedName name="\M10">#REF!</definedName>
    <definedName name="\M11" localSheetId="2">#REF!</definedName>
    <definedName name="\M11">#REF!</definedName>
    <definedName name="\M12" localSheetId="2">#REF!</definedName>
    <definedName name="\M12">#REF!</definedName>
    <definedName name="\M13" localSheetId="2">#REF!</definedName>
    <definedName name="\M13">#REF!</definedName>
    <definedName name="\M2" localSheetId="2">#REF!</definedName>
    <definedName name="\M2">#REF!</definedName>
    <definedName name="\M3" localSheetId="2">#REF!</definedName>
    <definedName name="\M3">#REF!</definedName>
    <definedName name="\M4" localSheetId="2">#REF!</definedName>
    <definedName name="\M4">#REF!</definedName>
    <definedName name="\M5" localSheetId="2">#REF!</definedName>
    <definedName name="\M5">#REF!</definedName>
    <definedName name="\M6" localSheetId="2">#REF!</definedName>
    <definedName name="\M6">#REF!</definedName>
    <definedName name="\M7" localSheetId="2">#REF!</definedName>
    <definedName name="\M7">#REF!</definedName>
    <definedName name="\M8" localSheetId="2">#REF!</definedName>
    <definedName name="\M8">#REF!</definedName>
    <definedName name="\M9" localSheetId="2">#REF!</definedName>
    <definedName name="\M9">#REF!</definedName>
    <definedName name="\MM" localSheetId="2">#REF!</definedName>
    <definedName name="\MM">#REF!</definedName>
    <definedName name="\O" localSheetId="2">#REF!</definedName>
    <definedName name="\O">#REF!</definedName>
    <definedName name="\p" localSheetId="2">#REF!</definedName>
    <definedName name="\p">#REF!</definedName>
    <definedName name="\PP" localSheetId="2">#REF!</definedName>
    <definedName name="\PP">#REF!</definedName>
    <definedName name="\q" localSheetId="2">#REF!</definedName>
    <definedName name="\q">#REF!</definedName>
    <definedName name="\s" localSheetId="2">'[2]tabsiurb-jul01'!#REF!</definedName>
    <definedName name="\s">'[2]tabsiurb-jul01'!#REF!</definedName>
    <definedName name="\z" localSheetId="2">#REF!</definedName>
    <definedName name="\z" localSheetId="1">#REF!</definedName>
    <definedName name="\z">#REF!</definedName>
    <definedName name="___BXF1392" localSheetId="2">[4]CAMINHÕES!#REF!</definedName>
    <definedName name="___BXF1392" localSheetId="1">[4]CAMINHÕES!#REF!</definedName>
    <definedName name="___BXF1392">[4]CAMINHÕES!#REF!</definedName>
    <definedName name="___CRC7674" localSheetId="2">[4]CAMINHÕES!#REF!</definedName>
    <definedName name="___CRC7674">[4]CAMINHÕES!#REF!</definedName>
    <definedName name="___CRT2673" localSheetId="2">[4]CAMINHÕES!#REF!</definedName>
    <definedName name="___CRT2673">[4]CAMINHÕES!#REF!</definedName>
    <definedName name="___R" localSheetId="1" hidden="1">{#N/A,#N/A,FALSE,"ORC-ACKE";#N/A,#N/A,FALSE,"RESUMO"}</definedName>
    <definedName name="___R" hidden="1">{#N/A,#N/A,FALSE,"ORC-ACKE";#N/A,#N/A,FALSE,"RESUMO"}</definedName>
    <definedName name="___tab31">'[5]Tabela 31'!$A$1:$D$3166</definedName>
    <definedName name="__1231123" localSheetId="2" hidden="1">#REF!</definedName>
    <definedName name="__1231123" localSheetId="1" hidden="1">#REF!</definedName>
    <definedName name="__1231123" hidden="1">#REF!</definedName>
    <definedName name="__1234456" localSheetId="2" hidden="1">#REF!</definedName>
    <definedName name="__1234456" hidden="1">#REF!</definedName>
    <definedName name="__123Graph_ASIDECO" localSheetId="2" hidden="1">#REF!</definedName>
    <definedName name="__123Graph_ASIDECO" hidden="1">#REF!</definedName>
    <definedName name="__123Graph_BSIDECO" localSheetId="2" hidden="1">#REF!</definedName>
    <definedName name="__123Graph_BSIDECO" hidden="1">#REF!</definedName>
    <definedName name="__123Graph_CSIDECO" localSheetId="2" hidden="1">#REF!</definedName>
    <definedName name="__123Graph_CSIDECO" hidden="1">#REF!</definedName>
    <definedName name="__123Graph_XSIDECO" localSheetId="2" hidden="1">#REF!</definedName>
    <definedName name="__123Graph_XSIDECO" hidden="1">#REF!</definedName>
    <definedName name="__ANT1202" localSheetId="2">[6]FaixasCrit!#REF!</definedName>
    <definedName name="__ANT1202">[6]FaixasCrit!#REF!</definedName>
    <definedName name="__ANT1203" localSheetId="2">[6]FaixasCrit!#REF!</definedName>
    <definedName name="__ANT1203">[6]FaixasCrit!#REF!</definedName>
    <definedName name="__CAB1" localSheetId="2">#REF!</definedName>
    <definedName name="__CAB1" localSheetId="1">#REF!</definedName>
    <definedName name="__CAB1">#REF!</definedName>
    <definedName name="__CAB2" localSheetId="2">#REF!</definedName>
    <definedName name="__CAB2">#REF!</definedName>
    <definedName name="__CAB3" localSheetId="2">#REF!</definedName>
    <definedName name="__CAB3">#REF!</definedName>
    <definedName name="__CAB4" localSheetId="2">#REF!</definedName>
    <definedName name="__CAB4">#REF!</definedName>
    <definedName name="__la29" localSheetId="2" hidden="1">#REF!</definedName>
    <definedName name="__la29" hidden="1">#REF!</definedName>
    <definedName name="__la3" localSheetId="2" hidden="1">#REF!</definedName>
    <definedName name="__la3" hidden="1">#REF!</definedName>
    <definedName name="__la31" localSheetId="2" hidden="1">#REF!</definedName>
    <definedName name="__la31" hidden="1">#REF!</definedName>
    <definedName name="__la32" localSheetId="2" hidden="1">#REF!</definedName>
    <definedName name="__la32" hidden="1">#REF!</definedName>
    <definedName name="__la4" localSheetId="2" hidden="1">#REF!</definedName>
    <definedName name="__la4" hidden="1">#REF!</definedName>
    <definedName name="__la5" localSheetId="2" hidden="1">#REF!</definedName>
    <definedName name="__la5" hidden="1">#REF!</definedName>
    <definedName name="__la6" localSheetId="2" hidden="1">#REF!</definedName>
    <definedName name="__la6" hidden="1">#REF!</definedName>
    <definedName name="__la7" localSheetId="2" hidden="1">#REF!</definedName>
    <definedName name="__la7" hidden="1">#REF!</definedName>
    <definedName name="__la8" localSheetId="2" hidden="1">#REF!</definedName>
    <definedName name="__la8" hidden="1">#REF!</definedName>
    <definedName name="__la9" localSheetId="2" hidden="1">#REF!</definedName>
    <definedName name="__la9" hidden="1">#REF!</definedName>
    <definedName name="__lb1" localSheetId="2" hidden="1">#REF!</definedName>
    <definedName name="__lb1" hidden="1">#REF!</definedName>
    <definedName name="__lb10" localSheetId="2" hidden="1">#REF!</definedName>
    <definedName name="__lb10" hidden="1">#REF!</definedName>
    <definedName name="__lb11" localSheetId="2" hidden="1">#REF!</definedName>
    <definedName name="__lb11" hidden="1">#REF!</definedName>
    <definedName name="__lb12" localSheetId="2" hidden="1">#REF!</definedName>
    <definedName name="__lb12" hidden="1">#REF!</definedName>
    <definedName name="__lb13" localSheetId="2" hidden="1">#REF!</definedName>
    <definedName name="__lb13" hidden="1">#REF!</definedName>
    <definedName name="__lb14" localSheetId="2" hidden="1">#REF!</definedName>
    <definedName name="__lb14" hidden="1">#REF!</definedName>
    <definedName name="__lb15" localSheetId="2" hidden="1">#REF!</definedName>
    <definedName name="__lb15" hidden="1">#REF!</definedName>
    <definedName name="__lb16" localSheetId="2" hidden="1">#REF!</definedName>
    <definedName name="__lb16" hidden="1">#REF!</definedName>
    <definedName name="__lb17" localSheetId="2" hidden="1">#REF!</definedName>
    <definedName name="__lb17" hidden="1">#REF!</definedName>
    <definedName name="__lb18" localSheetId="2" hidden="1">#REF!</definedName>
    <definedName name="__lb18" hidden="1">#REF!</definedName>
    <definedName name="__lb19" localSheetId="2" hidden="1">#REF!</definedName>
    <definedName name="__lb19" hidden="1">#REF!</definedName>
    <definedName name="__lb2" localSheetId="2" hidden="1">#REF!</definedName>
    <definedName name="__lb2" hidden="1">#REF!</definedName>
    <definedName name="__lb20" localSheetId="2" hidden="1">#REF!</definedName>
    <definedName name="__lb20" hidden="1">#REF!</definedName>
    <definedName name="__lb21" localSheetId="2" hidden="1">#REF!</definedName>
    <definedName name="__lb21" hidden="1">#REF!</definedName>
    <definedName name="__lb22" localSheetId="2" hidden="1">#REF!</definedName>
    <definedName name="__lb22" hidden="1">#REF!</definedName>
    <definedName name="__lb23" localSheetId="2" hidden="1">#REF!</definedName>
    <definedName name="__lb23" hidden="1">#REF!</definedName>
    <definedName name="__lb24" localSheetId="2" hidden="1">#REF!</definedName>
    <definedName name="__lb24" hidden="1">#REF!</definedName>
    <definedName name="__lb25" localSheetId="2" hidden="1">#REF!</definedName>
    <definedName name="__lb25" hidden="1">#REF!</definedName>
    <definedName name="__lb27" localSheetId="2" hidden="1">#REF!</definedName>
    <definedName name="__lb27" hidden="1">#REF!</definedName>
    <definedName name="__lb28" localSheetId="2" hidden="1">#REF!</definedName>
    <definedName name="__lb28" hidden="1">#REF!</definedName>
    <definedName name="__lb29" localSheetId="2" hidden="1">#REF!</definedName>
    <definedName name="__lb29" hidden="1">#REF!</definedName>
    <definedName name="__lb3" localSheetId="2" hidden="1">#REF!</definedName>
    <definedName name="__lb3" hidden="1">#REF!</definedName>
    <definedName name="__lb30" localSheetId="2" hidden="1">#REF!</definedName>
    <definedName name="__lb30" hidden="1">#REF!</definedName>
    <definedName name="__lb31" localSheetId="2" hidden="1">#REF!</definedName>
    <definedName name="__lb31" hidden="1">#REF!</definedName>
    <definedName name="__lb32" localSheetId="2" hidden="1">#REF!</definedName>
    <definedName name="__lb32" hidden="1">#REF!</definedName>
    <definedName name="__lb4" localSheetId="2" hidden="1">#REF!</definedName>
    <definedName name="__lb4" hidden="1">#REF!</definedName>
    <definedName name="__lb5" localSheetId="2" hidden="1">#REF!</definedName>
    <definedName name="__lb5" hidden="1">#REF!</definedName>
    <definedName name="__lb6" localSheetId="2" hidden="1">#REF!</definedName>
    <definedName name="__lb6" hidden="1">#REF!</definedName>
    <definedName name="__lb7" localSheetId="2" hidden="1">#REF!</definedName>
    <definedName name="__lb7" hidden="1">#REF!</definedName>
    <definedName name="__lb8" localSheetId="2" hidden="1">#REF!</definedName>
    <definedName name="__lb8" hidden="1">#REF!</definedName>
    <definedName name="__lb9" localSheetId="2" hidden="1">#REF!</definedName>
    <definedName name="__lb9" hidden="1">#REF!</definedName>
    <definedName name="__lbc1" localSheetId="2" hidden="1">#REF!</definedName>
    <definedName name="__lbc1" hidden="1">#REF!</definedName>
    <definedName name="__lbc10" localSheetId="2" hidden="1">#REF!</definedName>
    <definedName name="__lbc10" hidden="1">#REF!</definedName>
    <definedName name="__lbc11" localSheetId="2" hidden="1">#REF!</definedName>
    <definedName name="__lbc11" hidden="1">#REF!</definedName>
    <definedName name="__lbc12" localSheetId="2" hidden="1">#REF!</definedName>
    <definedName name="__lbc12" hidden="1">#REF!</definedName>
    <definedName name="__lbc13" localSheetId="2" hidden="1">#REF!</definedName>
    <definedName name="__lbc13" hidden="1">#REF!</definedName>
    <definedName name="__lbc14" localSheetId="2" hidden="1">#REF!</definedName>
    <definedName name="__lbc14" hidden="1">#REF!</definedName>
    <definedName name="__lbc15" localSheetId="2" hidden="1">#REF!</definedName>
    <definedName name="__lbc15" hidden="1">#REF!</definedName>
    <definedName name="__lbc16" localSheetId="2" hidden="1">#REF!</definedName>
    <definedName name="__lbc16" hidden="1">#REF!</definedName>
    <definedName name="__lbc17" localSheetId="2" hidden="1">#REF!</definedName>
    <definedName name="__lbc17" hidden="1">#REF!</definedName>
    <definedName name="__lbc18" localSheetId="2" hidden="1">#REF!</definedName>
    <definedName name="__lbc18" hidden="1">#REF!</definedName>
    <definedName name="__lbc19" localSheetId="2" hidden="1">#REF!</definedName>
    <definedName name="__lbc19" hidden="1">#REF!</definedName>
    <definedName name="__lbc2" localSheetId="2" hidden="1">#REF!</definedName>
    <definedName name="__lbc2" hidden="1">#REF!</definedName>
    <definedName name="__lbc20" localSheetId="2" hidden="1">#REF!</definedName>
    <definedName name="__lbc20" hidden="1">#REF!</definedName>
    <definedName name="__lbc21" localSheetId="2" hidden="1">#REF!</definedName>
    <definedName name="__lbc21" hidden="1">#REF!</definedName>
    <definedName name="__lbc22" localSheetId="2" hidden="1">#REF!</definedName>
    <definedName name="__lbc22" hidden="1">#REF!</definedName>
    <definedName name="__lbc23" localSheetId="2" hidden="1">#REF!</definedName>
    <definedName name="__lbc23" hidden="1">#REF!</definedName>
    <definedName name="__lbc24" localSheetId="2" hidden="1">#REF!</definedName>
    <definedName name="__lbc24" hidden="1">#REF!</definedName>
    <definedName name="__lbc25" localSheetId="2" hidden="1">#REF!</definedName>
    <definedName name="__lbc25" hidden="1">#REF!</definedName>
    <definedName name="__lbc26" localSheetId="2" hidden="1">#REF!</definedName>
    <definedName name="__lbc26" hidden="1">#REF!</definedName>
    <definedName name="__lbc27" localSheetId="2" hidden="1">#REF!</definedName>
    <definedName name="__lbc27" hidden="1">#REF!</definedName>
    <definedName name="__lbc28" localSheetId="2" hidden="1">#REF!</definedName>
    <definedName name="__lbc28" hidden="1">#REF!</definedName>
    <definedName name="__lbc29" localSheetId="2" hidden="1">#REF!</definedName>
    <definedName name="__lbc29" hidden="1">#REF!</definedName>
    <definedName name="__lbc3" localSheetId="2" hidden="1">#REF!</definedName>
    <definedName name="__lbc3" hidden="1">#REF!</definedName>
    <definedName name="__lbc31" localSheetId="2" hidden="1">#REF!</definedName>
    <definedName name="__lbc31" hidden="1">#REF!</definedName>
    <definedName name="__lbc32" localSheetId="2" hidden="1">#REF!</definedName>
    <definedName name="__lbc32" hidden="1">#REF!</definedName>
    <definedName name="__lbc4" localSheetId="2" hidden="1">#REF!</definedName>
    <definedName name="__lbc4" hidden="1">#REF!</definedName>
    <definedName name="__lbc5" localSheetId="2" hidden="1">#REF!</definedName>
    <definedName name="__lbc5" hidden="1">#REF!</definedName>
    <definedName name="__lbc6" localSheetId="2" hidden="1">#REF!</definedName>
    <definedName name="__lbc6" hidden="1">#REF!</definedName>
    <definedName name="__lbc7" localSheetId="2" hidden="1">#REF!</definedName>
    <definedName name="__lbc7" hidden="1">#REF!</definedName>
    <definedName name="__lbc8" localSheetId="2" hidden="1">#REF!</definedName>
    <definedName name="__lbc8" hidden="1">#REF!</definedName>
    <definedName name="__lbc9" localSheetId="2" hidden="1">#REF!</definedName>
    <definedName name="__lbc9" hidden="1">#REF!</definedName>
    <definedName name="__ld26" localSheetId="2" hidden="1">#REF!</definedName>
    <definedName name="__ld26" hidden="1">#REF!</definedName>
    <definedName name="__ld31" localSheetId="2" hidden="1">#REF!</definedName>
    <definedName name="__ld31" hidden="1">#REF!</definedName>
    <definedName name="__le31" localSheetId="2" hidden="1">#REF!</definedName>
    <definedName name="__le31" hidden="1">#REF!</definedName>
    <definedName name="__lf31" localSheetId="2" hidden="1">#REF!</definedName>
    <definedName name="__lf31" hidden="1">#REF!</definedName>
    <definedName name="__LOC1" localSheetId="2">#REF!</definedName>
    <definedName name="__LOC1">#REF!</definedName>
    <definedName name="__LOC10" localSheetId="2">#REF!</definedName>
    <definedName name="__LOC10">#REF!</definedName>
    <definedName name="__LOC11" localSheetId="2">#REF!</definedName>
    <definedName name="__LOC11">#REF!</definedName>
    <definedName name="__LOC12" localSheetId="2">#REF!</definedName>
    <definedName name="__LOC12">#REF!</definedName>
    <definedName name="__LOC13" localSheetId="2">#REF!</definedName>
    <definedName name="__LOC13">#REF!</definedName>
    <definedName name="__LOC14" localSheetId="2">#REF!</definedName>
    <definedName name="__LOC14">#REF!</definedName>
    <definedName name="__LOC15" localSheetId="2">#REF!</definedName>
    <definedName name="__LOC15">#REF!</definedName>
    <definedName name="__LOC16" localSheetId="2">#REF!</definedName>
    <definedName name="__LOC16">#REF!</definedName>
    <definedName name="__LOC17" localSheetId="2">#REF!</definedName>
    <definedName name="__LOC17">#REF!</definedName>
    <definedName name="__LOC18" localSheetId="2">#REF!</definedName>
    <definedName name="__LOC18">#REF!</definedName>
    <definedName name="__LOC19" localSheetId="2">#REF!</definedName>
    <definedName name="__LOC19">#REF!</definedName>
    <definedName name="__LOC2" localSheetId="2">#REF!</definedName>
    <definedName name="__LOC2">#REF!</definedName>
    <definedName name="__LOC20" localSheetId="2">#REF!</definedName>
    <definedName name="__LOC20">#REF!</definedName>
    <definedName name="__LOC21" localSheetId="2">#REF!</definedName>
    <definedName name="__LOC21">#REF!</definedName>
    <definedName name="__LOC22" localSheetId="2">#REF!</definedName>
    <definedName name="__LOC22">#REF!</definedName>
    <definedName name="__LOC23" localSheetId="2">#REF!</definedName>
    <definedName name="__LOC23">#REF!</definedName>
    <definedName name="__LOC24" localSheetId="2">#REF!</definedName>
    <definedName name="__LOC24">#REF!</definedName>
    <definedName name="__LOC25" localSheetId="2">#REF!</definedName>
    <definedName name="__LOC25">#REF!</definedName>
    <definedName name="__LOC26" localSheetId="2">#REF!</definedName>
    <definedName name="__LOC26">#REF!</definedName>
    <definedName name="__LOC27" localSheetId="2">#REF!</definedName>
    <definedName name="__LOC27">#REF!</definedName>
    <definedName name="__LOC28" localSheetId="2">#REF!</definedName>
    <definedName name="__LOC28">#REF!</definedName>
    <definedName name="__LOC29" localSheetId="2">#REF!</definedName>
    <definedName name="__LOC29">#REF!</definedName>
    <definedName name="__LOC3" localSheetId="2">#REF!</definedName>
    <definedName name="__LOC3">#REF!</definedName>
    <definedName name="__LOC30" localSheetId="2">#REF!</definedName>
    <definedName name="__LOC30">#REF!</definedName>
    <definedName name="__LOC31" localSheetId="2">#REF!</definedName>
    <definedName name="__LOC31">#REF!</definedName>
    <definedName name="__LOC32" localSheetId="2">#REF!</definedName>
    <definedName name="__LOC32">#REF!</definedName>
    <definedName name="__LOC33" localSheetId="2">#REF!</definedName>
    <definedName name="__LOC33">#REF!</definedName>
    <definedName name="__LOC34" localSheetId="2">#REF!</definedName>
    <definedName name="__LOC34">#REF!</definedName>
    <definedName name="__LOC35" localSheetId="2">#REF!</definedName>
    <definedName name="__LOC35">#REF!</definedName>
    <definedName name="__LOC36" localSheetId="2">#REF!</definedName>
    <definedName name="__LOC36">#REF!</definedName>
    <definedName name="__LOC37" localSheetId="2">#REF!</definedName>
    <definedName name="__LOC37">#REF!</definedName>
    <definedName name="__LOC38" localSheetId="2">#REF!</definedName>
    <definedName name="__LOC38">#REF!</definedName>
    <definedName name="__LOC39" localSheetId="2">#REF!</definedName>
    <definedName name="__LOC39">#REF!</definedName>
    <definedName name="__LOC4" localSheetId="2">#REF!</definedName>
    <definedName name="__LOC4">#REF!</definedName>
    <definedName name="__LOC40" localSheetId="2">#REF!</definedName>
    <definedName name="__LOC40">#REF!</definedName>
    <definedName name="__LOC41" localSheetId="2">#REF!</definedName>
    <definedName name="__LOC41">#REF!</definedName>
    <definedName name="__LOC42" localSheetId="2">#REF!</definedName>
    <definedName name="__LOC42">#REF!</definedName>
    <definedName name="__LOC5" localSheetId="2">#REF!</definedName>
    <definedName name="__LOC5">#REF!</definedName>
    <definedName name="__LOC6" localSheetId="2">#REF!</definedName>
    <definedName name="__LOC6">#REF!</definedName>
    <definedName name="__LOC7" localSheetId="2">#REF!</definedName>
    <definedName name="__LOC7">#REF!</definedName>
    <definedName name="__LOC8" localSheetId="2">#REF!</definedName>
    <definedName name="__LOC8">#REF!</definedName>
    <definedName name="__LOC9" localSheetId="2">#REF!</definedName>
    <definedName name="__LOC9">#REF!</definedName>
    <definedName name="__MED1202" localSheetId="2">[6]FaixasCrit!#REF!</definedName>
    <definedName name="__MED1202">[6]FaixasCrit!#REF!</definedName>
    <definedName name="__MED1203" localSheetId="2">[6]FaixasCrit!#REF!</definedName>
    <definedName name="__MED1203">[6]FaixasCrit!#REF!</definedName>
    <definedName name="__PU1" localSheetId="2">#REF!</definedName>
    <definedName name="__PU1" localSheetId="1">#REF!</definedName>
    <definedName name="__PU1">#REF!</definedName>
    <definedName name="__RES10" localSheetId="2">[1]ORCCONTRATO!#REF!</definedName>
    <definedName name="__RES10" localSheetId="1">[1]ORCCONTRATO!#REF!</definedName>
    <definedName name="__RES10">[1]ORCCONTRATO!#REF!</definedName>
    <definedName name="__RES11" localSheetId="2">[1]ORCCONTRATO!#REF!</definedName>
    <definedName name="__RES11">[1]ORCCONTRATO!#REF!</definedName>
    <definedName name="__RES12" localSheetId="2">[1]ORCCONTRATO!#REF!</definedName>
    <definedName name="__RES12">[1]ORCCONTRATO!#REF!</definedName>
    <definedName name="__RES13" localSheetId="2">[1]ORCCONTRATO!#REF!</definedName>
    <definedName name="__RES13">[1]ORCCONTRATO!#REF!</definedName>
    <definedName name="__RES14" localSheetId="2">[1]ORCCONTRATO!#REF!</definedName>
    <definedName name="__RES14">[1]ORCCONTRATO!#REF!</definedName>
    <definedName name="__RES15" localSheetId="2">[1]ORCCONTRATO!#REF!</definedName>
    <definedName name="__RES15">[1]ORCCONTRATO!#REF!</definedName>
    <definedName name="__RES16" localSheetId="2">[1]ORCCONTRATO!#REF!</definedName>
    <definedName name="__RES16">[1]ORCCONTRATO!#REF!</definedName>
    <definedName name="__RES3" localSheetId="2">[1]ORCCONTRATO!#REF!</definedName>
    <definedName name="__RES3">[1]ORCCONTRATO!#REF!</definedName>
    <definedName name="__RES4" localSheetId="2">[1]ORCCONTRATO!#REF!</definedName>
    <definedName name="__RES4">[1]ORCCONTRATO!#REF!</definedName>
    <definedName name="__RES5" localSheetId="2">[1]ORCCONTRATO!#REF!</definedName>
    <definedName name="__RES5">[1]ORCCONTRATO!#REF!</definedName>
    <definedName name="__RES6" localSheetId="2">[1]ORCCONTRATO!#REF!</definedName>
    <definedName name="__RES6">[1]ORCCONTRATO!#REF!</definedName>
    <definedName name="__RES7" localSheetId="2">[1]ORCCONTRATO!#REF!</definedName>
    <definedName name="__RES7">[1]ORCCONTRATO!#REF!</definedName>
    <definedName name="__RES8" localSheetId="2">[1]ORCCONTRATO!#REF!</definedName>
    <definedName name="__RES8">[1]ORCCONTRATO!#REF!</definedName>
    <definedName name="__RES9" localSheetId="2">[1]ORCCONTRATO!#REF!</definedName>
    <definedName name="__RES9">[1]ORCCONTRATO!#REF!</definedName>
    <definedName name="__TA1" localSheetId="2">#REF!</definedName>
    <definedName name="__TA1" localSheetId="1">#REF!</definedName>
    <definedName name="__TA1">#REF!</definedName>
    <definedName name="__TA2" localSheetId="2">#REF!</definedName>
    <definedName name="__TA2">#REF!</definedName>
    <definedName name="__TAB32" localSheetId="2">#REF!</definedName>
    <definedName name="__TAB32">#REF!</definedName>
    <definedName name="__TAB33" localSheetId="2">#REF!</definedName>
    <definedName name="__TAB33">#REF!</definedName>
    <definedName name="__TAB34" localSheetId="2">#REF!</definedName>
    <definedName name="__TAB34">#REF!</definedName>
    <definedName name="__x10" localSheetId="2" hidden="1">#REF!</definedName>
    <definedName name="__x10" hidden="1">#REF!</definedName>
    <definedName name="__x11" localSheetId="2" hidden="1">#REF!</definedName>
    <definedName name="__x11" hidden="1">#REF!</definedName>
    <definedName name="__x12" localSheetId="2" hidden="1">#REF!</definedName>
    <definedName name="__x12" hidden="1">#REF!</definedName>
    <definedName name="__x13" localSheetId="2" hidden="1">#REF!</definedName>
    <definedName name="__x13" hidden="1">#REF!</definedName>
    <definedName name="__x14" localSheetId="2" hidden="1">#REF!</definedName>
    <definedName name="__x14" hidden="1">#REF!</definedName>
    <definedName name="__x15" localSheetId="2" hidden="1">#REF!</definedName>
    <definedName name="__x15" hidden="1">#REF!</definedName>
    <definedName name="__x16" localSheetId="2" hidden="1">#REF!</definedName>
    <definedName name="__x16" hidden="1">#REF!</definedName>
    <definedName name="__x17" localSheetId="2" hidden="1">#REF!</definedName>
    <definedName name="__x17" hidden="1">#REF!</definedName>
    <definedName name="__x18" localSheetId="2" hidden="1">#REF!</definedName>
    <definedName name="__x18" hidden="1">#REF!</definedName>
    <definedName name="__x19" localSheetId="2" hidden="1">#REF!</definedName>
    <definedName name="__x19" hidden="1">#REF!</definedName>
    <definedName name="__x20" localSheetId="2" hidden="1">#REF!</definedName>
    <definedName name="__x20" hidden="1">#REF!</definedName>
    <definedName name="__x21" localSheetId="2" hidden="1">#REF!</definedName>
    <definedName name="__x21" hidden="1">#REF!</definedName>
    <definedName name="__x22" localSheetId="2" hidden="1">#REF!</definedName>
    <definedName name="__x22" hidden="1">#REF!</definedName>
    <definedName name="__x23" localSheetId="2" hidden="1">#REF!</definedName>
    <definedName name="__x23" hidden="1">#REF!</definedName>
    <definedName name="__x24" localSheetId="2" hidden="1">#REF!</definedName>
    <definedName name="__x24" hidden="1">#REF!</definedName>
    <definedName name="__x25" localSheetId="2" hidden="1">#REF!</definedName>
    <definedName name="__x25" hidden="1">#REF!</definedName>
    <definedName name="__x28" localSheetId="2" hidden="1">#REF!</definedName>
    <definedName name="__x28" hidden="1">#REF!</definedName>
    <definedName name="__x29" localSheetId="2" hidden="1">#REF!</definedName>
    <definedName name="__x29" hidden="1">#REF!</definedName>
    <definedName name="__x32" localSheetId="2" hidden="1">#REF!</definedName>
    <definedName name="__x32" hidden="1">#REF!</definedName>
    <definedName name="__x4" localSheetId="2" hidden="1">#REF!</definedName>
    <definedName name="__x4" hidden="1">#REF!</definedName>
    <definedName name="__x5" localSheetId="2" hidden="1">#REF!</definedName>
    <definedName name="__x5" hidden="1">#REF!</definedName>
    <definedName name="__x6" localSheetId="2" hidden="1">#REF!</definedName>
    <definedName name="__x6" hidden="1">#REF!</definedName>
    <definedName name="__x7" localSheetId="2" hidden="1">#REF!</definedName>
    <definedName name="__x7" hidden="1">#REF!</definedName>
    <definedName name="__x8" localSheetId="2" hidden="1">#REF!</definedName>
    <definedName name="__x8" hidden="1">#REF!</definedName>
    <definedName name="__x9" localSheetId="2" hidden="1">#REF!</definedName>
    <definedName name="__x9" hidden="1">#REF!</definedName>
    <definedName name="__xlnm.Print_Area_2" localSheetId="2">#REF!</definedName>
    <definedName name="__xlnm.Print_Area_2">#REF!</definedName>
    <definedName name="__xlnm.Print_Titles_1" localSheetId="2">#REF!</definedName>
    <definedName name="__xlnm.Print_Titles_1">#REF!</definedName>
    <definedName name="__xlnm.Print_Titles_2" localSheetId="2">#REF!</definedName>
    <definedName name="__xlnm.Print_Titles_2">#REF!</definedName>
    <definedName name="_0.CURVA_OBRA" localSheetId="2">#REF!</definedName>
    <definedName name="_0.CURVA_OBRA">#REF!</definedName>
    <definedName name="_00.VAR._GASTO" localSheetId="2">#REF!</definedName>
    <definedName name="_00.VAR._GASTO">#REF!</definedName>
    <definedName name="_000.CURVA_FINA" localSheetId="2">#REF!</definedName>
    <definedName name="_000.CURVA_FINA">#REF!</definedName>
    <definedName name="_1" localSheetId="2">#REF!</definedName>
    <definedName name="_1">#REF!</definedName>
    <definedName name="_11.SERV.TECNIC" localSheetId="2">#REF!</definedName>
    <definedName name="_11.SERV.TECNIC">#REF!</definedName>
    <definedName name="_12.GAST_GERAIS" localSheetId="2">#REF!</definedName>
    <definedName name="_12.GAST_GERAIS">#REF!</definedName>
    <definedName name="_13.P._PERMAN." localSheetId="2">#REF!</definedName>
    <definedName name="_13.P._PERMAN.">#REF!</definedName>
    <definedName name="_15.IMPL._CANT" localSheetId="2">#REF!</definedName>
    <definedName name="_15.IMPL._CANT">#REF!</definedName>
    <definedName name="_16.EQUIPAM." localSheetId="2">#REF!</definedName>
    <definedName name="_16.EQUIPAM.">#REF!</definedName>
    <definedName name="_17.OPER._CANT." localSheetId="2">#REF!</definedName>
    <definedName name="_17.OPER._CANT.">#REF!</definedName>
    <definedName name="_19.TRANC_LIMP." localSheetId="2">#REF!</definedName>
    <definedName name="_19.TRANC_LIMP.">#REF!</definedName>
    <definedName name="_25.PREP.TERREN" localSheetId="2">#REF!</definedName>
    <definedName name="_25.PREP.TERREN">#REF!</definedName>
    <definedName name="_27.FUND._ESCOR" localSheetId="2">#REF!</definedName>
    <definedName name="_27.FUND._ESCOR">#REF!</definedName>
    <definedName name="_30_05_2002">"maio"</definedName>
    <definedName name="_31_32_33.C_A" localSheetId="2">#REF!</definedName>
    <definedName name="_31_32_33.C_A" localSheetId="1">#REF!</definedName>
    <definedName name="_31_32_33.C_A">#REF!</definedName>
    <definedName name="_41.ALVENARIA" localSheetId="2">#REF!</definedName>
    <definedName name="_41.ALVENARIA">#REF!</definedName>
    <definedName name="_47.IMP._ISOLA." localSheetId="2">#REF!</definedName>
    <definedName name="_47.IMP._ISOLA.">#REF!</definedName>
    <definedName name="_51.REV.ARGAMAS" localSheetId="2">#REF!</definedName>
    <definedName name="_51.REV.ARGAMAS">#REF!</definedName>
    <definedName name="_52.REV.CERAM.I" localSheetId="2">#REF!</definedName>
    <definedName name="_52.REV.CERAM.I">#REF!</definedName>
    <definedName name="_53.REV.CERAM.E" localSheetId="2">#REF!</definedName>
    <definedName name="_53.REV.CERAM.E">#REF!</definedName>
    <definedName name="_54.TACOS_E_ASS" localSheetId="2">#REF!</definedName>
    <definedName name="_54.TACOS_E_ASS">#REF!</definedName>
    <definedName name="_55.MARM._E_GRA" localSheetId="2">#REF!</definedName>
    <definedName name="_55.MARM._E_GRA">#REF!</definedName>
    <definedName name="_56.MARMORITE" localSheetId="2">#REF!</definedName>
    <definedName name="_56.MARMORITE">#REF!</definedName>
    <definedName name="_59.OUTRS_REVES" localSheetId="2">#REF!</definedName>
    <definedName name="_59.OUTRS_REVES">#REF!</definedName>
    <definedName name="_61.ESQUAD._MAD" localSheetId="2">#REF!</definedName>
    <definedName name="_61.ESQUAD._MAD">#REF!</definedName>
    <definedName name="_63.ESQUAD._ALU" localSheetId="2">#REF!</definedName>
    <definedName name="_63.ESQUAD._ALU">#REF!</definedName>
    <definedName name="_65.ESQUAD._FER" localSheetId="2">#REF!</definedName>
    <definedName name="_65.ESQUAD._FER">#REF!</definedName>
    <definedName name="_67.VIDROS" localSheetId="2">#REF!</definedName>
    <definedName name="_67.VIDROS">#REF!</definedName>
    <definedName name="_71_73.I.ELET_H" localSheetId="2">#REF!</definedName>
    <definedName name="_71_73.I.ELET_H">#REF!</definedName>
    <definedName name="_77.OUTRAS_INST." localSheetId="2">#REF!</definedName>
    <definedName name="_77.OUTRAS_INST.">#REF!</definedName>
    <definedName name="_78.ELEVADORES" localSheetId="2">#REF!</definedName>
    <definedName name="_78.ELEVADORES">#REF!</definedName>
    <definedName name="_81.APAR._SANIT" localSheetId="2">#REF!</definedName>
    <definedName name="_81.APAR._SANIT">#REF!</definedName>
    <definedName name="_83_85.PINT_LIM" localSheetId="2">#REF!</definedName>
    <definedName name="_83_85.PINT_LIM">#REF!</definedName>
    <definedName name="_ANT1202" localSheetId="2">[7]FaixasCrit!#REF!</definedName>
    <definedName name="_ANT1202" localSheetId="1">[7]FaixasCrit!#REF!</definedName>
    <definedName name="_ANT1202">[7]FaixasCrit!#REF!</definedName>
    <definedName name="_ANT1203" localSheetId="2">[7]FaixasCrit!#REF!</definedName>
    <definedName name="_ANT1203" localSheetId="1">[7]FaixasCrit!#REF!</definedName>
    <definedName name="_ANT1203">[7]FaixasCrit!#REF!</definedName>
    <definedName name="_BXF1392" localSheetId="2">[4]CAMINHÕES!#REF!</definedName>
    <definedName name="_BXF1392">[4]CAMINHÕES!#REF!</definedName>
    <definedName name="_CAB1" localSheetId="2">#REF!</definedName>
    <definedName name="_CAB1" localSheetId="1">#REF!</definedName>
    <definedName name="_CAB1">#REF!</definedName>
    <definedName name="_CAB2" localSheetId="2">#REF!</definedName>
    <definedName name="_CAB2">#REF!</definedName>
    <definedName name="_CAB3" localSheetId="2">#REF!</definedName>
    <definedName name="_CAB3">#REF!</definedName>
    <definedName name="_CAB4" localSheetId="2">#REF!</definedName>
    <definedName name="_CAB4">#REF!</definedName>
    <definedName name="_CRC7674" localSheetId="2">[4]CAMINHÕES!#REF!</definedName>
    <definedName name="_CRC7674" localSheetId="1">[4]CAMINHÕES!#REF!</definedName>
    <definedName name="_CRC7674">[4]CAMINHÕES!#REF!</definedName>
    <definedName name="_CRT2673" localSheetId="2">[4]CAMINHÕES!#REF!</definedName>
    <definedName name="_CRT2673" localSheetId="1">[4]CAMINHÕES!#REF!</definedName>
    <definedName name="_CRT2673">[4]CAMINHÕES!#REF!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2" hidden="1">ABC!$B$5:$I$421</definedName>
    <definedName name="_xlnm._FilterDatabase" localSheetId="0" hidden="1">'Planilha - COHAB V'!$A$3:$C$350</definedName>
    <definedName name="_la29" localSheetId="2" hidden="1">#REF!</definedName>
    <definedName name="_la29" hidden="1">#REF!</definedName>
    <definedName name="_la3" localSheetId="2" hidden="1">#REF!</definedName>
    <definedName name="_la3" hidden="1">#REF!</definedName>
    <definedName name="_la31" localSheetId="2" hidden="1">#REF!</definedName>
    <definedName name="_la31" hidden="1">#REF!</definedName>
    <definedName name="_la32" localSheetId="2" hidden="1">#REF!</definedName>
    <definedName name="_la32" hidden="1">#REF!</definedName>
    <definedName name="_la4" localSheetId="2" hidden="1">#REF!</definedName>
    <definedName name="_la4" hidden="1">#REF!</definedName>
    <definedName name="_la5" localSheetId="2" hidden="1">#REF!</definedName>
    <definedName name="_la5" hidden="1">#REF!</definedName>
    <definedName name="_la6" localSheetId="2" hidden="1">#REF!</definedName>
    <definedName name="_la6" hidden="1">#REF!</definedName>
    <definedName name="_la7" localSheetId="2" hidden="1">#REF!</definedName>
    <definedName name="_la7" hidden="1">#REF!</definedName>
    <definedName name="_la8" localSheetId="2" hidden="1">#REF!</definedName>
    <definedName name="_la8" hidden="1">#REF!</definedName>
    <definedName name="_la9" localSheetId="2" hidden="1">#REF!</definedName>
    <definedName name="_la9" hidden="1">#REF!</definedName>
    <definedName name="_lb1" localSheetId="2" hidden="1">#REF!</definedName>
    <definedName name="_lb1" hidden="1">#REF!</definedName>
    <definedName name="_lb10" localSheetId="2" hidden="1">#REF!</definedName>
    <definedName name="_lb10" hidden="1">#REF!</definedName>
    <definedName name="_lb11" localSheetId="2" hidden="1">#REF!</definedName>
    <definedName name="_lb11" hidden="1">#REF!</definedName>
    <definedName name="_lb12" localSheetId="2" hidden="1">#REF!</definedName>
    <definedName name="_lb12" hidden="1">#REF!</definedName>
    <definedName name="_lb13" localSheetId="2" hidden="1">#REF!</definedName>
    <definedName name="_lb13" hidden="1">#REF!</definedName>
    <definedName name="_lb14" localSheetId="2" hidden="1">#REF!</definedName>
    <definedName name="_lb14" hidden="1">#REF!</definedName>
    <definedName name="_lb15" localSheetId="2" hidden="1">#REF!</definedName>
    <definedName name="_lb15" hidden="1">#REF!</definedName>
    <definedName name="_lb16" localSheetId="2" hidden="1">#REF!</definedName>
    <definedName name="_lb16" hidden="1">#REF!</definedName>
    <definedName name="_lb17" localSheetId="2" hidden="1">#REF!</definedName>
    <definedName name="_lb17" hidden="1">#REF!</definedName>
    <definedName name="_lb18" localSheetId="2" hidden="1">#REF!</definedName>
    <definedName name="_lb18" hidden="1">#REF!</definedName>
    <definedName name="_lb19" localSheetId="2" hidden="1">#REF!</definedName>
    <definedName name="_lb19" hidden="1">#REF!</definedName>
    <definedName name="_lb2" localSheetId="2" hidden="1">#REF!</definedName>
    <definedName name="_lb2" hidden="1">#REF!</definedName>
    <definedName name="_lb20" localSheetId="2" hidden="1">#REF!</definedName>
    <definedName name="_lb20" hidden="1">#REF!</definedName>
    <definedName name="_lb21" localSheetId="2" hidden="1">#REF!</definedName>
    <definedName name="_lb21" hidden="1">#REF!</definedName>
    <definedName name="_lb22" localSheetId="2" hidden="1">#REF!</definedName>
    <definedName name="_lb22" hidden="1">#REF!</definedName>
    <definedName name="_lb23" localSheetId="2" hidden="1">#REF!</definedName>
    <definedName name="_lb23" hidden="1">#REF!</definedName>
    <definedName name="_lb24" localSheetId="2" hidden="1">#REF!</definedName>
    <definedName name="_lb24" hidden="1">#REF!</definedName>
    <definedName name="_lb25" localSheetId="2" hidden="1">#REF!</definedName>
    <definedName name="_lb25" hidden="1">#REF!</definedName>
    <definedName name="_lb27" localSheetId="2" hidden="1">#REF!</definedName>
    <definedName name="_lb27" hidden="1">#REF!</definedName>
    <definedName name="_lb28" localSheetId="2" hidden="1">#REF!</definedName>
    <definedName name="_lb28" hidden="1">#REF!</definedName>
    <definedName name="_lb29" localSheetId="2" hidden="1">#REF!</definedName>
    <definedName name="_lb29" hidden="1">#REF!</definedName>
    <definedName name="_lb3" localSheetId="2" hidden="1">#REF!</definedName>
    <definedName name="_lb3" hidden="1">#REF!</definedName>
    <definedName name="_lb30" localSheetId="2" hidden="1">#REF!</definedName>
    <definedName name="_lb30" hidden="1">#REF!</definedName>
    <definedName name="_lb31" localSheetId="2" hidden="1">#REF!</definedName>
    <definedName name="_lb31" hidden="1">#REF!</definedName>
    <definedName name="_lb32" localSheetId="2" hidden="1">#REF!</definedName>
    <definedName name="_lb32" hidden="1">#REF!</definedName>
    <definedName name="_lb4" localSheetId="2" hidden="1">#REF!</definedName>
    <definedName name="_lb4" hidden="1">#REF!</definedName>
    <definedName name="_lb5" localSheetId="2" hidden="1">#REF!</definedName>
    <definedName name="_lb5" hidden="1">#REF!</definedName>
    <definedName name="_lb6" localSheetId="2" hidden="1">#REF!</definedName>
    <definedName name="_lb6" hidden="1">#REF!</definedName>
    <definedName name="_lb7" localSheetId="2" hidden="1">#REF!</definedName>
    <definedName name="_lb7" hidden="1">#REF!</definedName>
    <definedName name="_lb8" localSheetId="2" hidden="1">#REF!</definedName>
    <definedName name="_lb8" hidden="1">#REF!</definedName>
    <definedName name="_lb9" localSheetId="2" hidden="1">#REF!</definedName>
    <definedName name="_lb9" hidden="1">#REF!</definedName>
    <definedName name="_lbc1" localSheetId="2" hidden="1">#REF!</definedName>
    <definedName name="_lbc1" hidden="1">#REF!</definedName>
    <definedName name="_lbc10" localSheetId="2" hidden="1">#REF!</definedName>
    <definedName name="_lbc10" hidden="1">#REF!</definedName>
    <definedName name="_lbc11" localSheetId="2" hidden="1">#REF!</definedName>
    <definedName name="_lbc11" hidden="1">#REF!</definedName>
    <definedName name="_lbc12" localSheetId="2" hidden="1">#REF!</definedName>
    <definedName name="_lbc12" hidden="1">#REF!</definedName>
    <definedName name="_lbc13" localSheetId="2" hidden="1">#REF!</definedName>
    <definedName name="_lbc13" hidden="1">#REF!</definedName>
    <definedName name="_lbc14" localSheetId="2" hidden="1">#REF!</definedName>
    <definedName name="_lbc14" hidden="1">#REF!</definedName>
    <definedName name="_lbc15" localSheetId="2" hidden="1">#REF!</definedName>
    <definedName name="_lbc15" hidden="1">#REF!</definedName>
    <definedName name="_lbc16" localSheetId="2" hidden="1">#REF!</definedName>
    <definedName name="_lbc16" hidden="1">#REF!</definedName>
    <definedName name="_lbc17" localSheetId="2" hidden="1">#REF!</definedName>
    <definedName name="_lbc17" hidden="1">#REF!</definedName>
    <definedName name="_lbc18" localSheetId="2" hidden="1">#REF!</definedName>
    <definedName name="_lbc18" hidden="1">#REF!</definedName>
    <definedName name="_lbc19" localSheetId="2" hidden="1">#REF!</definedName>
    <definedName name="_lbc19" hidden="1">#REF!</definedName>
    <definedName name="_lbc2" localSheetId="2" hidden="1">#REF!</definedName>
    <definedName name="_lbc2" hidden="1">#REF!</definedName>
    <definedName name="_lbc20" localSheetId="2" hidden="1">#REF!</definedName>
    <definedName name="_lbc20" hidden="1">#REF!</definedName>
    <definedName name="_lbc21" localSheetId="2" hidden="1">#REF!</definedName>
    <definedName name="_lbc21" hidden="1">#REF!</definedName>
    <definedName name="_lbc22" localSheetId="2" hidden="1">#REF!</definedName>
    <definedName name="_lbc22" hidden="1">#REF!</definedName>
    <definedName name="_lbc23" localSheetId="2" hidden="1">#REF!</definedName>
    <definedName name="_lbc23" hidden="1">#REF!</definedName>
    <definedName name="_lbc24" localSheetId="2" hidden="1">#REF!</definedName>
    <definedName name="_lbc24" hidden="1">#REF!</definedName>
    <definedName name="_lbc25" localSheetId="2" hidden="1">#REF!</definedName>
    <definedName name="_lbc25" hidden="1">#REF!</definedName>
    <definedName name="_lbc26" localSheetId="2" hidden="1">#REF!</definedName>
    <definedName name="_lbc26" hidden="1">#REF!</definedName>
    <definedName name="_lbc27" localSheetId="2" hidden="1">#REF!</definedName>
    <definedName name="_lbc27" hidden="1">#REF!</definedName>
    <definedName name="_lbc28" localSheetId="2" hidden="1">#REF!</definedName>
    <definedName name="_lbc28" hidden="1">#REF!</definedName>
    <definedName name="_lbc29" localSheetId="2" hidden="1">#REF!</definedName>
    <definedName name="_lbc29" hidden="1">#REF!</definedName>
    <definedName name="_lbc3" localSheetId="2" hidden="1">#REF!</definedName>
    <definedName name="_lbc3" hidden="1">#REF!</definedName>
    <definedName name="_lbc31" localSheetId="2" hidden="1">#REF!</definedName>
    <definedName name="_lbc31" hidden="1">#REF!</definedName>
    <definedName name="_lbc32" localSheetId="2" hidden="1">#REF!</definedName>
    <definedName name="_lbc32" hidden="1">#REF!</definedName>
    <definedName name="_lbc4" localSheetId="2" hidden="1">#REF!</definedName>
    <definedName name="_lbc4" hidden="1">#REF!</definedName>
    <definedName name="_lbc5" localSheetId="2" hidden="1">#REF!</definedName>
    <definedName name="_lbc5" hidden="1">#REF!</definedName>
    <definedName name="_lbc6" localSheetId="2" hidden="1">#REF!</definedName>
    <definedName name="_lbc6" hidden="1">#REF!</definedName>
    <definedName name="_lbc7" localSheetId="2" hidden="1">#REF!</definedName>
    <definedName name="_lbc7" hidden="1">#REF!</definedName>
    <definedName name="_lbc8" localSheetId="2" hidden="1">#REF!</definedName>
    <definedName name="_lbc8" hidden="1">#REF!</definedName>
    <definedName name="_lbc9" localSheetId="2" hidden="1">#REF!</definedName>
    <definedName name="_lbc9" hidden="1">#REF!</definedName>
    <definedName name="_ld26" localSheetId="2" hidden="1">#REF!</definedName>
    <definedName name="_ld26" hidden="1">#REF!</definedName>
    <definedName name="_ld31" localSheetId="2" hidden="1">#REF!</definedName>
    <definedName name="_ld31" hidden="1">#REF!</definedName>
    <definedName name="_le31" localSheetId="2" hidden="1">#REF!</definedName>
    <definedName name="_le31" hidden="1">#REF!</definedName>
    <definedName name="_lf31" localSheetId="2" hidden="1">#REF!</definedName>
    <definedName name="_lf31" hidden="1">#REF!</definedName>
    <definedName name="_LOC1" localSheetId="2">#REF!</definedName>
    <definedName name="_LOC1" localSheetId="1">#REF!</definedName>
    <definedName name="_LOC1">#REF!</definedName>
    <definedName name="_LOC10" localSheetId="2">#REF!</definedName>
    <definedName name="_LOC10" localSheetId="1">#REF!</definedName>
    <definedName name="_LOC10">#REF!</definedName>
    <definedName name="_LOC11" localSheetId="2">#REF!</definedName>
    <definedName name="_LOC11" localSheetId="1">#REF!</definedName>
    <definedName name="_LOC11">#REF!</definedName>
    <definedName name="_LOC12" localSheetId="2">#REF!</definedName>
    <definedName name="_LOC12">#REF!</definedName>
    <definedName name="_LOC13" localSheetId="2">#REF!</definedName>
    <definedName name="_LOC13">#REF!</definedName>
    <definedName name="_LOC14" localSheetId="2">#REF!</definedName>
    <definedName name="_LOC14">#REF!</definedName>
    <definedName name="_LOC15" localSheetId="2">#REF!</definedName>
    <definedName name="_LOC15">#REF!</definedName>
    <definedName name="_LOC16" localSheetId="2">#REF!</definedName>
    <definedName name="_LOC16">#REF!</definedName>
    <definedName name="_LOC17" localSheetId="2">#REF!</definedName>
    <definedName name="_LOC17">#REF!</definedName>
    <definedName name="_LOC18" localSheetId="2">#REF!</definedName>
    <definedName name="_LOC18">#REF!</definedName>
    <definedName name="_LOC19" localSheetId="2">#REF!</definedName>
    <definedName name="_LOC19">#REF!</definedName>
    <definedName name="_LOC2" localSheetId="2">#REF!</definedName>
    <definedName name="_LOC2">#REF!</definedName>
    <definedName name="_LOC20" localSheetId="2">#REF!</definedName>
    <definedName name="_LOC20">#REF!</definedName>
    <definedName name="_LOC21" localSheetId="2">#REF!</definedName>
    <definedName name="_LOC21">#REF!</definedName>
    <definedName name="_LOC22" localSheetId="2">#REF!</definedName>
    <definedName name="_LOC22">#REF!</definedName>
    <definedName name="_LOC23" localSheetId="2">#REF!</definedName>
    <definedName name="_LOC23">#REF!</definedName>
    <definedName name="_LOC24" localSheetId="2">#REF!</definedName>
    <definedName name="_LOC24">#REF!</definedName>
    <definedName name="_LOC25" localSheetId="2">#REF!</definedName>
    <definedName name="_LOC25">#REF!</definedName>
    <definedName name="_LOC26" localSheetId="2">#REF!</definedName>
    <definedName name="_LOC26">#REF!</definedName>
    <definedName name="_LOC27" localSheetId="2">#REF!</definedName>
    <definedName name="_LOC27">#REF!</definedName>
    <definedName name="_LOC28" localSheetId="2">#REF!</definedName>
    <definedName name="_LOC28">#REF!</definedName>
    <definedName name="_LOC29" localSheetId="2">#REF!</definedName>
    <definedName name="_LOC29">#REF!</definedName>
    <definedName name="_LOC3" localSheetId="2">#REF!</definedName>
    <definedName name="_LOC3">#REF!</definedName>
    <definedName name="_LOC30" localSheetId="2">#REF!</definedName>
    <definedName name="_LOC30">#REF!</definedName>
    <definedName name="_LOC31" localSheetId="2">#REF!</definedName>
    <definedName name="_LOC31">#REF!</definedName>
    <definedName name="_LOC32" localSheetId="2">#REF!</definedName>
    <definedName name="_LOC32">#REF!</definedName>
    <definedName name="_LOC33" localSheetId="2">#REF!</definedName>
    <definedName name="_LOC33">#REF!</definedName>
    <definedName name="_LOC34" localSheetId="2">#REF!</definedName>
    <definedName name="_LOC34">#REF!</definedName>
    <definedName name="_LOC35" localSheetId="2">#REF!</definedName>
    <definedName name="_LOC35">#REF!</definedName>
    <definedName name="_LOC36" localSheetId="2">#REF!</definedName>
    <definedName name="_LOC36">#REF!</definedName>
    <definedName name="_LOC37" localSheetId="2">#REF!</definedName>
    <definedName name="_LOC37">#REF!</definedName>
    <definedName name="_LOC38" localSheetId="2">#REF!</definedName>
    <definedName name="_LOC38">#REF!</definedName>
    <definedName name="_LOC39" localSheetId="2">#REF!</definedName>
    <definedName name="_LOC39">#REF!</definedName>
    <definedName name="_LOC4" localSheetId="2">#REF!</definedName>
    <definedName name="_LOC4">#REF!</definedName>
    <definedName name="_LOC40" localSheetId="2">#REF!</definedName>
    <definedName name="_LOC40">#REF!</definedName>
    <definedName name="_LOC41" localSheetId="2">#REF!</definedName>
    <definedName name="_LOC41">#REF!</definedName>
    <definedName name="_LOC42" localSheetId="2">#REF!</definedName>
    <definedName name="_LOC42">#REF!</definedName>
    <definedName name="_LOC5" localSheetId="2">#REF!</definedName>
    <definedName name="_LOC5">#REF!</definedName>
    <definedName name="_LOC6" localSheetId="2">#REF!</definedName>
    <definedName name="_LOC6">#REF!</definedName>
    <definedName name="_LOC7" localSheetId="2">#REF!</definedName>
    <definedName name="_LOC7">#REF!</definedName>
    <definedName name="_LOC8" localSheetId="2">#REF!</definedName>
    <definedName name="_LOC8">#REF!</definedName>
    <definedName name="_LOC9" localSheetId="2">#REF!</definedName>
    <definedName name="_LOC9">#REF!</definedName>
    <definedName name="_MED1202" localSheetId="2">[7]FaixasCrit!#REF!</definedName>
    <definedName name="_MED1202" localSheetId="1">[7]FaixasCrit!#REF!</definedName>
    <definedName name="_MED1202">[7]FaixasCrit!#REF!</definedName>
    <definedName name="_MED1203" localSheetId="2">[7]FaixasCrit!#REF!</definedName>
    <definedName name="_MED1203" localSheetId="1">[7]FaixasCrit!#REF!</definedName>
    <definedName name="_MED1203">[7]FaixasCrit!#REF!</definedName>
    <definedName name="_Order1" hidden="1">255</definedName>
    <definedName name="_Order2" hidden="1">255</definedName>
    <definedName name="_PU1" localSheetId="2">#REF!</definedName>
    <definedName name="_PU1" localSheetId="1">#REF!</definedName>
    <definedName name="_PU1">#REF!</definedName>
    <definedName name="_R" localSheetId="1" hidden="1">{#N/A,#N/A,FALSE,"ORC-ACKE";#N/A,#N/A,FALSE,"RESUMO"}</definedName>
    <definedName name="_R" hidden="1">{#N/A,#N/A,FALSE,"ORC-ACKE";#N/A,#N/A,FALSE,"RESUMO"}</definedName>
    <definedName name="_RES10" localSheetId="2">[1]ORCCONTRATO!#REF!</definedName>
    <definedName name="_RES10" localSheetId="1">[1]ORCCONTRATO!#REF!</definedName>
    <definedName name="_RES10">[1]ORCCONTRATO!#REF!</definedName>
    <definedName name="_RES11" localSheetId="2">[1]ORCCONTRATO!#REF!</definedName>
    <definedName name="_RES11" localSheetId="1">[1]ORCCONTRATO!#REF!</definedName>
    <definedName name="_RES11">[1]ORCCONTRATO!#REF!</definedName>
    <definedName name="_RES12" localSheetId="2">[1]ORCCONTRATO!#REF!</definedName>
    <definedName name="_RES12">[1]ORCCONTRATO!#REF!</definedName>
    <definedName name="_RES13" localSheetId="2">[1]ORCCONTRATO!#REF!</definedName>
    <definedName name="_RES13">[1]ORCCONTRATO!#REF!</definedName>
    <definedName name="_RES14" localSheetId="2">[1]ORCCONTRATO!#REF!</definedName>
    <definedName name="_RES14">[1]ORCCONTRATO!#REF!</definedName>
    <definedName name="_RES15" localSheetId="2">[1]ORCCONTRATO!#REF!</definedName>
    <definedName name="_RES15">[1]ORCCONTRATO!#REF!</definedName>
    <definedName name="_RES16" localSheetId="2">[1]ORCCONTRATO!#REF!</definedName>
    <definedName name="_RES16">[1]ORCCONTRATO!#REF!</definedName>
    <definedName name="_RES3" localSheetId="2">[1]ORCCONTRATO!#REF!</definedName>
    <definedName name="_RES3">[1]ORCCONTRATO!#REF!</definedName>
    <definedName name="_RES4" localSheetId="2">[1]ORCCONTRATO!#REF!</definedName>
    <definedName name="_RES4">[1]ORCCONTRATO!#REF!</definedName>
    <definedName name="_RES5" localSheetId="2">[1]ORCCONTRATO!#REF!</definedName>
    <definedName name="_RES5">[1]ORCCONTRATO!#REF!</definedName>
    <definedName name="_RES6" localSheetId="2">[1]ORCCONTRATO!#REF!</definedName>
    <definedName name="_RES6">[1]ORCCONTRATO!#REF!</definedName>
    <definedName name="_RES7" localSheetId="2">[1]ORCCONTRATO!#REF!</definedName>
    <definedName name="_RES7">[1]ORCCONTRATO!#REF!</definedName>
    <definedName name="_RES8" localSheetId="2">[1]ORCCONTRATO!#REF!</definedName>
    <definedName name="_RES8">[1]ORCCONTRATO!#REF!</definedName>
    <definedName name="_RES9" localSheetId="2">[1]ORCCONTRATO!#REF!</definedName>
    <definedName name="_RES9">[1]ORCCONTRATO!#REF!</definedName>
    <definedName name="_TA1" localSheetId="2">#REF!</definedName>
    <definedName name="_TA1" localSheetId="1">#REF!</definedName>
    <definedName name="_TA1">#REF!</definedName>
    <definedName name="_TA2" localSheetId="2">#REF!</definedName>
    <definedName name="_TA2">#REF!</definedName>
    <definedName name="_tab31">'[5]Tabela 31'!$A$1:$D$3166</definedName>
    <definedName name="_TAB32" localSheetId="2">#REF!</definedName>
    <definedName name="_TAB32" localSheetId="1">#REF!</definedName>
    <definedName name="_TAB32">#REF!</definedName>
    <definedName name="_TAB33" localSheetId="2">#REF!</definedName>
    <definedName name="_TAB33">#REF!</definedName>
    <definedName name="_TAB34" localSheetId="2">#REF!</definedName>
    <definedName name="_TAB34">#REF!</definedName>
    <definedName name="_x10" localSheetId="2" hidden="1">#REF!</definedName>
    <definedName name="_x10" hidden="1">#REF!</definedName>
    <definedName name="_x11" localSheetId="2" hidden="1">#REF!</definedName>
    <definedName name="_x11" hidden="1">#REF!</definedName>
    <definedName name="_x12" localSheetId="2" hidden="1">#REF!</definedName>
    <definedName name="_x12" hidden="1">#REF!</definedName>
    <definedName name="_x13" localSheetId="2" hidden="1">#REF!</definedName>
    <definedName name="_x13" hidden="1">#REF!</definedName>
    <definedName name="_x14" localSheetId="2" hidden="1">#REF!</definedName>
    <definedName name="_x14" hidden="1">#REF!</definedName>
    <definedName name="_x15" localSheetId="2" hidden="1">#REF!</definedName>
    <definedName name="_x15" hidden="1">#REF!</definedName>
    <definedName name="_x16" localSheetId="2" hidden="1">#REF!</definedName>
    <definedName name="_x16" hidden="1">#REF!</definedName>
    <definedName name="_x17" localSheetId="2" hidden="1">#REF!</definedName>
    <definedName name="_x17" hidden="1">#REF!</definedName>
    <definedName name="_x18" localSheetId="2" hidden="1">#REF!</definedName>
    <definedName name="_x18" hidden="1">#REF!</definedName>
    <definedName name="_x19" localSheetId="2" hidden="1">#REF!</definedName>
    <definedName name="_x19" hidden="1">#REF!</definedName>
    <definedName name="_x20" localSheetId="2" hidden="1">#REF!</definedName>
    <definedName name="_x20" hidden="1">#REF!</definedName>
    <definedName name="_x21" localSheetId="2" hidden="1">#REF!</definedName>
    <definedName name="_x21" hidden="1">#REF!</definedName>
    <definedName name="_x22" localSheetId="2" hidden="1">#REF!</definedName>
    <definedName name="_x22" hidden="1">#REF!</definedName>
    <definedName name="_x23" localSheetId="2" hidden="1">#REF!</definedName>
    <definedName name="_x23" hidden="1">#REF!</definedName>
    <definedName name="_x24" localSheetId="2" hidden="1">#REF!</definedName>
    <definedName name="_x24" hidden="1">#REF!</definedName>
    <definedName name="_x25" localSheetId="2" hidden="1">#REF!</definedName>
    <definedName name="_x25" hidden="1">#REF!</definedName>
    <definedName name="_x28" localSheetId="2" hidden="1">#REF!</definedName>
    <definedName name="_x28" hidden="1">#REF!</definedName>
    <definedName name="_x29" localSheetId="2" hidden="1">#REF!</definedName>
    <definedName name="_x29" hidden="1">#REF!</definedName>
    <definedName name="_x32" localSheetId="2" hidden="1">#REF!</definedName>
    <definedName name="_x32" hidden="1">#REF!</definedName>
    <definedName name="_x4" localSheetId="2" hidden="1">#REF!</definedName>
    <definedName name="_x4" hidden="1">#REF!</definedName>
    <definedName name="_x5" localSheetId="2" hidden="1">#REF!</definedName>
    <definedName name="_x5" hidden="1">#REF!</definedName>
    <definedName name="_x6" localSheetId="2" hidden="1">#REF!</definedName>
    <definedName name="_x6" hidden="1">#REF!</definedName>
    <definedName name="_x7" localSheetId="2" hidden="1">#REF!</definedName>
    <definedName name="_x7" hidden="1">#REF!</definedName>
    <definedName name="_x8" localSheetId="2" hidden="1">#REF!</definedName>
    <definedName name="_x8" hidden="1">#REF!</definedName>
    <definedName name="_x9" localSheetId="2" hidden="1">#REF!</definedName>
    <definedName name="_x9" hidden="1">#REF!</definedName>
    <definedName name="A" localSheetId="2">#REF!</definedName>
    <definedName name="A">#REF!</definedName>
    <definedName name="aa" localSheetId="2">#REF!</definedName>
    <definedName name="aa">#REF!</definedName>
    <definedName name="achar18" localSheetId="2" hidden="1">#REF!</definedName>
    <definedName name="achar18" hidden="1">#REF!</definedName>
    <definedName name="achar19" localSheetId="2" hidden="1">#REF!</definedName>
    <definedName name="achar19" hidden="1">#REF!</definedName>
    <definedName name="achart1" localSheetId="2" hidden="1">#REF!</definedName>
    <definedName name="achart1" hidden="1">#REF!</definedName>
    <definedName name="achart10" localSheetId="2" hidden="1">#REF!</definedName>
    <definedName name="achart10" hidden="1">#REF!</definedName>
    <definedName name="achart11" localSheetId="2" hidden="1">#REF!</definedName>
    <definedName name="achart11" hidden="1">#REF!</definedName>
    <definedName name="achart12" localSheetId="2" hidden="1">#REF!</definedName>
    <definedName name="achart12" hidden="1">#REF!</definedName>
    <definedName name="achart13" localSheetId="2" hidden="1">#REF!</definedName>
    <definedName name="achart13" hidden="1">#REF!</definedName>
    <definedName name="achart14" localSheetId="2" hidden="1">#REF!</definedName>
    <definedName name="achart14" hidden="1">#REF!</definedName>
    <definedName name="achart15" localSheetId="2" hidden="1">#REF!</definedName>
    <definedName name="achart15" hidden="1">#REF!</definedName>
    <definedName name="achart16" localSheetId="2" hidden="1">#REF!</definedName>
    <definedName name="achart16" hidden="1">#REF!</definedName>
    <definedName name="achart17" localSheetId="2" hidden="1">#REF!</definedName>
    <definedName name="achart17" hidden="1">#REF!</definedName>
    <definedName name="achart2" localSheetId="2" hidden="1">#REF!</definedName>
    <definedName name="achart2" hidden="1">#REF!</definedName>
    <definedName name="achart20" localSheetId="2" hidden="1">#REF!</definedName>
    <definedName name="achart20" hidden="1">#REF!</definedName>
    <definedName name="achart21" localSheetId="2" hidden="1">#REF!</definedName>
    <definedName name="achart21" hidden="1">#REF!</definedName>
    <definedName name="achart22" localSheetId="2" hidden="1">#REF!</definedName>
    <definedName name="achart22" hidden="1">#REF!</definedName>
    <definedName name="achart23" localSheetId="2" hidden="1">#REF!</definedName>
    <definedName name="achart23" hidden="1">#REF!</definedName>
    <definedName name="achart24" localSheetId="2" hidden="1">#REF!</definedName>
    <definedName name="achart24" hidden="1">#REF!</definedName>
    <definedName name="achart25" localSheetId="2" hidden="1">#REF!</definedName>
    <definedName name="achart25" hidden="1">#REF!</definedName>
    <definedName name="achart26" localSheetId="2" hidden="1">#REF!</definedName>
    <definedName name="achart26" hidden="1">#REF!</definedName>
    <definedName name="achart27" localSheetId="2" hidden="1">#REF!</definedName>
    <definedName name="achart27" hidden="1">#REF!</definedName>
    <definedName name="achart28" localSheetId="2" hidden="1">#REF!</definedName>
    <definedName name="achart28" hidden="1">#REF!</definedName>
    <definedName name="achart29" localSheetId="2" hidden="1">#REF!</definedName>
    <definedName name="achart29" hidden="1">#REF!</definedName>
    <definedName name="achart3" localSheetId="2" hidden="1">#REF!</definedName>
    <definedName name="achart3" hidden="1">#REF!</definedName>
    <definedName name="achart30" localSheetId="2" hidden="1">#REF!</definedName>
    <definedName name="achart30" hidden="1">#REF!</definedName>
    <definedName name="achart31" localSheetId="2" hidden="1">#REF!</definedName>
    <definedName name="achart31" hidden="1">#REF!</definedName>
    <definedName name="achart32" localSheetId="2" hidden="1">#REF!</definedName>
    <definedName name="achart32" hidden="1">#REF!</definedName>
    <definedName name="achart4" localSheetId="2" hidden="1">#REF!</definedName>
    <definedName name="achart4" hidden="1">#REF!</definedName>
    <definedName name="achart5" localSheetId="2" hidden="1">#REF!</definedName>
    <definedName name="achart5" hidden="1">#REF!</definedName>
    <definedName name="achart6" localSheetId="2" hidden="1">#REF!</definedName>
    <definedName name="achart6" hidden="1">#REF!</definedName>
    <definedName name="achart7" localSheetId="2" hidden="1">#REF!</definedName>
    <definedName name="achart7" hidden="1">#REF!</definedName>
    <definedName name="achart8" localSheetId="2" hidden="1">#REF!</definedName>
    <definedName name="achart8" hidden="1">#REF!</definedName>
    <definedName name="achart9" localSheetId="2" hidden="1">#REF!</definedName>
    <definedName name="achart9" hidden="1">#REF!</definedName>
    <definedName name="ACOMP" localSheetId="2">#REF!</definedName>
    <definedName name="ACOMP">#REF!</definedName>
    <definedName name="ad" localSheetId="1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M.EXTERNA" localSheetId="2">#REF!</definedName>
    <definedName name="ADM.EXTERNA" localSheetId="1">#REF!</definedName>
    <definedName name="ADM.EXTERNA">#REF!</definedName>
    <definedName name="AGAS" localSheetId="1" hidden="1">{#N/A,#N/A,FALSE,"ORC-ACKE";#N/A,#N/A,FALSE,"RESUMO"}</definedName>
    <definedName name="AGAS" hidden="1">{#N/A,#N/A,FALSE,"ORC-ACKE";#N/A,#N/A,FALSE,"RESUMO"}</definedName>
    <definedName name="AGORA" localSheetId="2">#REF!</definedName>
    <definedName name="AGORA" localSheetId="1">#REF!</definedName>
    <definedName name="AGORA">#REF!</definedName>
    <definedName name="anscount" hidden="1">1</definedName>
    <definedName name="area">[8]Alterar!$D$15</definedName>
    <definedName name="_xlnm.Print_Area" localSheetId="2">ABC!$A$3:$K$420</definedName>
    <definedName name="_xlnm.Print_Area" localSheetId="1">'CRONOGRAMA DESEMBOLSO'!$C$1:$O$30</definedName>
    <definedName name="_xlnm.Print_Area">[9]Plan1!#REF!</definedName>
    <definedName name="Área_impressão_IM" localSheetId="2">#REF!</definedName>
    <definedName name="Área_impressão_IM" localSheetId="1">#REF!</definedName>
    <definedName name="Área_impressão_IM">#REF!</definedName>
    <definedName name="AREACPLM" localSheetId="2">#REF!</definedName>
    <definedName name="AREACPLM">#REF!</definedName>
    <definedName name="AREADREN" localSheetId="2">#REF!</definedName>
    <definedName name="AREADREN">#REF!</definedName>
    <definedName name="AREAPAV" localSheetId="2">#REF!</definedName>
    <definedName name="AREAPAV">#REF!</definedName>
    <definedName name="AREARESUMO" localSheetId="2">#REF!</definedName>
    <definedName name="AREARESUMO">#REF!</definedName>
    <definedName name="as" localSheetId="1" hidden="1">{#N/A,#N/A,FALSE,"BETER -1";#N/A,#N/A,FALSE,"BETER -2";#N/A,#N/A,FALSE,"BETER -3";#N/A,#N/A,FALSE,"BETER -urb";#N/A,#N/A,FALSE,"BETER -RESUMO"}</definedName>
    <definedName name="as" hidden="1">{#N/A,#N/A,FALSE,"BETER -1";#N/A,#N/A,FALSE,"BETER -2";#N/A,#N/A,FALSE,"BETER -3";#N/A,#N/A,FALSE,"BETER -urb";#N/A,#N/A,FALSE,"BETER -RESUMO"}</definedName>
    <definedName name="ASDF" localSheetId="1" hidden="1">{#N/A,#N/A,FALSE,"RESUMO-BB1";#N/A,#N/A,FALSE,"MOD-A01-R - BB1";#N/A,#N/A,FALSE,"URB-BB1"}</definedName>
    <definedName name="ASDF" hidden="1">{#N/A,#N/A,FALSE,"RESUMO-BB1";#N/A,#N/A,FALSE,"MOD-A01-R - BB1";#N/A,#N/A,FALSE,"URB-BB1"}</definedName>
    <definedName name="ASDFG" localSheetId="1" hidden="1">{#N/A,#N/A,FALSE,"RESUMO-BB1";#N/A,#N/A,FALSE,"MOD-A01-R - BB1";#N/A,#N/A,FALSE,"URB-BB1"}</definedName>
    <definedName name="ASDFG" hidden="1">{#N/A,#N/A,FALSE,"RESUMO-BB1";#N/A,#N/A,FALSE,"MOD-A01-R - BB1";#N/A,#N/A,FALSE,"URB-BB1"}</definedName>
    <definedName name="atual">[10]Imai03!$A$2:$D$3535</definedName>
    <definedName name="AUXILIARES">[11]AUXILIARES!$A$1:$G$149</definedName>
    <definedName name="B" localSheetId="1" hidden="1">{#N/A,#N/A,FALSE,"ORC-ACKE";#N/A,#N/A,FALSE,"RESUMO"}</definedName>
    <definedName name="B" hidden="1">{#N/A,#N/A,FALSE,"ORC-ACKE";#N/A,#N/A,FALSE,"RESUMO"}</definedName>
    <definedName name="_xlnm.Database" localSheetId="2">#REF!</definedName>
    <definedName name="_xlnm.Database" localSheetId="1">#REF!</definedName>
    <definedName name="_xlnm.Database">#REF!</definedName>
    <definedName name="BARRETE" localSheetId="2">#REF!</definedName>
    <definedName name="BARRETE">#REF!</definedName>
    <definedName name="BB" localSheetId="1" hidden="1">{#N/A,#N/A,FALSE,"RESUMO";#N/A,#N/A,FALSE,"EXTR-CRONO";#N/A,#N/A,FALSE,"REAJUSTE";#N/A,#N/A,FALSE,"ACOMP-OBRA";#N/A,#N/A,FALSE,"MEDIÇÃO";#N/A,#N/A,FALSE,"POSIÇÃO FÍSICA";#N/A,#N/A,FALSE,"GRÁFICO"}</definedName>
    <definedName name="BB" hidden="1">{#N/A,#N/A,FALSE,"RESUMO";#N/A,#N/A,FALSE,"EXTR-CRONO";#N/A,#N/A,FALSE,"REAJUSTE";#N/A,#N/A,FALSE,"ACOMP-OBRA";#N/A,#N/A,FALSE,"MEDIÇÃO";#N/A,#N/A,FALSE,"POSIÇÃO FÍSICA";#N/A,#N/A,FALSE,"GRÁFICO"}</definedName>
    <definedName name="bchar10" localSheetId="2" hidden="1">#REF!</definedName>
    <definedName name="bchar10" localSheetId="1" hidden="1">#REF!</definedName>
    <definedName name="bchar10" hidden="1">#REF!</definedName>
    <definedName name="bchart1" localSheetId="2" hidden="1">#REF!</definedName>
    <definedName name="bchart1" hidden="1">#REF!</definedName>
    <definedName name="bchart11" localSheetId="2" hidden="1">#REF!</definedName>
    <definedName name="bchart11" hidden="1">#REF!</definedName>
    <definedName name="bchart12" localSheetId="2" hidden="1">#REF!</definedName>
    <definedName name="bchart12" hidden="1">#REF!</definedName>
    <definedName name="bchart13" localSheetId="2" hidden="1">#REF!</definedName>
    <definedName name="bchart13" hidden="1">#REF!</definedName>
    <definedName name="bchart14" localSheetId="2" hidden="1">#REF!</definedName>
    <definedName name="bchart14" hidden="1">#REF!</definedName>
    <definedName name="bchart15" localSheetId="2" hidden="1">#REF!</definedName>
    <definedName name="bchart15" hidden="1">#REF!</definedName>
    <definedName name="bchart16" localSheetId="2" hidden="1">#REF!</definedName>
    <definedName name="bchart16" hidden="1">#REF!</definedName>
    <definedName name="bchart17" localSheetId="2" hidden="1">#REF!</definedName>
    <definedName name="bchart17" hidden="1">#REF!</definedName>
    <definedName name="bchart18" localSheetId="2" hidden="1">#REF!</definedName>
    <definedName name="bchart18" hidden="1">#REF!</definedName>
    <definedName name="bchart19" localSheetId="2" hidden="1">#REF!</definedName>
    <definedName name="bchart19" hidden="1">#REF!</definedName>
    <definedName name="bchart2" localSheetId="2" hidden="1">#REF!</definedName>
    <definedName name="bchart2" hidden="1">#REF!</definedName>
    <definedName name="bchart20" localSheetId="2" hidden="1">#REF!</definedName>
    <definedName name="bchart20" hidden="1">#REF!</definedName>
    <definedName name="bchart21" localSheetId="2" hidden="1">#REF!</definedName>
    <definedName name="bchart21" hidden="1">#REF!</definedName>
    <definedName name="bchart22" localSheetId="2" hidden="1">#REF!</definedName>
    <definedName name="bchart22" hidden="1">#REF!</definedName>
    <definedName name="bchart23" localSheetId="2" hidden="1">#REF!</definedName>
    <definedName name="bchart23" hidden="1">#REF!</definedName>
    <definedName name="bchart24" localSheetId="2" hidden="1">#REF!</definedName>
    <definedName name="bchart24" hidden="1">#REF!</definedName>
    <definedName name="bchart25" localSheetId="2" hidden="1">#REF!</definedName>
    <definedName name="bchart25" hidden="1">#REF!</definedName>
    <definedName name="bchart26" localSheetId="2" hidden="1">#REF!</definedName>
    <definedName name="bchart26" hidden="1">#REF!</definedName>
    <definedName name="bchart27" localSheetId="2" hidden="1">#REF!</definedName>
    <definedName name="bchart27" hidden="1">#REF!</definedName>
    <definedName name="bchart28" localSheetId="2" hidden="1">#REF!</definedName>
    <definedName name="bchart28" hidden="1">#REF!</definedName>
    <definedName name="bchart29" localSheetId="2" hidden="1">#REF!</definedName>
    <definedName name="bchart29" hidden="1">#REF!</definedName>
    <definedName name="bchart3" localSheetId="2" hidden="1">#REF!</definedName>
    <definedName name="bchart3" hidden="1">#REF!</definedName>
    <definedName name="bchart30" localSheetId="2" hidden="1">#REF!</definedName>
    <definedName name="bchart30" hidden="1">#REF!</definedName>
    <definedName name="bchart31" localSheetId="2" hidden="1">#REF!</definedName>
    <definedName name="bchart31" hidden="1">#REF!</definedName>
    <definedName name="bchart32" localSheetId="2" hidden="1">#REF!</definedName>
    <definedName name="bchart32" hidden="1">#REF!</definedName>
    <definedName name="bchart4" localSheetId="2" hidden="1">#REF!</definedName>
    <definedName name="bchart4" hidden="1">#REF!</definedName>
    <definedName name="bchart5" localSheetId="2" hidden="1">#REF!</definedName>
    <definedName name="bchart5" hidden="1">#REF!</definedName>
    <definedName name="bchart6" localSheetId="2" hidden="1">#REF!</definedName>
    <definedName name="bchart6" hidden="1">#REF!</definedName>
    <definedName name="bchart7" localSheetId="2" hidden="1">#REF!</definedName>
    <definedName name="bchart7" hidden="1">#REF!</definedName>
    <definedName name="bchart8" localSheetId="2" hidden="1">#REF!</definedName>
    <definedName name="bchart8" hidden="1">#REF!</definedName>
    <definedName name="bchart9" localSheetId="2" hidden="1">#REF!</definedName>
    <definedName name="bchart9" hidden="1">#REF!</definedName>
    <definedName name="BDI" localSheetId="2">#REF!</definedName>
    <definedName name="BDI">#REF!</definedName>
    <definedName name="bonificação" localSheetId="2">#REF!</definedName>
    <definedName name="bonificação">#REF!</definedName>
    <definedName name="CAB" localSheetId="2">#REF!</definedName>
    <definedName name="cab" localSheetId="1">#REF!</definedName>
    <definedName name="CAB">#REF!</definedName>
    <definedName name="Caix120" localSheetId="2">#REF!</definedName>
    <definedName name="Caix120">#REF!</definedName>
    <definedName name="Caix160" localSheetId="2">#REF!</definedName>
    <definedName name="Caix160">#REF!</definedName>
    <definedName name="CaixMax" localSheetId="2">#REF!</definedName>
    <definedName name="CaixMax">#REF!</definedName>
    <definedName name="CARTÃO4" localSheetId="2">#REF!</definedName>
    <definedName name="CARTÃO4">#REF!</definedName>
    <definedName name="cc" localSheetId="1" hidden="1">{#N/A,#N/A,FALSE,"RESUMO";#N/A,#N/A,FALSE,"EXTR-CRONO";#N/A,#N/A,FALSE,"REAJUSTE";#N/A,#N/A,FALSE,"ACOMP-OBRA";#N/A,#N/A,FALSE,"MEDIÇÃO";#N/A,#N/A,FALSE,"POSIÇÃO FÍSICA";#N/A,#N/A,FALSE,"GRÁFICO"}</definedName>
    <definedName name="cc" hidden="1">{#N/A,#N/A,FALSE,"RESUMO";#N/A,#N/A,FALSE,"EXTR-CRONO";#N/A,#N/A,FALSE,"REAJUSTE";#N/A,#N/A,FALSE,"ACOMP-OBRA";#N/A,#N/A,FALSE,"MEDIÇÃO";#N/A,#N/A,FALSE,"POSIÇÃO FÍSICA";#N/A,#N/A,FALSE,"GRÁFICO"}</definedName>
    <definedName name="cchart1" localSheetId="2" hidden="1">#REF!</definedName>
    <definedName name="cchart1" localSheetId="1" hidden="1">#REF!</definedName>
    <definedName name="cchart1" hidden="1">#REF!</definedName>
    <definedName name="cchart10" localSheetId="2" hidden="1">#REF!</definedName>
    <definedName name="cchart10" hidden="1">#REF!</definedName>
    <definedName name="cchart11" localSheetId="2" hidden="1">#REF!</definedName>
    <definedName name="cchart11" hidden="1">#REF!</definedName>
    <definedName name="cchart12" localSheetId="2" hidden="1">#REF!</definedName>
    <definedName name="cchart12" hidden="1">#REF!</definedName>
    <definedName name="cchart13" localSheetId="2" hidden="1">#REF!</definedName>
    <definedName name="cchart13" hidden="1">#REF!</definedName>
    <definedName name="cchart14" localSheetId="2" hidden="1">#REF!</definedName>
    <definedName name="cchart14" hidden="1">#REF!</definedName>
    <definedName name="cchart15" localSheetId="2" hidden="1">#REF!</definedName>
    <definedName name="cchart15" hidden="1">#REF!</definedName>
    <definedName name="cchart16" localSheetId="2" hidden="1">#REF!</definedName>
    <definedName name="cchart16" hidden="1">#REF!</definedName>
    <definedName name="cchart17" localSheetId="2" hidden="1">#REF!</definedName>
    <definedName name="cchart17" hidden="1">#REF!</definedName>
    <definedName name="cchart18" localSheetId="2" hidden="1">#REF!</definedName>
    <definedName name="cchart18" hidden="1">#REF!</definedName>
    <definedName name="cchart19" localSheetId="2" hidden="1">#REF!</definedName>
    <definedName name="cchart19" hidden="1">#REF!</definedName>
    <definedName name="cchart2" localSheetId="2" hidden="1">#REF!</definedName>
    <definedName name="cchart2" hidden="1">#REF!</definedName>
    <definedName name="cchart20" localSheetId="2" hidden="1">#REF!</definedName>
    <definedName name="cchart20" hidden="1">#REF!</definedName>
    <definedName name="cchart21" localSheetId="2" hidden="1">#REF!</definedName>
    <definedName name="cchart21" hidden="1">#REF!</definedName>
    <definedName name="cchart22" localSheetId="2" hidden="1">#REF!</definedName>
    <definedName name="cchart22" hidden="1">#REF!</definedName>
    <definedName name="cchart23" localSheetId="2" hidden="1">#REF!</definedName>
    <definedName name="cchart23" hidden="1">#REF!</definedName>
    <definedName name="cchart24" localSheetId="2" hidden="1">#REF!</definedName>
    <definedName name="cchart24" hidden="1">#REF!</definedName>
    <definedName name="cchart25" localSheetId="2" hidden="1">#REF!</definedName>
    <definedName name="cchart25" hidden="1">#REF!</definedName>
    <definedName name="cchart26" localSheetId="2" hidden="1">#REF!</definedName>
    <definedName name="cchart26" hidden="1">#REF!</definedName>
    <definedName name="cchart27" localSheetId="2" hidden="1">#REF!</definedName>
    <definedName name="cchart27" hidden="1">#REF!</definedName>
    <definedName name="cchart28" localSheetId="2" hidden="1">#REF!</definedName>
    <definedName name="cchart28" hidden="1">#REF!</definedName>
    <definedName name="cchart29" localSheetId="2" hidden="1">#REF!</definedName>
    <definedName name="cchart29" hidden="1">#REF!</definedName>
    <definedName name="cchart3" localSheetId="2" hidden="1">#REF!</definedName>
    <definedName name="cchart3" hidden="1">#REF!</definedName>
    <definedName name="cchart31" localSheetId="2" hidden="1">#REF!</definedName>
    <definedName name="cchart31" hidden="1">#REF!</definedName>
    <definedName name="cchart32" localSheetId="2" hidden="1">#REF!</definedName>
    <definedName name="cchart32" hidden="1">#REF!</definedName>
    <definedName name="cchart4" localSheetId="2" hidden="1">#REF!</definedName>
    <definedName name="cchart4" hidden="1">#REF!</definedName>
    <definedName name="cchart5" localSheetId="2" hidden="1">#REF!</definedName>
    <definedName name="cchart5" hidden="1">#REF!</definedName>
    <definedName name="cchart6" localSheetId="2" hidden="1">#REF!</definedName>
    <definedName name="cchart6" hidden="1">#REF!</definedName>
    <definedName name="cchart7" localSheetId="2" hidden="1">#REF!</definedName>
    <definedName name="cchart7" hidden="1">#REF!</definedName>
    <definedName name="cchart8" localSheetId="2" hidden="1">#REF!</definedName>
    <definedName name="cchart8" hidden="1">#REF!</definedName>
    <definedName name="cchart9" localSheetId="2" hidden="1">#REF!</definedName>
    <definedName name="cchart9" hidden="1">#REF!</definedName>
    <definedName name="completo" localSheetId="2">#REF!</definedName>
    <definedName name="completo">#REF!</definedName>
    <definedName name="COMPOSICAO" localSheetId="2">#REF!</definedName>
    <definedName name="COMPOSICAO">#REF!</definedName>
    <definedName name="cortina_1" localSheetId="2">#REF!</definedName>
    <definedName name="cortina_1">#REF!</definedName>
    <definedName name="cortina_2" localSheetId="2">[12]talude!#REF!</definedName>
    <definedName name="cortina_2">[12]talude!#REF!</definedName>
    <definedName name="Cria_10" localSheetId="2">#REF!</definedName>
    <definedName name="Cria_10" localSheetId="1">#REF!</definedName>
    <definedName name="Cria_10">#REF!</definedName>
    <definedName name="Cria_11" localSheetId="2">#REF!</definedName>
    <definedName name="Cria_11">#REF!</definedName>
    <definedName name="Cria_12" localSheetId="2">#REF!</definedName>
    <definedName name="Cria_12">#REF!</definedName>
    <definedName name="Cria_4" localSheetId="2">#REF!</definedName>
    <definedName name="Cria_4">#REF!</definedName>
    <definedName name="Cria_5" localSheetId="2">#REF!</definedName>
    <definedName name="Cria_5">#REF!</definedName>
    <definedName name="Cria_6" localSheetId="2">#REF!</definedName>
    <definedName name="Cria_6">#REF!</definedName>
    <definedName name="Cria_7" localSheetId="2">#REF!</definedName>
    <definedName name="Cria_7">#REF!</definedName>
    <definedName name="Cria_8" localSheetId="2">#REF!</definedName>
    <definedName name="Cria_8">#REF!</definedName>
    <definedName name="Cria_9" localSheetId="2">#REF!</definedName>
    <definedName name="Cria_9">#REF!</definedName>
    <definedName name="_xlnm.Criteria" localSheetId="2">#REF!</definedName>
    <definedName name="_xlnm.Criteria">#REF!</definedName>
    <definedName name="Critérios_IM" localSheetId="2">#REF!</definedName>
    <definedName name="Critérios_IM">#REF!</definedName>
    <definedName name="crong" localSheetId="2">#REF!</definedName>
    <definedName name="crong">#REF!</definedName>
    <definedName name="CRONO" localSheetId="2">'[13]Estrada São Bento - 3ª Etapa'!#REF!</definedName>
    <definedName name="CRONO">'[13]Estrada São Bento - 3ª Etapa'!#REF!</definedName>
    <definedName name="CRONOGRAMA_FÍSICO_FINANCEIRO" localSheetId="2">#REF!</definedName>
    <definedName name="CRONOGRAMA_FÍSICO_FINANCEIRO" localSheetId="1">#REF!</definedName>
    <definedName name="CRONOGRAMA_FÍSICO_FINANCEIRO">#REF!</definedName>
    <definedName name="CS">'[9]CS#'!$A$3:$K$12</definedName>
    <definedName name="CURRENCY" localSheetId="2">#REF!</definedName>
    <definedName name="CURRENCY" localSheetId="1">#REF!</definedName>
    <definedName name="CURRENCY">#REF!</definedName>
    <definedName name="custo" localSheetId="2">#REF!</definedName>
    <definedName name="custo">#REF!</definedName>
    <definedName name="D" localSheetId="2">[14]Orçamento!#REF!</definedName>
    <definedName name="D">[14]Orçamento!#REF!</definedName>
    <definedName name="D_numericos2" localSheetId="2">#REF!</definedName>
    <definedName name="D_numericos2" localSheetId="1">#REF!</definedName>
    <definedName name="D_numericos2">#REF!</definedName>
    <definedName name="D_numericos3" localSheetId="2">#REF!</definedName>
    <definedName name="D_numericos3">#REF!</definedName>
    <definedName name="D_numericos4" localSheetId="2">#REF!</definedName>
    <definedName name="D_numericos4">#REF!</definedName>
    <definedName name="dados" localSheetId="2">#REF!,#REF!,#REF!</definedName>
    <definedName name="dados" localSheetId="1">#REF!,#REF!,#REF!</definedName>
    <definedName name="dados">#REF!,#REF!,#REF!</definedName>
    <definedName name="daf" localSheetId="1" hidden="1">{#N/A,#N/A,FALSE,"RESUMO-BB1";#N/A,#N/A,FALSE,"MOD-A01-R - BB1";#N/A,#N/A,FALSE,"URB-BB1"}</definedName>
    <definedName name="daf" hidden="1">{#N/A,#N/A,FALSE,"RESUMO-BB1";#N/A,#N/A,FALSE,"MOD-A01-R - BB1";#N/A,#N/A,FALSE,"URB-BB1"}</definedName>
    <definedName name="dchart26" localSheetId="2" hidden="1">#REF!</definedName>
    <definedName name="dchart26" localSheetId="1" hidden="1">#REF!</definedName>
    <definedName name="dchart26" hidden="1">#REF!</definedName>
    <definedName name="dchart31" localSheetId="2" hidden="1">#REF!</definedName>
    <definedName name="dchart31" hidden="1">#REF!</definedName>
    <definedName name="DDD" localSheetId="1" hidden="1">{#N/A,#N/A,FALSE,"RESUMO-BB1";#N/A,#N/A,FALSE,"MOD-A01-R - BB1";#N/A,#N/A,FALSE,"URB-BB1"}</definedName>
    <definedName name="DDD" hidden="1">{#N/A,#N/A,FALSE,"RESUMO-BB1";#N/A,#N/A,FALSE,"MOD-A01-R - BB1";#N/A,#N/A,FALSE,"URB-BB1"}</definedName>
    <definedName name="DESCRICAO" localSheetId="2">#REF!</definedName>
    <definedName name="DESCRICAO" localSheetId="1">#REF!</definedName>
    <definedName name="DESCRICAO">#REF!</definedName>
    <definedName name="DESNIVEL" localSheetId="1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IAFPREMOLD" localSheetId="2">#REF!</definedName>
    <definedName name="DIAFPREMOLD" localSheetId="1">#REF!</definedName>
    <definedName name="DIAFPREMOLD">#REF!</definedName>
    <definedName name="DIAFRAF_INLOCO" localSheetId="2">#REF!</definedName>
    <definedName name="DIAFRAF_INLOCO">#REF!</definedName>
    <definedName name="DIAFRAINLOCO" localSheetId="2">#REF!</definedName>
    <definedName name="DIAFRAINLOCO">#REF!</definedName>
    <definedName name="DIAFRAPREMOL" localSheetId="2">#REF!</definedName>
    <definedName name="DIAFRAPREMOL">#REF!</definedName>
    <definedName name="DRENAGEM" localSheetId="2">#REF!</definedName>
    <definedName name="DRENAGEM">#REF!</definedName>
    <definedName name="DSSD" localSheetId="1" hidden="1">{#N/A,#N/A,FALSE,"ORC-ACKE";#N/A,#N/A,FALSE,"RESUMO"}</definedName>
    <definedName name="DSSD" hidden="1">{#N/A,#N/A,FALSE,"ORC-ACKE";#N/A,#N/A,FALSE,"RESUMO"}</definedName>
    <definedName name="E" localSheetId="1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localSheetId="1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chart31" localSheetId="2" hidden="1">#REF!</definedName>
    <definedName name="echart31" localSheetId="1" hidden="1">#REF!</definedName>
    <definedName name="echart31" hidden="1">#REF!</definedName>
    <definedName name="ee" localSheetId="2">#REF!</definedName>
    <definedName name="ee">#REF!</definedName>
    <definedName name="ef" localSheetId="1" hidden="1">{#N/A,#N/A,FALSE,"BETER -1";#N/A,#N/A,FALSE,"BETER -2";#N/A,#N/A,FALSE,"BETER -3";#N/A,#N/A,FALSE,"BETER -urb";#N/A,#N/A,FALSE,"BETER -RESUMO"}</definedName>
    <definedName name="ef" hidden="1">{#N/A,#N/A,FALSE,"BETER -1";#N/A,#N/A,FALSE,"BETER -2";#N/A,#N/A,FALSE,"BETER -3";#N/A,#N/A,FALSE,"BETER -urb";#N/A,#N/A,FALSE,"BETER -RESUMO"}</definedName>
    <definedName name="equip" localSheetId="2">#REF!</definedName>
    <definedName name="equip" localSheetId="1">#REF!</definedName>
    <definedName name="equip">#REF!</definedName>
    <definedName name="ERA" localSheetId="1" hidden="1">{#N/A,#N/A,FALSE,"ORC-ACKE";#N/A,#N/A,FALSE,"RESUMO"}</definedName>
    <definedName name="ERA" hidden="1">{#N/A,#N/A,FALSE,"ORC-ACKE";#N/A,#N/A,FALSE,"RESUMO"}</definedName>
    <definedName name="ESTESCAVADA" localSheetId="2">#REF!</definedName>
    <definedName name="ESTESCAVADA" localSheetId="1">#REF!</definedName>
    <definedName name="ESTESCAVADA">#REF!</definedName>
    <definedName name="ESTFRANKI" localSheetId="2">#REF!</definedName>
    <definedName name="ESTFRANKI">#REF!</definedName>
    <definedName name="ESTMETAL" localSheetId="2">#REF!</definedName>
    <definedName name="ESTMETAL">#REF!</definedName>
    <definedName name="ESTPREMOLD" localSheetId="2">#REF!</definedName>
    <definedName name="ESTPREMOLD">#REF!</definedName>
    <definedName name="ESTRAIZ" localSheetId="2">#REF!</definedName>
    <definedName name="ESTRAIZ">#REF!</definedName>
    <definedName name="FASDF" localSheetId="1" hidden="1">{#N/A,#N/A,FALSE,"ORC-ACKE";#N/A,#N/A,FALSE,"RESUMO"}</definedName>
    <definedName name="FASDF" hidden="1">{#N/A,#N/A,FALSE,"ORC-ACKE";#N/A,#N/A,FALSE,"RESUMO"}</definedName>
    <definedName name="fchart31" localSheetId="2" hidden="1">#REF!</definedName>
    <definedName name="fchart31" localSheetId="1" hidden="1">#REF!</definedName>
    <definedName name="fchart31" hidden="1">#REF!</definedName>
    <definedName name="FL_1" localSheetId="2">#REF!</definedName>
    <definedName name="FL_1">#REF!</definedName>
    <definedName name="fluxo" localSheetId="2">'[15]450'!#REF!</definedName>
    <definedName name="fluxo">'[15]450'!#REF!</definedName>
    <definedName name="g" localSheetId="1" hidden="1">{#N/A,#N/A,FALSE,"RESUMO-BB1";#N/A,#N/A,FALSE,"MOD-A01-R - BB1";#N/A,#N/A,FALSE,"URB-BB1"}</definedName>
    <definedName name="g" hidden="1">{#N/A,#N/A,FALSE,"RESUMO-BB1";#N/A,#N/A,FALSE,"MOD-A01-R - BB1";#N/A,#N/A,FALSE,"URB-BB1"}</definedName>
    <definedName name="g_10" localSheetId="2">#REF!</definedName>
    <definedName name="g_10" localSheetId="1">#REF!</definedName>
    <definedName name="g_10">#REF!</definedName>
    <definedName name="g_11" localSheetId="2">#REF!</definedName>
    <definedName name="g_11">#REF!</definedName>
    <definedName name="g_12" localSheetId="2">#REF!</definedName>
    <definedName name="g_12">#REF!</definedName>
    <definedName name="g_13" localSheetId="2">#REF!</definedName>
    <definedName name="g_13">#REF!</definedName>
    <definedName name="G_15" localSheetId="2">#REF!</definedName>
    <definedName name="G_15">#REF!</definedName>
    <definedName name="G_16" localSheetId="2">#REF!</definedName>
    <definedName name="G_16">#REF!</definedName>
    <definedName name="G_17" localSheetId="2">#REF!</definedName>
    <definedName name="G_17">#REF!</definedName>
    <definedName name="G_19" localSheetId="2">#REF!</definedName>
    <definedName name="G_19">#REF!</definedName>
    <definedName name="g_21" localSheetId="2">#REF!</definedName>
    <definedName name="g_21">#REF!</definedName>
    <definedName name="G_25" localSheetId="2">'[16]orc_raso sp'!#REF!</definedName>
    <definedName name="G_25">'[16]orc_raso sp'!#REF!</definedName>
    <definedName name="G_27" localSheetId="2">#REF!</definedName>
    <definedName name="G_27" localSheetId="1">#REF!</definedName>
    <definedName name="G_27">#REF!</definedName>
    <definedName name="G_31" localSheetId="2">#REF!</definedName>
    <definedName name="G_31">#REF!</definedName>
    <definedName name="G_32" localSheetId="2">#REF!</definedName>
    <definedName name="G_32">#REF!</definedName>
    <definedName name="G_33" localSheetId="2">#REF!</definedName>
    <definedName name="G_33">#REF!</definedName>
    <definedName name="g_34" localSheetId="2">'[16]orc_raso sp'!#REF!</definedName>
    <definedName name="g_34">'[16]orc_raso sp'!#REF!</definedName>
    <definedName name="G_35" localSheetId="2">#REF!</definedName>
    <definedName name="G_35" localSheetId="1">#REF!</definedName>
    <definedName name="G_35">#REF!</definedName>
    <definedName name="g_37" localSheetId="2">#REF!</definedName>
    <definedName name="g_37">#REF!</definedName>
    <definedName name="G_41" localSheetId="2">#REF!</definedName>
    <definedName name="G_41">#REF!</definedName>
    <definedName name="G_45" localSheetId="2">#REF!</definedName>
    <definedName name="G_45">#REF!</definedName>
    <definedName name="G_47" localSheetId="2">#REF!</definedName>
    <definedName name="G_47">#REF!</definedName>
    <definedName name="G_51" localSheetId="2">#REF!</definedName>
    <definedName name="G_51">#REF!</definedName>
    <definedName name="G_52" localSheetId="2">#REF!</definedName>
    <definedName name="G_52">#REF!</definedName>
    <definedName name="G_53" localSheetId="2">#REF!</definedName>
    <definedName name="G_53">#REF!</definedName>
    <definedName name="G_54" localSheetId="2">#REF!</definedName>
    <definedName name="G_54">#REF!</definedName>
    <definedName name="G_55" localSheetId="2">#REF!</definedName>
    <definedName name="G_55">#REF!</definedName>
    <definedName name="G_56" localSheetId="2">#REF!</definedName>
    <definedName name="G_56">#REF!</definedName>
    <definedName name="G_57" localSheetId="2">#REF!</definedName>
    <definedName name="G_57">#REF!</definedName>
    <definedName name="G_58" localSheetId="2">#REF!</definedName>
    <definedName name="G_58">#REF!</definedName>
    <definedName name="G_59" localSheetId="2">#REF!</definedName>
    <definedName name="G_59">#REF!</definedName>
    <definedName name="G_61" localSheetId="2">#REF!</definedName>
    <definedName name="G_61">#REF!</definedName>
    <definedName name="G_63" localSheetId="2">#REF!</definedName>
    <definedName name="G_63">#REF!</definedName>
    <definedName name="g_65" localSheetId="2">#REF!</definedName>
    <definedName name="g_65">#REF!</definedName>
    <definedName name="G_67" localSheetId="2">#REF!</definedName>
    <definedName name="G_67">#REF!</definedName>
    <definedName name="g_68" localSheetId="2">#REF!</definedName>
    <definedName name="g_68">#REF!</definedName>
    <definedName name="g_69" localSheetId="2">#REF!</definedName>
    <definedName name="g_69">#REF!</definedName>
    <definedName name="G_71" localSheetId="2">#REF!</definedName>
    <definedName name="G_71">#REF!</definedName>
    <definedName name="G_73" localSheetId="2">#REF!</definedName>
    <definedName name="G_73">#REF!</definedName>
    <definedName name="G_75" localSheetId="2">#REF!</definedName>
    <definedName name="G_75">#REF!</definedName>
    <definedName name="G_77" localSheetId="2">#REF!</definedName>
    <definedName name="G_77">#REF!</definedName>
    <definedName name="G_78" localSheetId="2">#REF!</definedName>
    <definedName name="G_78">#REF!</definedName>
    <definedName name="G_81" localSheetId="2">#REF!</definedName>
    <definedName name="G_81">#REF!</definedName>
    <definedName name="G_83" localSheetId="2">#REF!</definedName>
    <definedName name="G_83">#REF!</definedName>
    <definedName name="G_85" localSheetId="2">#REF!</definedName>
    <definedName name="G_85">#REF!</definedName>
    <definedName name="G_87" localSheetId="2">#REF!</definedName>
    <definedName name="G_87">#REF!</definedName>
    <definedName name="G_90" localSheetId="2">'[16]orc_raso sp'!#REF!</definedName>
    <definedName name="G_90">'[16]orc_raso sp'!#REF!</definedName>
    <definedName name="G_91" localSheetId="2">'[16]orc_raso sp'!#REF!</definedName>
    <definedName name="G_91">'[16]orc_raso sp'!#REF!</definedName>
    <definedName name="G_92" localSheetId="2">'[16]orc_raso sp'!#REF!</definedName>
    <definedName name="G_92">'[16]orc_raso sp'!#REF!</definedName>
    <definedName name="G_94" localSheetId="2">'[16]orc_raso sp'!#REF!</definedName>
    <definedName name="G_94">'[16]orc_raso sp'!#REF!</definedName>
    <definedName name="G_95" localSheetId="2">[17]PadrãoSemGC!#REF!</definedName>
    <definedName name="G_95">[17]PadrãoSemGC!#REF!</definedName>
    <definedName name="G_96" localSheetId="2">[17]PadrãoSemGC!#REF!</definedName>
    <definedName name="G_96">[17]PadrãoSemGC!#REF!</definedName>
    <definedName name="GASE" localSheetId="1" hidden="1">{#N/A,#N/A,FALSE,"RESUMO-BB1";#N/A,#N/A,FALSE,"MOD-A01-R - BB1";#N/A,#N/A,FALSE,"URB-BB1"}</definedName>
    <definedName name="GASE" hidden="1">{#N/A,#N/A,FALSE,"RESUMO-BB1";#N/A,#N/A,FALSE,"MOD-A01-R - BB1";#N/A,#N/A,FALSE,"URB-BB1"}</definedName>
    <definedName name="gf" localSheetId="1" hidden="1">{#N/A,#N/A,FALSE,"ORC-ACKE";#N/A,#N/A,FALSE,"RESUMO"}</definedName>
    <definedName name="gf" hidden="1">{#N/A,#N/A,FALSE,"ORC-ACKE";#N/A,#N/A,FALSE,"RESUMO"}</definedName>
    <definedName name="GLOBAL" localSheetId="2">#REF!</definedName>
    <definedName name="GLOBAL" localSheetId="1">#REF!</definedName>
    <definedName name="GLOBAL">#REF!</definedName>
    <definedName name="gr_25" localSheetId="2">'[18]11 ao 19'!#REF!</definedName>
    <definedName name="gr_25" localSheetId="1">'[18]11 ao 19'!#REF!</definedName>
    <definedName name="gr_25">'[18]11 ao 19'!#REF!</definedName>
    <definedName name="graf" localSheetId="2">'[19]FLUXO - EXECUÇÃO PRÓPRIA'!#REF!</definedName>
    <definedName name="graf" localSheetId="1">'[19]FLUXO - EXECUÇÃO PRÓPRIA'!#REF!</definedName>
    <definedName name="graf">'[19]FLUXO - EXECUÇÃO PRÓPRIA'!#REF!</definedName>
    <definedName name="_xlnm.Recorder" localSheetId="2">#REF!</definedName>
    <definedName name="_xlnm.Recorder" localSheetId="1">#REF!</definedName>
    <definedName name="_xlnm.Recorder">#REF!</definedName>
    <definedName name="grf" localSheetId="1" hidden="1">{#N/A,#N/A,FALSE,"ORC-ACKE";#N/A,#N/A,FALSE,"RESUMO"}</definedName>
    <definedName name="grf" hidden="1">{#N/A,#N/A,FALSE,"ORC-ACKE";#N/A,#N/A,FALSE,"RESUMO"}</definedName>
    <definedName name="h" localSheetId="2">'[20]Recanto Mônica'!#REF!</definedName>
    <definedName name="h" localSheetId="1">'[20]Recanto Mônica'!#REF!</definedName>
    <definedName name="h">'[20]Recanto Mônica'!#REF!</definedName>
    <definedName name="HONORARIOS" localSheetId="2">#REF!</definedName>
    <definedName name="HONORARIOS" localSheetId="1">#REF!</definedName>
    <definedName name="HONORARIOS">#REF!</definedName>
    <definedName name="HRA" localSheetId="1" hidden="1">{#N/A,#N/A,FALSE,"ORC-ACKE";#N/A,#N/A,FALSE,"RESUMO"}</definedName>
    <definedName name="HRA" hidden="1">{#N/A,#N/A,FALSE,"ORC-ACKE";#N/A,#N/A,FALSE,"RESUMO"}</definedName>
    <definedName name="HTML_CodePage" hidden="1">1252</definedName>
    <definedName name="HTML_Control" localSheetId="1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" localSheetId="2">#REF!</definedName>
    <definedName name="I" localSheetId="1">#REF!</definedName>
    <definedName name="I">#REF!</definedName>
    <definedName name="IGUAIS" localSheetId="2">#REF!</definedName>
    <definedName name="IGUAIS">#REF!</definedName>
    <definedName name="Import.DescLote" hidden="1">[21]DADOS!$F$17</definedName>
    <definedName name="IMPOSTO" localSheetId="2">#REF!</definedName>
    <definedName name="IMPOSTO" localSheetId="1">#REF!</definedName>
    <definedName name="IMPOSTO">#REF!</definedName>
    <definedName name="IMPR" localSheetId="2">#REF!</definedName>
    <definedName name="impr" localSheetId="1">#REF!</definedName>
    <definedName name="IMPR">#REF!</definedName>
    <definedName name="IMPR1" localSheetId="2">#REF!</definedName>
    <definedName name="IMPR1">#REF!</definedName>
    <definedName name="IMPR2" localSheetId="2">#REF!</definedName>
    <definedName name="IMPR2">#REF!</definedName>
    <definedName name="IMPR3" localSheetId="2">#REF!</definedName>
    <definedName name="IMPR3">#REF!</definedName>
    <definedName name="IMPR4" localSheetId="2">#REF!</definedName>
    <definedName name="IMPR4">#REF!</definedName>
    <definedName name="IMPUT" localSheetId="2">#REF!</definedName>
    <definedName name="IMPUT">#REF!</definedName>
    <definedName name="INSU_JAN_06">[22]Titulo_Insu!$A$1:$E$2383</definedName>
    <definedName name="INSU_JAN_07">[23]INSU!$A$2:$D$2152</definedName>
    <definedName name="INSU_JUL_07" localSheetId="2">#REF!</definedName>
    <definedName name="INSU_JUL_07" localSheetId="1">#REF!</definedName>
    <definedName name="INSU_JUL_07">#REF!</definedName>
    <definedName name="ITEM" localSheetId="2">#REF!</definedName>
    <definedName name="ITEM">#REF!</definedName>
    <definedName name="j" localSheetId="1" hidden="1">{#N/A,#N/A,FALSE,"ORC-ACKE";#N/A,#N/A,FALSE,"RESUMO"}</definedName>
    <definedName name="j" hidden="1">{#N/A,#N/A,FALSE,"ORC-ACKE";#N/A,#N/A,FALSE,"RESUMO"}</definedName>
    <definedName name="jg" localSheetId="1" hidden="1">{#N/A,#N/A,FALSE,"RESUMO-BB1";#N/A,#N/A,FALSE,"MOD-A01-R - BB1";#N/A,#N/A,FALSE,"URB-BB1"}</definedName>
    <definedName name="jg" hidden="1">{#N/A,#N/A,FALSE,"RESUMO-BB1";#N/A,#N/A,FALSE,"MOD-A01-R - BB1";#N/A,#N/A,FALSE,"URB-BB1"}</definedName>
    <definedName name="jgg" localSheetId="1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gg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R_PAGE_ANCHOR_0_1" localSheetId="2">[24]orcamento!#REF!</definedName>
    <definedName name="JR_PAGE_ANCHOR_0_1" localSheetId="1">[24]orcamento!#REF!</definedName>
    <definedName name="JR_PAGE_ANCHOR_0_1">[24]orcamento!#REF!</definedName>
    <definedName name="k" localSheetId="1" hidden="1">{#N/A,#N/A,FALSE,"ORC-ACKE";#N/A,#N/A,FALSE,"RESUMO"}</definedName>
    <definedName name="k" hidden="1">{#N/A,#N/A,FALSE,"ORC-ACKE";#N/A,#N/A,FALSE,"RESUMO"}</definedName>
    <definedName name="LARANJEIRAS">[9]CUSTO_LARANJEIRAS!$A$3:$N$5</definedName>
    <definedName name="LAT" localSheetId="2">#REF!</definedName>
    <definedName name="lat" localSheetId="1">#REF!</definedName>
    <definedName name="LAT">#REF!</definedName>
    <definedName name="lbla1" localSheetId="2" hidden="1">#REF!</definedName>
    <definedName name="lbla1" hidden="1">#REF!</definedName>
    <definedName name="lbla10" localSheetId="2" hidden="1">#REF!</definedName>
    <definedName name="lbla10" hidden="1">#REF!</definedName>
    <definedName name="lbla11" localSheetId="2" hidden="1">#REF!</definedName>
    <definedName name="lbla11" hidden="1">#REF!</definedName>
    <definedName name="lbla12" localSheetId="2" hidden="1">#REF!</definedName>
    <definedName name="lbla12" hidden="1">#REF!</definedName>
    <definedName name="lbla13" localSheetId="2" hidden="1">#REF!</definedName>
    <definedName name="lbla13" hidden="1">#REF!</definedName>
    <definedName name="lbla14" localSheetId="2" hidden="1">#REF!</definedName>
    <definedName name="lbla14" hidden="1">#REF!</definedName>
    <definedName name="lbla15" localSheetId="2" hidden="1">#REF!</definedName>
    <definedName name="lbla15" hidden="1">#REF!</definedName>
    <definedName name="lbla16" localSheetId="2" hidden="1">#REF!</definedName>
    <definedName name="lbla16" hidden="1">#REF!</definedName>
    <definedName name="lbla17" localSheetId="2" hidden="1">#REF!</definedName>
    <definedName name="lbla17" hidden="1">#REF!</definedName>
    <definedName name="lbla18" localSheetId="2" hidden="1">#REF!</definedName>
    <definedName name="lbla18" hidden="1">#REF!</definedName>
    <definedName name="lbla19" localSheetId="2" hidden="1">#REF!</definedName>
    <definedName name="lbla19" hidden="1">#REF!</definedName>
    <definedName name="lbla2" localSheetId="2" hidden="1">#REF!</definedName>
    <definedName name="lbla2" hidden="1">#REF!</definedName>
    <definedName name="lbla20" localSheetId="2" hidden="1">#REF!</definedName>
    <definedName name="lbla20" hidden="1">#REF!</definedName>
    <definedName name="lbla21" localSheetId="2" hidden="1">#REF!</definedName>
    <definedName name="lbla21" hidden="1">#REF!</definedName>
    <definedName name="lbla22" localSheetId="2" hidden="1">#REF!</definedName>
    <definedName name="lbla22" hidden="1">#REF!</definedName>
    <definedName name="lbla23" localSheetId="2" hidden="1">#REF!</definedName>
    <definedName name="lbla23" hidden="1">#REF!</definedName>
    <definedName name="lbla24" localSheetId="2" hidden="1">#REF!</definedName>
    <definedName name="lbla24" hidden="1">#REF!</definedName>
    <definedName name="lbla25" localSheetId="2" hidden="1">#REF!</definedName>
    <definedName name="lbla25" hidden="1">#REF!</definedName>
    <definedName name="lbla27" localSheetId="2" hidden="1">#REF!</definedName>
    <definedName name="lbla27" hidden="1">#REF!</definedName>
    <definedName name="lbla28" localSheetId="2" hidden="1">#REF!</definedName>
    <definedName name="lbla28" hidden="1">#REF!</definedName>
    <definedName name="loja" localSheetId="1" hidden="1">{#N/A,#N/A,FALSE,"BETER -1";#N/A,#N/A,FALSE,"BETER -2";#N/A,#N/A,FALSE,"BETER -3";#N/A,#N/A,FALSE,"BETER -urb";#N/A,#N/A,FALSE,"BETER -RESUMO"}</definedName>
    <definedName name="loja" hidden="1">{#N/A,#N/A,FALSE,"BETER -1";#N/A,#N/A,FALSE,"BETER -2";#N/A,#N/A,FALSE,"BETER -3";#N/A,#N/A,FALSE,"BETER -urb";#N/A,#N/A,FALSE,"BETER -RESUMO"}</definedName>
    <definedName name="LRANJA">[9]CUSTO_ZONA_SUL!$A$3:$N$21</definedName>
    <definedName name="M1_" localSheetId="2">#REF!</definedName>
    <definedName name="M1_" localSheetId="1">#REF!</definedName>
    <definedName name="M1_">#REF!</definedName>
    <definedName name="MAIORES" localSheetId="2">#REF!</definedName>
    <definedName name="MAIORES">#REF!</definedName>
    <definedName name="Máximo" localSheetId="1" hidden="1">{"'Índice'!$A$1:$K$49"}</definedName>
    <definedName name="Máximo" hidden="1">{"'Índice'!$A$1:$K$49"}</definedName>
    <definedName name="MED" localSheetId="2">#REF!</definedName>
    <definedName name="MED">#REF!</definedName>
    <definedName name="MENORES" localSheetId="2">#REF!</definedName>
    <definedName name="MENORES">#REF!</definedName>
    <definedName name="mil">#N/A</definedName>
    <definedName name="mnlm" localSheetId="1" hidden="1">{#N/A,#N/A,FALSE,"RESUMO";#N/A,#N/A,FALSE,"EXTR-CRONO";#N/A,#N/A,FALSE,"REAJUSTE";#N/A,#N/A,FALSE,"ACOMP-OBRA";#N/A,#N/A,FALSE,"MEDIÇÃO";#N/A,#N/A,FALSE,"POSIÇÃO FÍSICA";#N/A,#N/A,FALSE,"GRÁFICO"}</definedName>
    <definedName name="mnlm" hidden="1">{#N/A,#N/A,FALSE,"RESUMO";#N/A,#N/A,FALSE,"EXTR-CRONO";#N/A,#N/A,FALSE,"REAJUSTE";#N/A,#N/A,FALSE,"ACOMP-OBRA";#N/A,#N/A,FALSE,"MEDIÇÃO";#N/A,#N/A,FALSE,"POSIÇÃO FÍSICA";#N/A,#N/A,FALSE,"GRÁFICO"}</definedName>
    <definedName name="mnlmm" localSheetId="1" hidden="1">{#N/A,#N/A,FALSE,"RESUMO";#N/A,#N/A,FALSE,"EXTR-CRONO";#N/A,#N/A,FALSE,"REAJUSTE";#N/A,#N/A,FALSE,"ACOMP-OBRA";#N/A,#N/A,FALSE,"MEDIÇÃO";#N/A,#N/A,FALSE,"POSIÇÃO FÍSICA";#N/A,#N/A,FALSE,"GRÁFICO"}</definedName>
    <definedName name="mnlmm" hidden="1">{#N/A,#N/A,FALSE,"RESUMO";#N/A,#N/A,FALSE,"EXTR-CRONO";#N/A,#N/A,FALSE,"REAJUSTE";#N/A,#N/A,FALSE,"ACOMP-OBRA";#N/A,#N/A,FALSE,"MEDIÇÃO";#N/A,#N/A,FALSE,"POSIÇÃO FÍSICA";#N/A,#N/A,FALSE,"GRÁFICO"}</definedName>
    <definedName name="multa1" localSheetId="1" hidden="1">{#N/A,#N/A,FALSE,"RESUMO FINANC.";#N/A,#N/A,FALSE,"RESUMO POS.FÍS.";#N/A,#N/A,FALSE,"EXTRATO CRON.";#N/A,#N/A,FALSE,"REAJUSTE";#N/A,#N/A,FALSE,"MEDIÇÃO";#N/A,#N/A,FALSE,"POSIÇÃO FÍSICA";#N/A,#N/A,FALSE,"GRÁFICO"}</definedName>
    <definedName name="multa1" hidden="1">{#N/A,#N/A,FALSE,"RESUMO FINANC.";#N/A,#N/A,FALSE,"RESUMO POS.FÍS.";#N/A,#N/A,FALSE,"EXTRATO CRON.";#N/A,#N/A,FALSE,"REAJUSTE";#N/A,#N/A,FALSE,"MEDIÇÃO";#N/A,#N/A,FALSE,"POSIÇÃO FÍSICA";#N/A,#N/A,FALSE,"GRÁFICO"}</definedName>
    <definedName name="N" localSheetId="2" hidden="1">[25]Planilha!#REF!</definedName>
    <definedName name="N" hidden="1">[25]Planilha!#REF!</definedName>
    <definedName name="N." localSheetId="2">#REF!</definedName>
    <definedName name="N." localSheetId="1">#REF!</definedName>
    <definedName name="N.">#REF!</definedName>
    <definedName name="nb" localSheetId="1" hidden="1">{#N/A,#N/A,FALSE,"RESUMO-BB1";#N/A,#N/A,FALSE,"MOD-A01-R - BB1";#N/A,#N/A,FALSE,"URB-BB1"}</definedName>
    <definedName name="nb" hidden="1">{#N/A,#N/A,FALSE,"RESUMO-BB1";#N/A,#N/A,FALSE,"MOD-A01-R - BB1";#N/A,#N/A,FALSE,"URB-BB1"}</definedName>
    <definedName name="NOMEDIR" localSheetId="2">[7]OBRA!#REF!</definedName>
    <definedName name="NOMEDIR" localSheetId="1">[7]OBRA!#REF!</definedName>
    <definedName name="NOMEDIR">[7]OBRA!#REF!</definedName>
    <definedName name="o" localSheetId="2" hidden="1">#REF!</definedName>
    <definedName name="o" localSheetId="1" hidden="1">#REF!</definedName>
    <definedName name="o" hidden="1">#REF!</definedName>
    <definedName name="ok">[10]Imai03!$A$2:$D$3535</definedName>
    <definedName name="one" localSheetId="2">#REF!</definedName>
    <definedName name="one" localSheetId="1">#REF!</definedName>
    <definedName name="one">#REF!</definedName>
    <definedName name="ORÇ" localSheetId="2">#REF!</definedName>
    <definedName name="ORÇ">#REF!</definedName>
    <definedName name="ORÇAMENTO.BancoRef" localSheetId="2" hidden="1">#REF!</definedName>
    <definedName name="ORÇAMENTO.BancoRef" localSheetId="1" hidden="1">#REF!</definedName>
    <definedName name="ORÇAMENTO.BancoRef" hidden="1">#REF!</definedName>
    <definedName name="ORDENACAO" localSheetId="2">#REF!</definedName>
    <definedName name="ORDENACAO">#REF!</definedName>
    <definedName name="P2_JUL_07">[26]P2_JUL_07!$A$2:$E$1577</definedName>
    <definedName name="parametros" localSheetId="2">#REF!</definedName>
    <definedName name="parametros" localSheetId="1">#REF!</definedName>
    <definedName name="parametros">#REF!</definedName>
    <definedName name="PLANILHA">#N/A</definedName>
    <definedName name="PMJ" localSheetId="2">#REF!</definedName>
    <definedName name="PMJ" localSheetId="1">#REF!</definedName>
    <definedName name="PMJ">#REF!</definedName>
    <definedName name="PRACHEAM" localSheetId="2">#REF!</definedName>
    <definedName name="PRACHEAM">#REF!</definedName>
    <definedName name="PRANCHEAM" localSheetId="2">#REF!</definedName>
    <definedName name="PRANCHEAM">#REF!</definedName>
    <definedName name="prazo_obra">[8]Alterar!$D$19</definedName>
    <definedName name="Print_Area_MI" localSheetId="2">[27]TABJUL95!#REF!</definedName>
    <definedName name="Print_Area_MI" localSheetId="1">[27]TABJUL95!#REF!</definedName>
    <definedName name="Print_Area_MI">[27]TABJUL95!#REF!</definedName>
    <definedName name="Print_Titles_MI" localSheetId="2">#REF!</definedName>
    <definedName name="Print_Titles_MI" localSheetId="1">#REF!</definedName>
    <definedName name="Print_Titles_MI">#REF!</definedName>
    <definedName name="QERTT" localSheetId="1" hidden="1">{#N/A,#N/A,FALSE,"ORC-ACKE";#N/A,#N/A,FALSE,"RESUMO"}</definedName>
    <definedName name="QERTT" hidden="1">{#N/A,#N/A,FALSE,"ORC-ACKE";#N/A,#N/A,FALSE,"RESUMO"}</definedName>
    <definedName name="QQQ" localSheetId="2">#REF!:#REF!</definedName>
    <definedName name="QQQ" localSheetId="1">#REF!:#REF!</definedName>
    <definedName name="QQQ">#REF!:#REF!</definedName>
    <definedName name="qwdqswd" localSheetId="2" hidden="1">#REF!</definedName>
    <definedName name="qwdqswd" localSheetId="1" hidden="1">#REF!</definedName>
    <definedName name="qwdqswd" hidden="1">#REF!</definedName>
    <definedName name="QWEFR" localSheetId="1" hidden="1">{#N/A,#N/A,FALSE,"RESUMO-BB1";#N/A,#N/A,FALSE,"MOD-A01-R - BB1";#N/A,#N/A,FALSE,"URB-BB1"}</definedName>
    <definedName name="QWEFR" hidden="1">{#N/A,#N/A,FALSE,"RESUMO-BB1";#N/A,#N/A,FALSE,"MOD-A01-R - BB1";#N/A,#N/A,FALSE,"URB-BB1"}</definedName>
    <definedName name="reajuste" localSheetId="2">[28]MEDIÇÃO!#REF!</definedName>
    <definedName name="reajuste" localSheetId="1">[28]MEDIÇÃO!#REF!</definedName>
    <definedName name="reajuste">[28]MEDIÇÃO!#REF!</definedName>
    <definedName name="REBAILENCOL" localSheetId="2">#REF!</definedName>
    <definedName name="REBAILENCOL" localSheetId="1">#REF!</definedName>
    <definedName name="REBAILENCOL">#REF!</definedName>
    <definedName name="REBAIXLENC" localSheetId="2">#REF!</definedName>
    <definedName name="REBAIXLENC">#REF!</definedName>
    <definedName name="REDU" localSheetId="2">#REF!</definedName>
    <definedName name="REDU">#REF!</definedName>
    <definedName name="REF" localSheetId="2">#REF!</definedName>
    <definedName name="REF">#REF!</definedName>
    <definedName name="REFERENCIA.Descricao" localSheetId="2" hidden="1">IF(ISNUMBER(#REF!),OFFSET(INDIRECT(ABC!ORÇAMENTO.BancoRef),#REF!-1,3,1),#REF!)</definedName>
    <definedName name="REFERENCIA.Descricao" localSheetId="1" hidden="1">IF(ISNUMBER(#REF!),OFFSET(INDIRECT('CRONOGRAMA DESEMBOLSO'!ORÇAMENTO.BancoRef),#REF!-1,3,1),#REF!)</definedName>
    <definedName name="REFERENCIA.Descricao" hidden="1">IF(ISNUMBER(#REF!),OFFSET(INDIRECT(ORÇAMENTO.BancoRef),#REF!-1,3,1),#REF!)</definedName>
    <definedName name="REFERENCIA.Unidade" localSheetId="2" hidden="1">IF(ISNUMBER(#REF!),OFFSET(INDIRECT(ABC!ORÇAMENTO.BancoRef),#REF!-1,4,1),"-")</definedName>
    <definedName name="REFERENCIA.Unidade" localSheetId="1" hidden="1">IF(ISNUMBER(#REF!),OFFSET(INDIRECT('CRONOGRAMA DESEMBOLSO'!ORÇAMENTO.BancoRef),#REF!-1,4,1),"-")</definedName>
    <definedName name="REFERENCIA.Unidade" hidden="1">IF(ISNUMBER(#REF!),OFFSET(INDIRECT(ORÇAMENTO.BancoRef),#REF!-1,4,1),"-")</definedName>
    <definedName name="REL_RJ" localSheetId="2">#REF!</definedName>
    <definedName name="REL_RJ" localSheetId="1">#REF!</definedName>
    <definedName name="REL_RJ">#REF!</definedName>
    <definedName name="REL_SP" localSheetId="2">#REF!</definedName>
    <definedName name="REL_SP">#REF!</definedName>
    <definedName name="resfund" localSheetId="2">#REF!</definedName>
    <definedName name="resfund">#REF!</definedName>
    <definedName name="RESUMO" localSheetId="2">#REF!</definedName>
    <definedName name="RESUMO">#REF!</definedName>
    <definedName name="rt" localSheetId="1" hidden="1">{#N/A,#N/A,FALSE,"ORC-ACKE";#N/A,#N/A,FALSE,"RESUMO"}</definedName>
    <definedName name="rt" hidden="1">{#N/A,#N/A,FALSE,"ORC-ACKE";#N/A,#N/A,FALSE,"RESUMO"}</definedName>
    <definedName name="S" localSheetId="1" hidden="1">{#N/A,#N/A,FALSE,"ORC-ACKE";#N/A,#N/A,FALSE,"RESUMO"}</definedName>
    <definedName name="S" hidden="1">{#N/A,#N/A,FALSE,"ORC-ACKE";#N/A,#N/A,FALSE,"RESUMO"}</definedName>
    <definedName name="SAPATA" localSheetId="2">#REF!</definedName>
    <definedName name="SAPATA" localSheetId="1">#REF!</definedName>
    <definedName name="SAPATA">#REF!</definedName>
    <definedName name="SDS" localSheetId="1" hidden="1">{#N/A,#N/A,FALSE,"RESUMO-BB1";#N/A,#N/A,FALSE,"MOD-A01-R - BB1";#N/A,#N/A,FALSE,"URB-BB1"}</definedName>
    <definedName name="SDS" hidden="1">{#N/A,#N/A,FALSE,"RESUMO-BB1";#N/A,#N/A,FALSE,"MOD-A01-R - BB1";#N/A,#N/A,FALSE,"URB-BB1"}</definedName>
    <definedName name="sencount" hidden="1">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UBTOTCPL" localSheetId="2">#REF!</definedName>
    <definedName name="SUBTOTCPL" localSheetId="1">#REF!</definedName>
    <definedName name="SUBTOTCPL">#REF!</definedName>
    <definedName name="SUBTOTCPLE" localSheetId="2">#REF!</definedName>
    <definedName name="SUBTOTCPLE">#REF!</definedName>
    <definedName name="SUBTOTDRN" localSheetId="2">#REF!</definedName>
    <definedName name="SUBTOTDRN">#REF!</definedName>
    <definedName name="SUBTOTDRNE" localSheetId="2">#REF!</definedName>
    <definedName name="SUBTOTDRNE">#REF!</definedName>
    <definedName name="SUBTOTPAV" localSheetId="2">#REF!</definedName>
    <definedName name="SUBTOTPAV">#REF!</definedName>
    <definedName name="SUBTOTPAVE" localSheetId="2">#REF!</definedName>
    <definedName name="SUBTOTPAVE">#REF!</definedName>
    <definedName name="SUMMERY" localSheetId="2">#REF!</definedName>
    <definedName name="SUMMERY">#REF!</definedName>
    <definedName name="TAB" localSheetId="2">#REF!</definedName>
    <definedName name="TAB">#REF!</definedName>
    <definedName name="TAB_JAN_06">[29]Titulo_Insu!$A$1:$F$3159</definedName>
    <definedName name="TAB_JAN_07">[30]SERV!$A$3:$D$2463</definedName>
    <definedName name="TAB_JUL_07" localSheetId="2">#REF!</definedName>
    <definedName name="TAB_JUL_07" localSheetId="1">#REF!</definedName>
    <definedName name="TAB_JUL_07">#REF!</definedName>
    <definedName name="TAB_P2_JAN_06">[31]TAB33P2!$A$1:$F$1221</definedName>
    <definedName name="TAB_P2_JAN_07">[32]P2_JAN_07!$A$1:$E$1395</definedName>
    <definedName name="tabjul04" localSheetId="2">#REF!</definedName>
    <definedName name="tabjul04" localSheetId="1">#REF!</definedName>
    <definedName name="tabjul04">#REF!</definedName>
    <definedName name="tbjan01" localSheetId="2">#REF!</definedName>
    <definedName name="tbjan01">#REF!</definedName>
    <definedName name="TBJAN02" localSheetId="2">#REF!</definedName>
    <definedName name="TBJAN02">#REF!</definedName>
    <definedName name="TBJAN03" localSheetId="2">#REF!</definedName>
    <definedName name="TBJAN03">#REF!</definedName>
    <definedName name="tbjan04" localSheetId="2">#REF!</definedName>
    <definedName name="tbjan04">#REF!</definedName>
    <definedName name="TBJUL01" localSheetId="2">#REF!</definedName>
    <definedName name="TBJUL01">#REF!</definedName>
    <definedName name="TBJUL02" localSheetId="2">#REF!</definedName>
    <definedName name="TBJUL02">#REF!</definedName>
    <definedName name="test" localSheetId="2">#REF!</definedName>
    <definedName name="test">#REF!</definedName>
    <definedName name="TIPOORCAMENTO" hidden="1">IF(VALUE([21]MENU!$O$3)=2,"Licitado","Proposto")</definedName>
    <definedName name="TIRANTES" localSheetId="2">#REF!</definedName>
    <definedName name="TIRANTES" localSheetId="1">#REF!</definedName>
    <definedName name="TIRANTES">#REF!</definedName>
    <definedName name="TOT" localSheetId="2">#REF!</definedName>
    <definedName name="TOT" localSheetId="1">#REF!</definedName>
    <definedName name="TOT">#REF!</definedName>
    <definedName name="two" localSheetId="2">#REF!</definedName>
    <definedName name="two">#REF!</definedName>
    <definedName name="UN" localSheetId="2">#REF!</definedName>
    <definedName name="UN">#REF!</definedName>
    <definedName name="VOLUME1" localSheetId="2">#REF!</definedName>
    <definedName name="VOLUME1">#REF!</definedName>
    <definedName name="VOLUME2" localSheetId="2">#REF!</definedName>
    <definedName name="VOLUME2">#REF!</definedName>
    <definedName name="VOLUME3" localSheetId="2">#REF!</definedName>
    <definedName name="VOLUME3">#REF!</definedName>
    <definedName name="we" localSheetId="1" hidden="1">{#N/A,#N/A,FALSE,"RESUMO-BB1";#N/A,#N/A,FALSE,"MOD-A01-R - BB1";#N/A,#N/A,FALSE,"URB-BB1"}</definedName>
    <definedName name="we" hidden="1">{#N/A,#N/A,FALSE,"RESUMO-BB1";#N/A,#N/A,FALSE,"MOD-A01-R - BB1";#N/A,#N/A,FALSE,"URB-BB1"}</definedName>
    <definedName name="wrn.BB1." localSheetId="1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ETER." localSheetId="1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COMPLETO." localSheetId="1" hidden="1">{#N/A,#N/A,FALSE,"RESUMO";#N/A,#N/A,FALSE,"EXTR.CRON.";#N/A,#N/A,FALSE,"REAJUSTE";#N/A,#N/A,FALSE,"RES.FIN.-APTO";#N/A,#N/A,FALSE,"RES.FÍS.-APTO";#N/A,#N/A,FALSE,"MED-APTO";#N/A,#N/A,FALSE,"RES.FIN.-CASA";#N/A,#N/A,FALSE,"RES.FÍS.-CASA";#N/A,#N/A,FALSE,"MED-CASA";#N/A,#N/A,FALSE,"RES.FIN.-FUND.";#N/A,#N/A,FALSE,"RES.FÍS.-FUND.";#N/A,#N/A,FALSE,"MED-FUND.";#N/A,#N/A,FALSE,"GRÁFICO"}</definedName>
    <definedName name="wrn.COMPLETO." hidden="1">{#N/A,#N/A,FALSE,"RESUMO";#N/A,#N/A,FALSE,"EXTR.CRON.";#N/A,#N/A,FALSE,"REAJUSTE";#N/A,#N/A,FALSE,"RES.FIN.-APTO";#N/A,#N/A,FALSE,"RES.FÍS.-APTO";#N/A,#N/A,FALSE,"MED-APTO";#N/A,#N/A,FALSE,"RES.FIN.-CASA";#N/A,#N/A,FALSE,"RES.FÍS.-CASA";#N/A,#N/A,FALSE,"MED-CASA";#N/A,#N/A,FALSE,"RES.FIN.-FUND.";#N/A,#N/A,FALSE,"RES.FÍS.-FUND.";#N/A,#N/A,FALSE,"MED-FUND.";#N/A,#N/A,FALSE,"GRÁFICO"}</definedName>
    <definedName name="wrn.GERAL." localSheetId="1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GERAL.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ORÇAMENTO." localSheetId="1" hidden="1">{#N/A,#N/A,FALSE,"ORC-ACKE";#N/A,#N/A,FALSE,"RESUMO"}</definedName>
    <definedName name="wrn.ORÇAMENTO." hidden="1">{#N/A,#N/A,FALSE,"ORC-ACKE";#N/A,#N/A,FALSE,"RESUMO"}</definedName>
    <definedName name="wrn.RELATÓRIO." localSheetId="1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wrn.RELATÓRIO.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YT" localSheetId="1" hidden="1">{#N/A,#N/A,FALSE,"RESUMO-BB1";#N/A,#N/A,FALSE,"MOD-A01-R - BB1";#N/A,#N/A,FALSE,"URB-BB1"}</definedName>
    <definedName name="YT" hidden="1">{#N/A,#N/A,FALSE,"RESUMO-BB1";#N/A,#N/A,FALSE,"MOD-A01-R - BB1";#N/A,#N/A,FALSE,"URB-BB1"}</definedName>
    <definedName name="Z" localSheetId="2">#REF!</definedName>
    <definedName name="Z" localSheetId="1">#REF!</definedName>
    <definedName name="Z">#REF!</definedName>
    <definedName name="ZERF" localSheetId="1" hidden="1">{#N/A,#N/A,FALSE,"BETER -1";#N/A,#N/A,FALSE,"BETER -2";#N/A,#N/A,FALSE,"BETER -3";#N/A,#N/A,FALSE,"BETER -urb";#N/A,#N/A,FALSE,"BETER -RESUMO"}</definedName>
    <definedName name="ZERF" hidden="1">{#N/A,#N/A,FALSE,"BETER -1";#N/A,#N/A,FALSE,"BETER -2";#N/A,#N/A,FALSE,"BETER -3";#N/A,#N/A,FALSE,"BETER -urb";#N/A,#N/A,FALSE,"BETER -RESUMO"}</definedName>
    <definedName name="ZONASUL">[9]CUSTO_ZONA_SUL!$A$3:$N$21</definedName>
  </definedNames>
  <calcPr calcId="125725"/>
</workbook>
</file>

<file path=xl/calcChain.xml><?xml version="1.0" encoding="utf-8"?>
<calcChain xmlns="http://schemas.openxmlformats.org/spreadsheetml/2006/main">
  <c r="F55" i="68"/>
  <c r="F64"/>
  <c r="F115"/>
  <c r="F101"/>
  <c r="F152"/>
  <c r="F75"/>
  <c r="F176"/>
  <c r="F130"/>
  <c r="F298"/>
  <c r="F43"/>
  <c r="F190"/>
  <c r="F189"/>
  <c r="F77"/>
  <c r="F102"/>
  <c r="F165"/>
  <c r="H415"/>
  <c r="I415" s="1"/>
  <c r="H402"/>
  <c r="I402" s="1"/>
  <c r="H380"/>
  <c r="I380" s="1"/>
  <c r="H113"/>
  <c r="I113" s="1"/>
  <c r="H67"/>
  <c r="I67" s="1"/>
  <c r="H86"/>
  <c r="I86" s="1"/>
  <c r="H142"/>
  <c r="I142" s="1"/>
  <c r="H141"/>
  <c r="I141" s="1"/>
  <c r="H337"/>
  <c r="I337" s="1"/>
  <c r="H309"/>
  <c r="I309" s="1"/>
  <c r="H398"/>
  <c r="I398" s="1"/>
  <c r="H239"/>
  <c r="I239" s="1"/>
  <c r="H245"/>
  <c r="I245" s="1"/>
  <c r="H198"/>
  <c r="I198" s="1"/>
  <c r="H178"/>
  <c r="I178" s="1"/>
  <c r="H90"/>
  <c r="I90" s="1"/>
  <c r="H6"/>
  <c r="I6" s="1"/>
  <c r="H119"/>
  <c r="I119" s="1"/>
  <c r="H230"/>
  <c r="I230" s="1"/>
  <c r="H13"/>
  <c r="I13" s="1"/>
  <c r="H44"/>
  <c r="I44" s="1"/>
  <c r="H79"/>
  <c r="I79" s="1"/>
  <c r="H33"/>
  <c r="I33" s="1"/>
  <c r="H20"/>
  <c r="I20" s="1"/>
  <c r="H188"/>
  <c r="I188" s="1"/>
  <c r="H384"/>
  <c r="I384" s="1"/>
  <c r="H282"/>
  <c r="I282" s="1"/>
  <c r="H312"/>
  <c r="I312" s="1"/>
  <c r="H328"/>
  <c r="I328" s="1"/>
  <c r="H383"/>
  <c r="I383" s="1"/>
  <c r="H126"/>
  <c r="I126" s="1"/>
  <c r="H310"/>
  <c r="I310" s="1"/>
  <c r="H253"/>
  <c r="I253" s="1"/>
  <c r="H145"/>
  <c r="I145" s="1"/>
  <c r="H17"/>
  <c r="I17" s="1"/>
  <c r="H128"/>
  <c r="I128" s="1"/>
  <c r="H41"/>
  <c r="I41" s="1"/>
  <c r="H58"/>
  <c r="I58" s="1"/>
  <c r="H45"/>
  <c r="I45" s="1"/>
  <c r="H23"/>
  <c r="I23" s="1"/>
  <c r="H18"/>
  <c r="I18" s="1"/>
  <c r="H57"/>
  <c r="I57" s="1"/>
  <c r="H172"/>
  <c r="I172" s="1"/>
  <c r="H49"/>
  <c r="H381"/>
  <c r="I381" s="1"/>
  <c r="G408"/>
  <c r="H408" s="1"/>
  <c r="I408" s="1"/>
  <c r="G343"/>
  <c r="H343" s="1"/>
  <c r="I343" s="1"/>
  <c r="G180"/>
  <c r="H180" s="1"/>
  <c r="I180" s="1"/>
  <c r="G150"/>
  <c r="H150" s="1"/>
  <c r="I150" s="1"/>
  <c r="G99"/>
  <c r="H99" s="1"/>
  <c r="I99" s="1"/>
  <c r="G275"/>
  <c r="H275" s="1"/>
  <c r="I275" s="1"/>
  <c r="G225"/>
  <c r="H225" s="1"/>
  <c r="I225" s="1"/>
  <c r="H278"/>
  <c r="I278" s="1"/>
  <c r="G349"/>
  <c r="H349" s="1"/>
  <c r="I349" s="1"/>
  <c r="G112"/>
  <c r="H112" s="1"/>
  <c r="I112" s="1"/>
  <c r="G148"/>
  <c r="H148" s="1"/>
  <c r="I148" s="1"/>
  <c r="G62"/>
  <c r="H62" s="1"/>
  <c r="I62" s="1"/>
  <c r="G52"/>
  <c r="H52" s="1"/>
  <c r="I52" s="1"/>
  <c r="H161"/>
  <c r="I161" s="1"/>
  <c r="H48"/>
  <c r="I48" s="1"/>
  <c r="H280"/>
  <c r="I280" s="1"/>
  <c r="H68"/>
  <c r="I68" s="1"/>
  <c r="H16"/>
  <c r="I16" s="1"/>
  <c r="H81"/>
  <c r="H303"/>
  <c r="H165"/>
  <c r="H144"/>
  <c r="H82"/>
  <c r="I82" s="1"/>
  <c r="H285"/>
  <c r="I285" s="1"/>
  <c r="H181"/>
  <c r="I181" s="1"/>
  <c r="H72"/>
  <c r="I72" s="1"/>
  <c r="H77"/>
  <c r="H74"/>
  <c r="I74" s="1"/>
  <c r="H14"/>
  <c r="I14" s="1"/>
  <c r="H207"/>
  <c r="I207" s="1"/>
  <c r="H32"/>
  <c r="I32" s="1"/>
  <c r="H78"/>
  <c r="I78" s="1"/>
  <c r="H120"/>
  <c r="I120" s="1"/>
  <c r="H8"/>
  <c r="I8" s="1"/>
  <c r="H286"/>
  <c r="I286" s="1"/>
  <c r="H121"/>
  <c r="I121" s="1"/>
  <c r="H202"/>
  <c r="I202" s="1"/>
  <c r="H158"/>
  <c r="I158" s="1"/>
  <c r="H236"/>
  <c r="I236" s="1"/>
  <c r="H96"/>
  <c r="I96" s="1"/>
  <c r="H26"/>
  <c r="I26" s="1"/>
  <c r="H292"/>
  <c r="I292" s="1"/>
  <c r="H19"/>
  <c r="I19" s="1"/>
  <c r="H129"/>
  <c r="I129" s="1"/>
  <c r="H60"/>
  <c r="I60" s="1"/>
  <c r="H293"/>
  <c r="I293" s="1"/>
  <c r="H224"/>
  <c r="I224" s="1"/>
  <c r="G11"/>
  <c r="H11" s="1"/>
  <c r="I11" s="1"/>
  <c r="H281"/>
  <c r="I281" s="1"/>
  <c r="H153"/>
  <c r="I153" s="1"/>
  <c r="H130"/>
  <c r="H116"/>
  <c r="I116" s="1"/>
  <c r="H295"/>
  <c r="I295" s="1"/>
  <c r="H155"/>
  <c r="I155" s="1"/>
  <c r="H64"/>
  <c r="H114"/>
  <c r="I114" s="1"/>
  <c r="H175"/>
  <c r="I175" s="1"/>
  <c r="H110"/>
  <c r="I110" s="1"/>
  <c r="H412"/>
  <c r="I412" s="1"/>
  <c r="H71"/>
  <c r="I71" s="1"/>
  <c r="H389"/>
  <c r="I389" s="1"/>
  <c r="H27"/>
  <c r="I27" s="1"/>
  <c r="H154"/>
  <c r="I154" s="1"/>
  <c r="H156"/>
  <c r="I156" s="1"/>
  <c r="H331"/>
  <c r="I331" s="1"/>
  <c r="H111"/>
  <c r="I111" s="1"/>
  <c r="H73"/>
  <c r="I73" s="1"/>
  <c r="G76"/>
  <c r="H76" s="1"/>
  <c r="I76" s="1"/>
  <c r="H284"/>
  <c r="I284" s="1"/>
  <c r="G274"/>
  <c r="H274" s="1"/>
  <c r="I274" s="1"/>
  <c r="G91"/>
  <c r="H91" s="1"/>
  <c r="I91" s="1"/>
  <c r="G146"/>
  <c r="H146" s="1"/>
  <c r="I146" s="1"/>
  <c r="G204"/>
  <c r="H204" s="1"/>
  <c r="I204" s="1"/>
  <c r="H122"/>
  <c r="I122" s="1"/>
  <c r="H118"/>
  <c r="I118" s="1"/>
  <c r="H7"/>
  <c r="I7" s="1"/>
  <c r="G147"/>
  <c r="H147" s="1"/>
  <c r="I147" s="1"/>
  <c r="G185"/>
  <c r="H185" s="1"/>
  <c r="I185" s="1"/>
  <c r="G75"/>
  <c r="H75" s="1"/>
  <c r="G183"/>
  <c r="H183" s="1"/>
  <c r="I183" s="1"/>
  <c r="H341"/>
  <c r="I341" s="1"/>
  <c r="H377"/>
  <c r="I377" s="1"/>
  <c r="H340"/>
  <c r="I340" s="1"/>
  <c r="H406"/>
  <c r="I406" s="1"/>
  <c r="H283"/>
  <c r="I283" s="1"/>
  <c r="H410"/>
  <c r="I410" s="1"/>
  <c r="H306"/>
  <c r="I306" s="1"/>
  <c r="H316"/>
  <c r="I316" s="1"/>
  <c r="H166"/>
  <c r="I166" s="1"/>
  <c r="H125"/>
  <c r="I125" s="1"/>
  <c r="H265"/>
  <c r="I265" s="1"/>
  <c r="H334"/>
  <c r="I334" s="1"/>
  <c r="H106"/>
  <c r="I106" s="1"/>
  <c r="H249"/>
  <c r="I249" s="1"/>
  <c r="G417"/>
  <c r="H417" s="1"/>
  <c r="I417" s="1"/>
  <c r="G269"/>
  <c r="H269" s="1"/>
  <c r="I269" s="1"/>
  <c r="G419"/>
  <c r="H419" s="1"/>
  <c r="I419" s="1"/>
  <c r="G360"/>
  <c r="H360" s="1"/>
  <c r="I360" s="1"/>
  <c r="G288"/>
  <c r="H288" s="1"/>
  <c r="I288" s="1"/>
  <c r="G93"/>
  <c r="H93" s="1"/>
  <c r="I93" s="1"/>
  <c r="G209"/>
  <c r="H209" s="1"/>
  <c r="I209" s="1"/>
  <c r="G357"/>
  <c r="H357" s="1"/>
  <c r="I357" s="1"/>
  <c r="G260"/>
  <c r="H260" s="1"/>
  <c r="I260" s="1"/>
  <c r="G400"/>
  <c r="H400" s="1"/>
  <c r="I400" s="1"/>
  <c r="G388"/>
  <c r="H388" s="1"/>
  <c r="I388" s="1"/>
  <c r="G339"/>
  <c r="H339" s="1"/>
  <c r="I339" s="1"/>
  <c r="G25"/>
  <c r="H25" s="1"/>
  <c r="I25" s="1"/>
  <c r="G70"/>
  <c r="H70" s="1"/>
  <c r="I70" s="1"/>
  <c r="G97"/>
  <c r="H97" s="1"/>
  <c r="I97" s="1"/>
  <c r="G124"/>
  <c r="H124" s="1"/>
  <c r="I124" s="1"/>
  <c r="G290"/>
  <c r="H290" s="1"/>
  <c r="I290" s="1"/>
  <c r="G276"/>
  <c r="H276" s="1"/>
  <c r="I276" s="1"/>
  <c r="G268"/>
  <c r="H268" s="1"/>
  <c r="I268" s="1"/>
  <c r="G170"/>
  <c r="H170" s="1"/>
  <c r="I170" s="1"/>
  <c r="G63"/>
  <c r="H63" s="1"/>
  <c r="I63" s="1"/>
  <c r="G83"/>
  <c r="H83" s="1"/>
  <c r="I83" s="1"/>
  <c r="G98"/>
  <c r="H98" s="1"/>
  <c r="I98" s="1"/>
  <c r="G345"/>
  <c r="H345" s="1"/>
  <c r="I345" s="1"/>
  <c r="G353"/>
  <c r="H353" s="1"/>
  <c r="I353" s="1"/>
  <c r="G420"/>
  <c r="H420" s="1"/>
  <c r="I420" s="1"/>
  <c r="G258"/>
  <c r="H258" s="1"/>
  <c r="I258" s="1"/>
  <c r="G368"/>
  <c r="H368" s="1"/>
  <c r="I368" s="1"/>
  <c r="G273"/>
  <c r="H273" s="1"/>
  <c r="I273" s="1"/>
  <c r="G386"/>
  <c r="H386" s="1"/>
  <c r="I386" s="1"/>
  <c r="G364"/>
  <c r="H364" s="1"/>
  <c r="I364" s="1"/>
  <c r="G342"/>
  <c r="H342" s="1"/>
  <c r="I342" s="1"/>
  <c r="G370"/>
  <c r="H370" s="1"/>
  <c r="I370" s="1"/>
  <c r="G313"/>
  <c r="H313" s="1"/>
  <c r="I313" s="1"/>
  <c r="G363"/>
  <c r="H363" s="1"/>
  <c r="I363" s="1"/>
  <c r="G394"/>
  <c r="H394" s="1"/>
  <c r="I394" s="1"/>
  <c r="G318"/>
  <c r="H318" s="1"/>
  <c r="I318" s="1"/>
  <c r="G314"/>
  <c r="H314" s="1"/>
  <c r="I314" s="1"/>
  <c r="G322"/>
  <c r="H322" s="1"/>
  <c r="I322" s="1"/>
  <c r="G251"/>
  <c r="H251" s="1"/>
  <c r="I251" s="1"/>
  <c r="G359"/>
  <c r="H359" s="1"/>
  <c r="I359" s="1"/>
  <c r="G192"/>
  <c r="H192" s="1"/>
  <c r="I192" s="1"/>
  <c r="G140"/>
  <c r="H140" s="1"/>
  <c r="I140" s="1"/>
  <c r="G232"/>
  <c r="H232" s="1"/>
  <c r="I232" s="1"/>
  <c r="G372"/>
  <c r="H372" s="1"/>
  <c r="I372" s="1"/>
  <c r="G222"/>
  <c r="H222" s="1"/>
  <c r="I222" s="1"/>
  <c r="G346"/>
  <c r="H346" s="1"/>
  <c r="I346" s="1"/>
  <c r="G115"/>
  <c r="H115" s="1"/>
  <c r="G403"/>
  <c r="H403" s="1"/>
  <c r="I403" s="1"/>
  <c r="G407"/>
  <c r="H407" s="1"/>
  <c r="I407" s="1"/>
  <c r="G134"/>
  <c r="H134" s="1"/>
  <c r="I134" s="1"/>
  <c r="G139"/>
  <c r="H139" s="1"/>
  <c r="I139" s="1"/>
  <c r="G289"/>
  <c r="H289" s="1"/>
  <c r="I289" s="1"/>
  <c r="G210"/>
  <c r="H210" s="1"/>
  <c r="I210" s="1"/>
  <c r="H287"/>
  <c r="I287" s="1"/>
  <c r="H393"/>
  <c r="I393" s="1"/>
  <c r="H414"/>
  <c r="I414" s="1"/>
  <c r="H350"/>
  <c r="I350" s="1"/>
  <c r="H352"/>
  <c r="I352" s="1"/>
  <c r="H374"/>
  <c r="I374" s="1"/>
  <c r="H319"/>
  <c r="I319" s="1"/>
  <c r="H416"/>
  <c r="I416" s="1"/>
  <c r="H333"/>
  <c r="I333" s="1"/>
  <c r="H51"/>
  <c r="I51" s="1"/>
  <c r="H187"/>
  <c r="I187" s="1"/>
  <c r="H401"/>
  <c r="I401" s="1"/>
  <c r="H163"/>
  <c r="I163" s="1"/>
  <c r="H214"/>
  <c r="I214" s="1"/>
  <c r="H127"/>
  <c r="I127" s="1"/>
  <c r="H373"/>
  <c r="I373" s="1"/>
  <c r="H335"/>
  <c r="I335" s="1"/>
  <c r="H157"/>
  <c r="I157" s="1"/>
  <c r="H237"/>
  <c r="I237" s="1"/>
  <c r="H109"/>
  <c r="I109" s="1"/>
  <c r="H189"/>
  <c r="H298"/>
  <c r="G205"/>
  <c r="H205" s="1"/>
  <c r="I205" s="1"/>
  <c r="G211"/>
  <c r="H211" s="1"/>
  <c r="I211" s="1"/>
  <c r="G311"/>
  <c r="H311" s="1"/>
  <c r="I311" s="1"/>
  <c r="G221"/>
  <c r="H221" s="1"/>
  <c r="I221" s="1"/>
  <c r="G347"/>
  <c r="H347" s="1"/>
  <c r="I347" s="1"/>
  <c r="G371"/>
  <c r="H371" s="1"/>
  <c r="I371" s="1"/>
  <c r="G396"/>
  <c r="H396" s="1"/>
  <c r="I396" s="1"/>
  <c r="G206"/>
  <c r="H206" s="1"/>
  <c r="I206" s="1"/>
  <c r="G270"/>
  <c r="H270" s="1"/>
  <c r="I270" s="1"/>
  <c r="G358"/>
  <c r="H358" s="1"/>
  <c r="I358" s="1"/>
  <c r="G262"/>
  <c r="H262" s="1"/>
  <c r="I262" s="1"/>
  <c r="H369"/>
  <c r="I369" s="1"/>
  <c r="H348"/>
  <c r="I348" s="1"/>
  <c r="G257"/>
  <c r="H257" s="1"/>
  <c r="I257" s="1"/>
  <c r="G351"/>
  <c r="H351" s="1"/>
  <c r="I351" s="1"/>
  <c r="G365"/>
  <c r="H365" s="1"/>
  <c r="I365" s="1"/>
  <c r="G385"/>
  <c r="H385" s="1"/>
  <c r="I385" s="1"/>
  <c r="G320"/>
  <c r="H320" s="1"/>
  <c r="I320" s="1"/>
  <c r="G103"/>
  <c r="H103" s="1"/>
  <c r="I103" s="1"/>
  <c r="G193"/>
  <c r="H193" s="1"/>
  <c r="I193" s="1"/>
  <c r="G376"/>
  <c r="H376" s="1"/>
  <c r="I376" s="1"/>
  <c r="G296"/>
  <c r="H296" s="1"/>
  <c r="I296" s="1"/>
  <c r="G227"/>
  <c r="H227" s="1"/>
  <c r="I227" s="1"/>
  <c r="H266"/>
  <c r="I266" s="1"/>
  <c r="G219"/>
  <c r="H219" s="1"/>
  <c r="I219" s="1"/>
  <c r="H294"/>
  <c r="I294" s="1"/>
  <c r="H332"/>
  <c r="I332" s="1"/>
  <c r="G228"/>
  <c r="H228" s="1"/>
  <c r="I228" s="1"/>
  <c r="G302"/>
  <c r="H302" s="1"/>
  <c r="I302" s="1"/>
  <c r="G395"/>
  <c r="H395" s="1"/>
  <c r="I395" s="1"/>
  <c r="G413"/>
  <c r="H413" s="1"/>
  <c r="I413" s="1"/>
  <c r="G255"/>
  <c r="H255" s="1"/>
  <c r="I255" s="1"/>
  <c r="G143"/>
  <c r="H143" s="1"/>
  <c r="I143" s="1"/>
  <c r="G238"/>
  <c r="H238" s="1"/>
  <c r="I238" s="1"/>
  <c r="G182"/>
  <c r="H182" s="1"/>
  <c r="I182" s="1"/>
  <c r="G220"/>
  <c r="H220" s="1"/>
  <c r="I220" s="1"/>
  <c r="G409"/>
  <c r="H409" s="1"/>
  <c r="I409" s="1"/>
  <c r="G411"/>
  <c r="H411" s="1"/>
  <c r="I411" s="1"/>
  <c r="G324"/>
  <c r="H324" s="1"/>
  <c r="I324" s="1"/>
  <c r="G300"/>
  <c r="H300" s="1"/>
  <c r="I300" s="1"/>
  <c r="G177"/>
  <c r="H177" s="1"/>
  <c r="I177" s="1"/>
  <c r="G167"/>
  <c r="H167" s="1"/>
  <c r="I167" s="1"/>
  <c r="G325"/>
  <c r="H325" s="1"/>
  <c r="I325" s="1"/>
  <c r="G246"/>
  <c r="H246" s="1"/>
  <c r="I246" s="1"/>
  <c r="G256"/>
  <c r="H256" s="1"/>
  <c r="I256" s="1"/>
  <c r="G405"/>
  <c r="H405" s="1"/>
  <c r="I405" s="1"/>
  <c r="G382"/>
  <c r="H382" s="1"/>
  <c r="I382" s="1"/>
  <c r="G354"/>
  <c r="H354" s="1"/>
  <c r="I354" s="1"/>
  <c r="G418"/>
  <c r="H418" s="1"/>
  <c r="I418" s="1"/>
  <c r="G201"/>
  <c r="H201" s="1"/>
  <c r="I201" s="1"/>
  <c r="G133"/>
  <c r="H133" s="1"/>
  <c r="I133" s="1"/>
  <c r="G361"/>
  <c r="H361" s="1"/>
  <c r="I361" s="1"/>
  <c r="G240"/>
  <c r="H240" s="1"/>
  <c r="I240" s="1"/>
  <c r="G216"/>
  <c r="H216" s="1"/>
  <c r="I216" s="1"/>
  <c r="G323"/>
  <c r="H323" s="1"/>
  <c r="I323" s="1"/>
  <c r="G234"/>
  <c r="H234" s="1"/>
  <c r="I234" s="1"/>
  <c r="G304"/>
  <c r="H304" s="1"/>
  <c r="I304" s="1"/>
  <c r="G391"/>
  <c r="H391" s="1"/>
  <c r="I391" s="1"/>
  <c r="G355"/>
  <c r="H355" s="1"/>
  <c r="I355" s="1"/>
  <c r="G132"/>
  <c r="H132" s="1"/>
  <c r="I132" s="1"/>
  <c r="G203"/>
  <c r="H203" s="1"/>
  <c r="I203" s="1"/>
  <c r="H392"/>
  <c r="I392" s="1"/>
  <c r="H299"/>
  <c r="I299" s="1"/>
  <c r="H326"/>
  <c r="I326" s="1"/>
  <c r="H252"/>
  <c r="I252" s="1"/>
  <c r="H356"/>
  <c r="I356" s="1"/>
  <c r="H244"/>
  <c r="I244" s="1"/>
  <c r="H259"/>
  <c r="I259" s="1"/>
  <c r="H366"/>
  <c r="I366" s="1"/>
  <c r="H317"/>
  <c r="I317" s="1"/>
  <c r="H336"/>
  <c r="I336" s="1"/>
  <c r="H191"/>
  <c r="I191" s="1"/>
  <c r="H231"/>
  <c r="I231" s="1"/>
  <c r="H399"/>
  <c r="I399" s="1"/>
  <c r="H168"/>
  <c r="I168" s="1"/>
  <c r="G36"/>
  <c r="H36" s="1"/>
  <c r="I36" s="1"/>
  <c r="G22"/>
  <c r="H22" s="1"/>
  <c r="I22" s="1"/>
  <c r="G248"/>
  <c r="H248" s="1"/>
  <c r="I248" s="1"/>
  <c r="G179"/>
  <c r="H179" s="1"/>
  <c r="I179" s="1"/>
  <c r="G169"/>
  <c r="H169" s="1"/>
  <c r="I169" s="1"/>
  <c r="G387"/>
  <c r="H387" s="1"/>
  <c r="I387" s="1"/>
  <c r="G21"/>
  <c r="H21" s="1"/>
  <c r="G108"/>
  <c r="H108" s="1"/>
  <c r="I108" s="1"/>
  <c r="H137"/>
  <c r="I137" s="1"/>
  <c r="H35"/>
  <c r="I35" s="1"/>
  <c r="G404"/>
  <c r="H404" s="1"/>
  <c r="I404" s="1"/>
  <c r="G390"/>
  <c r="H390" s="1"/>
  <c r="I390" s="1"/>
  <c r="G321"/>
  <c r="H321" s="1"/>
  <c r="I321" s="1"/>
  <c r="G307"/>
  <c r="H307" s="1"/>
  <c r="I307" s="1"/>
  <c r="G271"/>
  <c r="H271" s="1"/>
  <c r="I271" s="1"/>
  <c r="H267"/>
  <c r="I267" s="1"/>
  <c r="H138"/>
  <c r="I138" s="1"/>
  <c r="H80"/>
  <c r="I80" s="1"/>
  <c r="G31"/>
  <c r="H31" s="1"/>
  <c r="I31" s="1"/>
  <c r="G159"/>
  <c r="H159" s="1"/>
  <c r="I159" s="1"/>
  <c r="G329"/>
  <c r="H329" s="1"/>
  <c r="I329" s="1"/>
  <c r="G95"/>
  <c r="H95" s="1"/>
  <c r="I95" s="1"/>
  <c r="G42"/>
  <c r="H42" s="1"/>
  <c r="I42" s="1"/>
  <c r="H305"/>
  <c r="I305" s="1"/>
  <c r="G123"/>
  <c r="H123" s="1"/>
  <c r="I123" s="1"/>
  <c r="H131"/>
  <c r="I131" s="1"/>
  <c r="H89"/>
  <c r="I89" s="1"/>
  <c r="H235"/>
  <c r="I235" s="1"/>
  <c r="G330"/>
  <c r="H330" s="1"/>
  <c r="I330" s="1"/>
  <c r="G378"/>
  <c r="H378" s="1"/>
  <c r="I378" s="1"/>
  <c r="G107"/>
  <c r="H107" s="1"/>
  <c r="I107" s="1"/>
  <c r="G40"/>
  <c r="H40" s="1"/>
  <c r="I40" s="1"/>
  <c r="G34"/>
  <c r="H34" s="1"/>
  <c r="I34" s="1"/>
  <c r="G53"/>
  <c r="H53" s="1"/>
  <c r="I53" s="1"/>
  <c r="G55"/>
  <c r="H55" s="1"/>
  <c r="G92"/>
  <c r="H92" s="1"/>
  <c r="I92" s="1"/>
  <c r="G61"/>
  <c r="H61" s="1"/>
  <c r="I61" s="1"/>
  <c r="G65"/>
  <c r="H65" s="1"/>
  <c r="I65" s="1"/>
  <c r="H291"/>
  <c r="I291" s="1"/>
  <c r="H261"/>
  <c r="I261" s="1"/>
  <c r="H190"/>
  <c r="G242"/>
  <c r="H242" s="1"/>
  <c r="I242" s="1"/>
  <c r="G194"/>
  <c r="H194" s="1"/>
  <c r="I194" s="1"/>
  <c r="G279"/>
  <c r="H279" s="1"/>
  <c r="I279" s="1"/>
  <c r="G94"/>
  <c r="H94" s="1"/>
  <c r="I94" s="1"/>
  <c r="G218"/>
  <c r="H218" s="1"/>
  <c r="I218" s="1"/>
  <c r="G160"/>
  <c r="H160" s="1"/>
  <c r="I160" s="1"/>
  <c r="G162"/>
  <c r="H162" s="1"/>
  <c r="I162" s="1"/>
  <c r="G12"/>
  <c r="H12" s="1"/>
  <c r="I12" s="1"/>
  <c r="G10"/>
  <c r="H10" s="1"/>
  <c r="I10" s="1"/>
  <c r="G15"/>
  <c r="H15" s="1"/>
  <c r="I15" s="1"/>
  <c r="G39"/>
  <c r="H39" s="1"/>
  <c r="I39" s="1"/>
  <c r="G87"/>
  <c r="H87" s="1"/>
  <c r="I87" s="1"/>
  <c r="G173"/>
  <c r="H173" s="1"/>
  <c r="I173" s="1"/>
  <c r="G171"/>
  <c r="H171" s="1"/>
  <c r="I171" s="1"/>
  <c r="H277"/>
  <c r="I277" s="1"/>
  <c r="H338"/>
  <c r="I338" s="1"/>
  <c r="H149"/>
  <c r="I149" s="1"/>
  <c r="H226"/>
  <c r="I226" s="1"/>
  <c r="G88"/>
  <c r="H88" s="1"/>
  <c r="I88" s="1"/>
  <c r="G66"/>
  <c r="H66" s="1"/>
  <c r="I66" s="1"/>
  <c r="G101"/>
  <c r="H101" s="1"/>
  <c r="G152"/>
  <c r="H152" s="1"/>
  <c r="H46"/>
  <c r="I46" s="1"/>
  <c r="H102"/>
  <c r="H217"/>
  <c r="I217" s="1"/>
  <c r="H30"/>
  <c r="I30" s="1"/>
  <c r="H254"/>
  <c r="I254" s="1"/>
  <c r="G184"/>
  <c r="H184" s="1"/>
  <c r="I184" s="1"/>
  <c r="G297"/>
  <c r="H297" s="1"/>
  <c r="I297" s="1"/>
  <c r="G264"/>
  <c r="H264" s="1"/>
  <c r="I264" s="1"/>
  <c r="G367"/>
  <c r="H367" s="1"/>
  <c r="I367" s="1"/>
  <c r="G272"/>
  <c r="H272" s="1"/>
  <c r="I272" s="1"/>
  <c r="G176"/>
  <c r="H176" s="1"/>
  <c r="G200"/>
  <c r="H200" s="1"/>
  <c r="I200" s="1"/>
  <c r="G135"/>
  <c r="H135" s="1"/>
  <c r="I135" s="1"/>
  <c r="H315"/>
  <c r="I315" s="1"/>
  <c r="G213"/>
  <c r="H213" s="1"/>
  <c r="I213" s="1"/>
  <c r="G375"/>
  <c r="H375" s="1"/>
  <c r="I375" s="1"/>
  <c r="G362"/>
  <c r="H362" s="1"/>
  <c r="I362" s="1"/>
  <c r="G28"/>
  <c r="H28" s="1"/>
  <c r="I28" s="1"/>
  <c r="G136"/>
  <c r="H136" s="1"/>
  <c r="I136" s="1"/>
  <c r="G241"/>
  <c r="H241" s="1"/>
  <c r="I241" s="1"/>
  <c r="H263"/>
  <c r="I263" s="1"/>
  <c r="G327"/>
  <c r="H327" s="1"/>
  <c r="I327" s="1"/>
  <c r="G105"/>
  <c r="H105" s="1"/>
  <c r="I105" s="1"/>
  <c r="G100"/>
  <c r="H100" s="1"/>
  <c r="I100" s="1"/>
  <c r="H54"/>
  <c r="I54" s="1"/>
  <c r="G24"/>
  <c r="H24" s="1"/>
  <c r="I24" s="1"/>
  <c r="H301"/>
  <c r="I301" s="1"/>
  <c r="G47"/>
  <c r="H47" s="1"/>
  <c r="I47" s="1"/>
  <c r="G186"/>
  <c r="H186" s="1"/>
  <c r="I186" s="1"/>
  <c r="G69"/>
  <c r="H69" s="1"/>
  <c r="I69" s="1"/>
  <c r="G37"/>
  <c r="H37" s="1"/>
  <c r="I37" s="1"/>
  <c r="G50"/>
  <c r="H50" s="1"/>
  <c r="I50" s="1"/>
  <c r="G174"/>
  <c r="H174" s="1"/>
  <c r="I174" s="1"/>
  <c r="G233"/>
  <c r="H233" s="1"/>
  <c r="I233" s="1"/>
  <c r="G197"/>
  <c r="H197" s="1"/>
  <c r="I197" s="1"/>
  <c r="G308"/>
  <c r="H308" s="1"/>
  <c r="I308" s="1"/>
  <c r="G199"/>
  <c r="H199" s="1"/>
  <c r="I199" s="1"/>
  <c r="G151"/>
  <c r="H151" s="1"/>
  <c r="I151" s="1"/>
  <c r="G229"/>
  <c r="H229" s="1"/>
  <c r="I229" s="1"/>
  <c r="G195"/>
  <c r="H195" s="1"/>
  <c r="I195" s="1"/>
  <c r="G85"/>
  <c r="H85" s="1"/>
  <c r="I85" s="1"/>
  <c r="H164"/>
  <c r="I164" s="1"/>
  <c r="G56"/>
  <c r="H56" s="1"/>
  <c r="I56" s="1"/>
  <c r="G59"/>
  <c r="H59" s="1"/>
  <c r="I59" s="1"/>
  <c r="G29"/>
  <c r="H29" s="1"/>
  <c r="I29" s="1"/>
  <c r="H9"/>
  <c r="I9" s="1"/>
  <c r="H38"/>
  <c r="I38" s="1"/>
  <c r="G223"/>
  <c r="H223" s="1"/>
  <c r="I223" s="1"/>
  <c r="G247"/>
  <c r="H247" s="1"/>
  <c r="I247" s="1"/>
  <c r="G117"/>
  <c r="H117" s="1"/>
  <c r="I117" s="1"/>
  <c r="G104"/>
  <c r="H104" s="1"/>
  <c r="I104" s="1"/>
  <c r="G208"/>
  <c r="H208" s="1"/>
  <c r="I208" s="1"/>
  <c r="G250"/>
  <c r="H250" s="1"/>
  <c r="I250" s="1"/>
  <c r="G212"/>
  <c r="H212" s="1"/>
  <c r="I212" s="1"/>
  <c r="H243"/>
  <c r="I243" s="1"/>
  <c r="H397"/>
  <c r="I397" s="1"/>
  <c r="H379"/>
  <c r="I379" s="1"/>
  <c r="H215"/>
  <c r="I215" s="1"/>
  <c r="H43"/>
  <c r="H84"/>
  <c r="I84" s="1"/>
  <c r="H196"/>
  <c r="I196" s="1"/>
  <c r="I6" i="65"/>
  <c r="H6"/>
  <c r="H22" i="66"/>
  <c r="F22"/>
  <c r="N19"/>
  <c r="L19" s="1"/>
  <c r="N17"/>
  <c r="J17" s="1"/>
  <c r="P17" s="1"/>
  <c r="N15"/>
  <c r="V33"/>
  <c r="V34" s="1"/>
  <c r="R33"/>
  <c r="T33" s="1"/>
  <c r="T32"/>
  <c r="L17" l="1"/>
  <c r="J22"/>
  <c r="I298" i="68"/>
  <c r="I152"/>
  <c r="I55"/>
  <c r="I190"/>
  <c r="I144"/>
  <c r="I77"/>
  <c r="I130"/>
  <c r="I101"/>
  <c r="I21"/>
  <c r="I102"/>
  <c r="I75"/>
  <c r="I64"/>
  <c r="I43"/>
  <c r="I176"/>
  <c r="I189"/>
  <c r="I115"/>
  <c r="I81"/>
  <c r="I303"/>
  <c r="I49"/>
  <c r="I165"/>
  <c r="L22" i="66"/>
  <c r="R22" s="1"/>
  <c r="R32" s="1"/>
  <c r="R34" s="1"/>
  <c r="T34"/>
  <c r="K431" i="68" l="1"/>
  <c r="H24" i="66"/>
  <c r="J344" i="68" l="1"/>
  <c r="J84"/>
  <c r="J59"/>
  <c r="J47"/>
  <c r="J200"/>
  <c r="J171"/>
  <c r="J392"/>
  <c r="J395"/>
  <c r="J401"/>
  <c r="J386"/>
  <c r="J406"/>
  <c r="J379"/>
  <c r="J56"/>
  <c r="J301"/>
  <c r="J297"/>
  <c r="J10"/>
  <c r="J307"/>
  <c r="J409"/>
  <c r="J347"/>
  <c r="J372"/>
  <c r="J417"/>
  <c r="J9"/>
  <c r="J69"/>
  <c r="J315"/>
  <c r="J338"/>
  <c r="J326"/>
  <c r="J369"/>
  <c r="J342"/>
  <c r="J357"/>
  <c r="J343"/>
  <c r="J196"/>
  <c r="J199"/>
  <c r="J263"/>
  <c r="J254"/>
  <c r="J299"/>
  <c r="J413"/>
  <c r="J335"/>
  <c r="J363"/>
  <c r="J331"/>
  <c r="J383"/>
  <c r="J160"/>
  <c r="J89"/>
  <c r="J248"/>
  <c r="J167"/>
  <c r="J320"/>
  <c r="J210"/>
  <c r="J313"/>
  <c r="J93"/>
  <c r="J7"/>
  <c r="J71"/>
  <c r="J129"/>
  <c r="J74"/>
  <c r="J278"/>
  <c r="J253"/>
  <c r="J245"/>
  <c r="J53"/>
  <c r="J35"/>
  <c r="J203"/>
  <c r="J177"/>
  <c r="J270"/>
  <c r="J187"/>
  <c r="J63"/>
  <c r="J288"/>
  <c r="J118"/>
  <c r="J224"/>
  <c r="J32"/>
  <c r="J225"/>
  <c r="J310"/>
  <c r="J90"/>
  <c r="J94"/>
  <c r="J329"/>
  <c r="J169"/>
  <c r="J132"/>
  <c r="J220"/>
  <c r="J397"/>
  <c r="J195"/>
  <c r="J100"/>
  <c r="J264"/>
  <c r="J404"/>
  <c r="J391"/>
  <c r="J358"/>
  <c r="J416"/>
  <c r="J420"/>
  <c r="J381"/>
  <c r="J243"/>
  <c r="J229"/>
  <c r="J105"/>
  <c r="J217"/>
  <c r="J218"/>
  <c r="J387"/>
  <c r="J376"/>
  <c r="J319"/>
  <c r="J359"/>
  <c r="J412"/>
  <c r="J164"/>
  <c r="J24"/>
  <c r="J272"/>
  <c r="J87"/>
  <c r="J361"/>
  <c r="J374"/>
  <c r="J368"/>
  <c r="J360"/>
  <c r="J398"/>
  <c r="J250"/>
  <c r="J174"/>
  <c r="J362"/>
  <c r="J46"/>
  <c r="J355"/>
  <c r="J351"/>
  <c r="J352"/>
  <c r="J364"/>
  <c r="J389"/>
  <c r="J384"/>
  <c r="J194"/>
  <c r="J42"/>
  <c r="J317"/>
  <c r="J238"/>
  <c r="J257"/>
  <c r="J222"/>
  <c r="J83"/>
  <c r="J269"/>
  <c r="J146"/>
  <c r="J114"/>
  <c r="J96"/>
  <c r="J285"/>
  <c r="J150"/>
  <c r="J328"/>
  <c r="J337"/>
  <c r="J131"/>
  <c r="J22"/>
  <c r="J304"/>
  <c r="J143"/>
  <c r="J205"/>
  <c r="J289"/>
  <c r="J290"/>
  <c r="J265"/>
  <c r="J91"/>
  <c r="J19"/>
  <c r="J82"/>
  <c r="J180"/>
  <c r="J312"/>
  <c r="J239"/>
  <c r="J61"/>
  <c r="J138"/>
  <c r="J36"/>
  <c r="J234"/>
  <c r="J255"/>
  <c r="J247"/>
  <c r="J208"/>
  <c r="J308"/>
  <c r="J241"/>
  <c r="J30"/>
  <c r="J399"/>
  <c r="J405"/>
  <c r="J371"/>
  <c r="J350"/>
  <c r="J400"/>
  <c r="J6"/>
  <c r="K6" s="1"/>
  <c r="J104"/>
  <c r="J197"/>
  <c r="J136"/>
  <c r="J149"/>
  <c r="J242"/>
  <c r="J366"/>
  <c r="J385"/>
  <c r="J414"/>
  <c r="J370"/>
  <c r="J212"/>
  <c r="J151"/>
  <c r="J327"/>
  <c r="J184"/>
  <c r="J12"/>
  <c r="J354"/>
  <c r="J393"/>
  <c r="J345"/>
  <c r="J410"/>
  <c r="J380"/>
  <c r="J29"/>
  <c r="J186"/>
  <c r="J135"/>
  <c r="J88"/>
  <c r="J323"/>
  <c r="J396"/>
  <c r="J346"/>
  <c r="J388"/>
  <c r="J349"/>
  <c r="J402"/>
  <c r="J291"/>
  <c r="J31"/>
  <c r="J216"/>
  <c r="J294"/>
  <c r="J211"/>
  <c r="J192"/>
  <c r="J276"/>
  <c r="J316"/>
  <c r="J76"/>
  <c r="J116"/>
  <c r="J121"/>
  <c r="J280"/>
  <c r="J18"/>
  <c r="J188"/>
  <c r="J67"/>
  <c r="J95"/>
  <c r="J231"/>
  <c r="J240"/>
  <c r="J302"/>
  <c r="J237"/>
  <c r="J318"/>
  <c r="J25"/>
  <c r="J306"/>
  <c r="J73"/>
  <c r="J236"/>
  <c r="J48"/>
  <c r="J23"/>
  <c r="J20"/>
  <c r="J141"/>
  <c r="J34"/>
  <c r="J321"/>
  <c r="J191"/>
  <c r="J246"/>
  <c r="J228"/>
  <c r="J221"/>
  <c r="J139"/>
  <c r="J124"/>
  <c r="J122"/>
  <c r="J110"/>
  <c r="J292"/>
  <c r="J72"/>
  <c r="J275"/>
  <c r="J126"/>
  <c r="J178"/>
  <c r="J162"/>
  <c r="J223"/>
  <c r="J50"/>
  <c r="J375"/>
  <c r="J226"/>
  <c r="J356"/>
  <c r="J411"/>
  <c r="J373"/>
  <c r="J407"/>
  <c r="J334"/>
  <c r="J415"/>
  <c r="J38"/>
  <c r="J37"/>
  <c r="J213"/>
  <c r="J173"/>
  <c r="J378"/>
  <c r="J418"/>
  <c r="J348"/>
  <c r="J403"/>
  <c r="J353"/>
  <c r="J117"/>
  <c r="J233"/>
  <c r="J28"/>
  <c r="J66"/>
  <c r="J330"/>
  <c r="J365"/>
  <c r="J394"/>
  <c r="J339"/>
  <c r="J377"/>
  <c r="J215"/>
  <c r="J85"/>
  <c r="J54"/>
  <c r="J367"/>
  <c r="J390"/>
  <c r="J382"/>
  <c r="J311"/>
  <c r="J322"/>
  <c r="J419"/>
  <c r="J408"/>
  <c r="J15"/>
  <c r="J107"/>
  <c r="J271"/>
  <c r="J201"/>
  <c r="J296"/>
  <c r="J109"/>
  <c r="J314"/>
  <c r="J70"/>
  <c r="J183"/>
  <c r="J156"/>
  <c r="J11"/>
  <c r="J78"/>
  <c r="J62"/>
  <c r="J41"/>
  <c r="J44"/>
  <c r="J65"/>
  <c r="J80"/>
  <c r="J252"/>
  <c r="J256"/>
  <c r="J219"/>
  <c r="J127"/>
  <c r="J273"/>
  <c r="J260"/>
  <c r="J340"/>
  <c r="J154"/>
  <c r="J286"/>
  <c r="J148"/>
  <c r="J128"/>
  <c r="J13"/>
  <c r="J113"/>
  <c r="J123"/>
  <c r="J137"/>
  <c r="J259"/>
  <c r="J300"/>
  <c r="J266"/>
  <c r="J157"/>
  <c r="J232"/>
  <c r="J249"/>
  <c r="J274"/>
  <c r="J155"/>
  <c r="J158"/>
  <c r="J16"/>
  <c r="J172"/>
  <c r="J282"/>
  <c r="J142"/>
  <c r="J14"/>
  <c r="J193"/>
  <c r="J251"/>
  <c r="J111"/>
  <c r="J8"/>
  <c r="J45"/>
  <c r="J277"/>
  <c r="J92"/>
  <c r="J159"/>
  <c r="J168"/>
  <c r="J325"/>
  <c r="J227"/>
  <c r="J333"/>
  <c r="J258"/>
  <c r="J209"/>
  <c r="J341"/>
  <c r="J175"/>
  <c r="J26"/>
  <c r="J181"/>
  <c r="J57"/>
  <c r="J119"/>
  <c r="J284"/>
  <c r="J79"/>
  <c r="J206"/>
  <c r="J170"/>
  <c r="J27"/>
  <c r="J207"/>
  <c r="J17"/>
  <c r="J39"/>
  <c r="J40"/>
  <c r="J267"/>
  <c r="J336"/>
  <c r="J324"/>
  <c r="J103"/>
  <c r="J287"/>
  <c r="J98"/>
  <c r="J106"/>
  <c r="J147"/>
  <c r="J295"/>
  <c r="J202"/>
  <c r="J68"/>
  <c r="J58"/>
  <c r="J198"/>
  <c r="J214"/>
  <c r="J125"/>
  <c r="J153"/>
  <c r="J161"/>
  <c r="J33"/>
  <c r="J279"/>
  <c r="J235"/>
  <c r="J108"/>
  <c r="J244"/>
  <c r="J182"/>
  <c r="J262"/>
  <c r="J134"/>
  <c r="J268"/>
  <c r="J166"/>
  <c r="J204"/>
  <c r="J281"/>
  <c r="J120"/>
  <c r="J52"/>
  <c r="J145"/>
  <c r="J309"/>
  <c r="J51"/>
  <c r="J185"/>
  <c r="J293"/>
  <c r="J112"/>
  <c r="J230"/>
  <c r="J261"/>
  <c r="J305"/>
  <c r="J179"/>
  <c r="J133"/>
  <c r="J332"/>
  <c r="J163"/>
  <c r="J140"/>
  <c r="J97"/>
  <c r="J283"/>
  <c r="J60"/>
  <c r="J99"/>
  <c r="J86"/>
  <c r="J298"/>
  <c r="J81"/>
  <c r="J152"/>
  <c r="J303"/>
  <c r="J189"/>
  <c r="J21"/>
  <c r="J144"/>
  <c r="J190"/>
  <c r="J77"/>
  <c r="J55"/>
  <c r="J49"/>
  <c r="J64"/>
  <c r="J102"/>
  <c r="J130"/>
  <c r="J101"/>
  <c r="J43"/>
  <c r="J165"/>
  <c r="J176"/>
  <c r="J75"/>
  <c r="J115"/>
  <c r="F24" i="66"/>
  <c r="K8" i="68" l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7"/>
  <c r="H469" i="65"/>
  <c r="I469" s="1"/>
  <c r="H470"/>
  <c r="I470" s="1"/>
  <c r="H471"/>
  <c r="I471" s="1"/>
  <c r="H472"/>
  <c r="I472" s="1"/>
  <c r="H473"/>
  <c r="I473" s="1"/>
  <c r="H474"/>
  <c r="I474" s="1"/>
  <c r="H475"/>
  <c r="I475" s="1"/>
  <c r="H476"/>
  <c r="I476"/>
  <c r="H477"/>
  <c r="I477" s="1"/>
  <c r="H478"/>
  <c r="I478" s="1"/>
  <c r="H479"/>
  <c r="I479" s="1"/>
  <c r="H480"/>
  <c r="I480" s="1"/>
  <c r="H481"/>
  <c r="I481" s="1"/>
  <c r="H482"/>
  <c r="I482" s="1"/>
  <c r="H483"/>
  <c r="I483" s="1"/>
  <c r="H484"/>
  <c r="I484"/>
  <c r="H485"/>
  <c r="I485" s="1"/>
  <c r="H486"/>
  <c r="I486" s="1"/>
  <c r="H487"/>
  <c r="I487" s="1"/>
  <c r="H488"/>
  <c r="I488" s="1"/>
  <c r="H489"/>
  <c r="I489" s="1"/>
  <c r="H490"/>
  <c r="I490" s="1"/>
  <c r="H491"/>
  <c r="I491" s="1"/>
  <c r="H492"/>
  <c r="I492"/>
  <c r="H493"/>
  <c r="I493" s="1"/>
  <c r="H494"/>
  <c r="I494" s="1"/>
  <c r="H495"/>
  <c r="I495"/>
  <c r="H496"/>
  <c r="I496" s="1"/>
  <c r="H497"/>
  <c r="I497" s="1"/>
  <c r="H498"/>
  <c r="I498" s="1"/>
  <c r="H499"/>
  <c r="I499" s="1"/>
  <c r="H500"/>
  <c r="I500" s="1"/>
  <c r="H501"/>
  <c r="I501" s="1"/>
  <c r="H502"/>
  <c r="I502" s="1"/>
  <c r="H503"/>
  <c r="I503" s="1"/>
  <c r="H504"/>
  <c r="I504" s="1"/>
  <c r="H505"/>
  <c r="I505" s="1"/>
  <c r="H506"/>
  <c r="I506" s="1"/>
  <c r="H507"/>
  <c r="I507" s="1"/>
  <c r="H508"/>
  <c r="I508" s="1"/>
  <c r="H509"/>
  <c r="I509" s="1"/>
  <c r="H510"/>
  <c r="I510" s="1"/>
  <c r="H511"/>
  <c r="I511" s="1"/>
  <c r="H512"/>
  <c r="I512" s="1"/>
  <c r="H513"/>
  <c r="I513" s="1"/>
  <c r="H514"/>
  <c r="I514" s="1"/>
  <c r="H515"/>
  <c r="I515" s="1"/>
  <c r="H516"/>
  <c r="I516" s="1"/>
  <c r="H517"/>
  <c r="I517" s="1"/>
  <c r="H518"/>
  <c r="I518" s="1"/>
  <c r="H519"/>
  <c r="I519" s="1"/>
  <c r="H520"/>
  <c r="I520" s="1"/>
  <c r="H521"/>
  <c r="I521" s="1"/>
  <c r="H522"/>
  <c r="I522" s="1"/>
  <c r="H523"/>
  <c r="I523" s="1"/>
  <c r="H524"/>
  <c r="I524" s="1"/>
  <c r="H468"/>
  <c r="I468" s="1"/>
  <c r="H356"/>
  <c r="I356" s="1"/>
  <c r="H357"/>
  <c r="I357" s="1"/>
  <c r="H358"/>
  <c r="I358"/>
  <c r="H359"/>
  <c r="I359" s="1"/>
  <c r="H360"/>
  <c r="I360" s="1"/>
  <c r="H361"/>
  <c r="I361" s="1"/>
  <c r="H362"/>
  <c r="I362"/>
  <c r="H363"/>
  <c r="I363" s="1"/>
  <c r="H364"/>
  <c r="I364" s="1"/>
  <c r="H365"/>
  <c r="I365" s="1"/>
  <c r="H366"/>
  <c r="I366"/>
  <c r="H367"/>
  <c r="I367" s="1"/>
  <c r="H368"/>
  <c r="I368" s="1"/>
  <c r="H369"/>
  <c r="I369" s="1"/>
  <c r="H370"/>
  <c r="I370"/>
  <c r="H371"/>
  <c r="I371" s="1"/>
  <c r="H372"/>
  <c r="I372" s="1"/>
  <c r="H373"/>
  <c r="I373" s="1"/>
  <c r="H374"/>
  <c r="I374"/>
  <c r="H375"/>
  <c r="I375" s="1"/>
  <c r="H377"/>
  <c r="I377" s="1"/>
  <c r="H378"/>
  <c r="I378"/>
  <c r="H379"/>
  <c r="I379" s="1"/>
  <c r="H380"/>
  <c r="I380" s="1"/>
  <c r="H381"/>
  <c r="I381" s="1"/>
  <c r="H382"/>
  <c r="I382"/>
  <c r="H383"/>
  <c r="I383" s="1"/>
  <c r="H384"/>
  <c r="I384" s="1"/>
  <c r="H385"/>
  <c r="I385" s="1"/>
  <c r="H386"/>
  <c r="I386" s="1"/>
  <c r="H387"/>
  <c r="I387" s="1"/>
  <c r="H388"/>
  <c r="I388" s="1"/>
  <c r="H389"/>
  <c r="I389" s="1"/>
  <c r="H390"/>
  <c r="I390" s="1"/>
  <c r="H391"/>
  <c r="I391" s="1"/>
  <c r="H392"/>
  <c r="I392" s="1"/>
  <c r="H393"/>
  <c r="I393" s="1"/>
  <c r="H394"/>
  <c r="I394" s="1"/>
  <c r="H395"/>
  <c r="I395" s="1"/>
  <c r="H396"/>
  <c r="I396" s="1"/>
  <c r="H397"/>
  <c r="I397" s="1"/>
  <c r="H398"/>
  <c r="I398" s="1"/>
  <c r="H399"/>
  <c r="I399" s="1"/>
  <c r="H400"/>
  <c r="I400" s="1"/>
  <c r="H401"/>
  <c r="I401" s="1"/>
  <c r="H402"/>
  <c r="I402" s="1"/>
  <c r="H403"/>
  <c r="I403"/>
  <c r="H404"/>
  <c r="I404" s="1"/>
  <c r="H405"/>
  <c r="I405" s="1"/>
  <c r="H406"/>
  <c r="I406" s="1"/>
  <c r="H407"/>
  <c r="I407"/>
  <c r="H409"/>
  <c r="I409"/>
  <c r="H410"/>
  <c r="I410" s="1"/>
  <c r="H411"/>
  <c r="I411" s="1"/>
  <c r="H412"/>
  <c r="I412" s="1"/>
  <c r="H413"/>
  <c r="I413"/>
  <c r="H418"/>
  <c r="I418" s="1"/>
  <c r="H419"/>
  <c r="I419" s="1"/>
  <c r="H434"/>
  <c r="I434" s="1"/>
  <c r="H437"/>
  <c r="I437" s="1"/>
  <c r="H438"/>
  <c r="I438" s="1"/>
  <c r="H439"/>
  <c r="I439" s="1"/>
  <c r="H459"/>
  <c r="I459" s="1"/>
  <c r="H460"/>
  <c r="I460" s="1"/>
  <c r="H461"/>
  <c r="I461" s="1"/>
  <c r="H462"/>
  <c r="I462" s="1"/>
  <c r="H464"/>
  <c r="I464" s="1"/>
  <c r="H355"/>
  <c r="I355" s="1"/>
  <c r="H348"/>
  <c r="I348" s="1"/>
  <c r="H326"/>
  <c r="I326" s="1"/>
  <c r="H327"/>
  <c r="I327" s="1"/>
  <c r="H328"/>
  <c r="I328" s="1"/>
  <c r="H329"/>
  <c r="I329" s="1"/>
  <c r="H330"/>
  <c r="I330" s="1"/>
  <c r="H331"/>
  <c r="I331" s="1"/>
  <c r="H332"/>
  <c r="I332" s="1"/>
  <c r="H333"/>
  <c r="I333" s="1"/>
  <c r="H339"/>
  <c r="I339" s="1"/>
  <c r="H340"/>
  <c r="I340" s="1"/>
  <c r="H341"/>
  <c r="I341" s="1"/>
  <c r="H325"/>
  <c r="I325" s="1"/>
  <c r="H318"/>
  <c r="I318" s="1"/>
  <c r="H319"/>
  <c r="I319" s="1"/>
  <c r="H320"/>
  <c r="I320" s="1"/>
  <c r="H321"/>
  <c r="I321" s="1"/>
  <c r="H317"/>
  <c r="I317" s="1"/>
  <c r="H240"/>
  <c r="I240" s="1"/>
  <c r="H241"/>
  <c r="I241" s="1"/>
  <c r="H242"/>
  <c r="I242" s="1"/>
  <c r="H243"/>
  <c r="I243" s="1"/>
  <c r="H244"/>
  <c r="I244" s="1"/>
  <c r="H245"/>
  <c r="I245" s="1"/>
  <c r="H246"/>
  <c r="I246" s="1"/>
  <c r="H247"/>
  <c r="I247"/>
  <c r="H248"/>
  <c r="I248" s="1"/>
  <c r="H249"/>
  <c r="I249" s="1"/>
  <c r="H250"/>
  <c r="I250" s="1"/>
  <c r="H251"/>
  <c r="I251" s="1"/>
  <c r="H252"/>
  <c r="I252" s="1"/>
  <c r="H253"/>
  <c r="I253" s="1"/>
  <c r="H254"/>
  <c r="I254" s="1"/>
  <c r="H255"/>
  <c r="I255"/>
  <c r="H256"/>
  <c r="I256" s="1"/>
  <c r="H257"/>
  <c r="I257" s="1"/>
  <c r="H258"/>
  <c r="I258" s="1"/>
  <c r="H259"/>
  <c r="I259" s="1"/>
  <c r="H260"/>
  <c r="I260" s="1"/>
  <c r="H239"/>
  <c r="I239" s="1"/>
  <c r="H162"/>
  <c r="I162" s="1"/>
  <c r="H163"/>
  <c r="I163" s="1"/>
  <c r="H164"/>
  <c r="I164" s="1"/>
  <c r="H165"/>
  <c r="I165" s="1"/>
  <c r="H166"/>
  <c r="I166" s="1"/>
  <c r="H167"/>
  <c r="I167" s="1"/>
  <c r="H168"/>
  <c r="I168" s="1"/>
  <c r="H169"/>
  <c r="I169" s="1"/>
  <c r="H170"/>
  <c r="I170" s="1"/>
  <c r="H171"/>
  <c r="I171" s="1"/>
  <c r="H172"/>
  <c r="I172" s="1"/>
  <c r="H173"/>
  <c r="I173"/>
  <c r="H174"/>
  <c r="I174" s="1"/>
  <c r="H209"/>
  <c r="I209" s="1"/>
  <c r="H210"/>
  <c r="I210" s="1"/>
  <c r="H212"/>
  <c r="I212" s="1"/>
  <c r="H223"/>
  <c r="I223" s="1"/>
  <c r="H224"/>
  <c r="I224" s="1"/>
  <c r="H161"/>
  <c r="I161" s="1"/>
  <c r="H158"/>
  <c r="I158" s="1"/>
  <c r="H149"/>
  <c r="I149" s="1"/>
  <c r="H127"/>
  <c r="I127" s="1"/>
  <c r="H128"/>
  <c r="I128" s="1"/>
  <c r="H130"/>
  <c r="I130"/>
  <c r="H136"/>
  <c r="I136" s="1"/>
  <c r="H137"/>
  <c r="I137" s="1"/>
  <c r="H138"/>
  <c r="I138" s="1"/>
  <c r="H139"/>
  <c r="I139" s="1"/>
  <c r="H146"/>
  <c r="I146" s="1"/>
  <c r="H126"/>
  <c r="I126" s="1"/>
  <c r="H112"/>
  <c r="I112" s="1"/>
  <c r="H108"/>
  <c r="I108" s="1"/>
  <c r="H109"/>
  <c r="I109" s="1"/>
  <c r="H87"/>
  <c r="I87" s="1"/>
  <c r="H88"/>
  <c r="I88" s="1"/>
  <c r="H89"/>
  <c r="I89" s="1"/>
  <c r="H86"/>
  <c r="I86" s="1"/>
  <c r="H73"/>
  <c r="I73" s="1"/>
  <c r="H75"/>
  <c r="I75" s="1"/>
  <c r="H76"/>
  <c r="I76"/>
  <c r="H77"/>
  <c r="I77"/>
  <c r="H78"/>
  <c r="I78" s="1"/>
  <c r="H79"/>
  <c r="I79" s="1"/>
  <c r="H65"/>
  <c r="I65" s="1"/>
  <c r="H55"/>
  <c r="I55" s="1"/>
  <c r="H49"/>
  <c r="I49" s="1"/>
  <c r="H47"/>
  <c r="I47" s="1"/>
  <c r="H30"/>
  <c r="I30" s="1"/>
  <c r="H29"/>
  <c r="I29"/>
  <c r="H23"/>
  <c r="I23" s="1"/>
  <c r="H22"/>
  <c r="I22" s="1"/>
  <c r="H9"/>
  <c r="I9" s="1"/>
  <c r="H10"/>
  <c r="I10" s="1"/>
  <c r="H11"/>
  <c r="I11" s="1"/>
  <c r="H12"/>
  <c r="I12" s="1"/>
  <c r="H8"/>
  <c r="I8" s="1"/>
  <c r="H7"/>
  <c r="I7" s="1"/>
  <c r="G83"/>
  <c r="H83" s="1"/>
  <c r="I83" s="1"/>
  <c r="G82"/>
  <c r="H82" s="1"/>
  <c r="I82" s="1"/>
  <c r="G81"/>
  <c r="H81" s="1"/>
  <c r="I81" s="1"/>
  <c r="G80"/>
  <c r="H80" s="1"/>
  <c r="I80" s="1"/>
  <c r="G376"/>
  <c r="H376" s="1"/>
  <c r="I376" s="1"/>
  <c r="G463"/>
  <c r="H463" s="1"/>
  <c r="I463" s="1"/>
  <c r="G458"/>
  <c r="H458" s="1"/>
  <c r="I458" s="1"/>
  <c r="G457"/>
  <c r="H457" s="1"/>
  <c r="I457" s="1"/>
  <c r="G456"/>
  <c r="H456" s="1"/>
  <c r="I456" s="1"/>
  <c r="G455"/>
  <c r="H455" s="1"/>
  <c r="I455" s="1"/>
  <c r="G454"/>
  <c r="H454" s="1"/>
  <c r="I454" s="1"/>
  <c r="G453"/>
  <c r="H453" s="1"/>
  <c r="I453" s="1"/>
  <c r="G452"/>
  <c r="H452" s="1"/>
  <c r="I452" s="1"/>
  <c r="G451"/>
  <c r="H451" s="1"/>
  <c r="I451" s="1"/>
  <c r="G450"/>
  <c r="H450" s="1"/>
  <c r="I450" s="1"/>
  <c r="G449"/>
  <c r="H449" s="1"/>
  <c r="I449" s="1"/>
  <c r="G448"/>
  <c r="H448" s="1"/>
  <c r="I448" s="1"/>
  <c r="G447"/>
  <c r="H447" s="1"/>
  <c r="I447" s="1"/>
  <c r="G446"/>
  <c r="H446" s="1"/>
  <c r="I446" s="1"/>
  <c r="G445"/>
  <c r="H445" s="1"/>
  <c r="I445" s="1"/>
  <c r="G444"/>
  <c r="H444" s="1"/>
  <c r="I444" s="1"/>
  <c r="G443"/>
  <c r="H443" s="1"/>
  <c r="I443" s="1"/>
  <c r="G442"/>
  <c r="H442" s="1"/>
  <c r="I442" s="1"/>
  <c r="G441"/>
  <c r="H441" s="1"/>
  <c r="I441" s="1"/>
  <c r="G440"/>
  <c r="H440" s="1"/>
  <c r="I440" s="1"/>
  <c r="G436"/>
  <c r="H436" s="1"/>
  <c r="I436" s="1"/>
  <c r="G435"/>
  <c r="H435" s="1"/>
  <c r="I435" s="1"/>
  <c r="G433"/>
  <c r="H433" s="1"/>
  <c r="I433" s="1"/>
  <c r="G432"/>
  <c r="H432" s="1"/>
  <c r="I432" s="1"/>
  <c r="G431"/>
  <c r="H431" s="1"/>
  <c r="I431" s="1"/>
  <c r="G430"/>
  <c r="H430" s="1"/>
  <c r="I430" s="1"/>
  <c r="G429"/>
  <c r="H429" s="1"/>
  <c r="I429" s="1"/>
  <c r="G428"/>
  <c r="H428" s="1"/>
  <c r="I428" s="1"/>
  <c r="G427"/>
  <c r="H427" s="1"/>
  <c r="I427" s="1"/>
  <c r="G426"/>
  <c r="H426" s="1"/>
  <c r="I426" s="1"/>
  <c r="G425"/>
  <c r="H425" s="1"/>
  <c r="I425" s="1"/>
  <c r="G424"/>
  <c r="H424" s="1"/>
  <c r="I424" s="1"/>
  <c r="G423"/>
  <c r="H423" s="1"/>
  <c r="I423" s="1"/>
  <c r="G422"/>
  <c r="H422" s="1"/>
  <c r="I422" s="1"/>
  <c r="G421"/>
  <c r="H421" s="1"/>
  <c r="I421" s="1"/>
  <c r="G420"/>
  <c r="H420" s="1"/>
  <c r="I420" s="1"/>
  <c r="G417"/>
  <c r="H417" s="1"/>
  <c r="I417" s="1"/>
  <c r="G416"/>
  <c r="H416" s="1"/>
  <c r="I416" s="1"/>
  <c r="G415"/>
  <c r="H415" s="1"/>
  <c r="I415" s="1"/>
  <c r="G414"/>
  <c r="H414" s="1"/>
  <c r="I414" s="1"/>
  <c r="G408"/>
  <c r="H408" s="1"/>
  <c r="I408" s="1"/>
  <c r="G349"/>
  <c r="H349" s="1"/>
  <c r="I349" s="1"/>
  <c r="G345"/>
  <c r="H345" s="1"/>
  <c r="I345" s="1"/>
  <c r="G344"/>
  <c r="H344" s="1"/>
  <c r="I344" s="1"/>
  <c r="G343"/>
  <c r="H343" s="1"/>
  <c r="I343" s="1"/>
  <c r="G342"/>
  <c r="H342" s="1"/>
  <c r="I342" s="1"/>
  <c r="G338"/>
  <c r="H338" s="1"/>
  <c r="I338" s="1"/>
  <c r="G337"/>
  <c r="H337" s="1"/>
  <c r="I337" s="1"/>
  <c r="G336"/>
  <c r="H336" s="1"/>
  <c r="I336" s="1"/>
  <c r="G335"/>
  <c r="H335" s="1"/>
  <c r="I335" s="1"/>
  <c r="G334"/>
  <c r="H334" s="1"/>
  <c r="I334" s="1"/>
  <c r="G314"/>
  <c r="H314" s="1"/>
  <c r="I314" s="1"/>
  <c r="G313"/>
  <c r="H313" s="1"/>
  <c r="I313" s="1"/>
  <c r="G312"/>
  <c r="H312" s="1"/>
  <c r="I312" s="1"/>
  <c r="G311"/>
  <c r="H311" s="1"/>
  <c r="I311" s="1"/>
  <c r="G310"/>
  <c r="H310" s="1"/>
  <c r="I310" s="1"/>
  <c r="G309"/>
  <c r="H309" s="1"/>
  <c r="I309" s="1"/>
  <c r="G308"/>
  <c r="H308" s="1"/>
  <c r="I308" s="1"/>
  <c r="G307"/>
  <c r="H307" s="1"/>
  <c r="I307" s="1"/>
  <c r="G306"/>
  <c r="H306" s="1"/>
  <c r="I306" s="1"/>
  <c r="G305"/>
  <c r="H305" s="1"/>
  <c r="I305" s="1"/>
  <c r="G304"/>
  <c r="H304" s="1"/>
  <c r="I304" s="1"/>
  <c r="G303"/>
  <c r="H303" s="1"/>
  <c r="I303" s="1"/>
  <c r="G302"/>
  <c r="H302" s="1"/>
  <c r="I302" s="1"/>
  <c r="G301"/>
  <c r="H301" s="1"/>
  <c r="I301" s="1"/>
  <c r="G300"/>
  <c r="H300" s="1"/>
  <c r="I300" s="1"/>
  <c r="G299"/>
  <c r="H299" s="1"/>
  <c r="I299" s="1"/>
  <c r="G298"/>
  <c r="H298" s="1"/>
  <c r="I298" s="1"/>
  <c r="G297"/>
  <c r="H297" s="1"/>
  <c r="I297" s="1"/>
  <c r="G296"/>
  <c r="H296" s="1"/>
  <c r="I296" s="1"/>
  <c r="G295"/>
  <c r="H295" s="1"/>
  <c r="I295" s="1"/>
  <c r="G294"/>
  <c r="H294" s="1"/>
  <c r="I294" s="1"/>
  <c r="G293"/>
  <c r="H293" s="1"/>
  <c r="I293" s="1"/>
  <c r="G292"/>
  <c r="H292" s="1"/>
  <c r="I292" s="1"/>
  <c r="G291"/>
  <c r="H291" s="1"/>
  <c r="I291" s="1"/>
  <c r="G290"/>
  <c r="H290" s="1"/>
  <c r="I290" s="1"/>
  <c r="G289"/>
  <c r="H289" s="1"/>
  <c r="I289" s="1"/>
  <c r="G288"/>
  <c r="H288" s="1"/>
  <c r="I288" s="1"/>
  <c r="G287"/>
  <c r="H287" s="1"/>
  <c r="I287" s="1"/>
  <c r="G286"/>
  <c r="H286" s="1"/>
  <c r="I286" s="1"/>
  <c r="G285"/>
  <c r="H285" s="1"/>
  <c r="I285" s="1"/>
  <c r="G284"/>
  <c r="H284" s="1"/>
  <c r="I284" s="1"/>
  <c r="G283"/>
  <c r="H283" s="1"/>
  <c r="I283" s="1"/>
  <c r="G282"/>
  <c r="H282" s="1"/>
  <c r="I282" s="1"/>
  <c r="G281"/>
  <c r="H281" s="1"/>
  <c r="I281" s="1"/>
  <c r="G280"/>
  <c r="H280" s="1"/>
  <c r="I280" s="1"/>
  <c r="G279"/>
  <c r="H279" s="1"/>
  <c r="I279" s="1"/>
  <c r="G278"/>
  <c r="H278" s="1"/>
  <c r="I278" s="1"/>
  <c r="G277"/>
  <c r="H277" s="1"/>
  <c r="I277" s="1"/>
  <c r="G276"/>
  <c r="H276" s="1"/>
  <c r="I276" s="1"/>
  <c r="G275"/>
  <c r="H275" s="1"/>
  <c r="I275" s="1"/>
  <c r="G274"/>
  <c r="H274" s="1"/>
  <c r="I274" s="1"/>
  <c r="G273"/>
  <c r="H273" s="1"/>
  <c r="I273" s="1"/>
  <c r="G272"/>
  <c r="H272" s="1"/>
  <c r="I272" s="1"/>
  <c r="G271"/>
  <c r="H271" s="1"/>
  <c r="I271" s="1"/>
  <c r="G270"/>
  <c r="H270" s="1"/>
  <c r="I270" s="1"/>
  <c r="G269"/>
  <c r="H269" s="1"/>
  <c r="I269" s="1"/>
  <c r="G268"/>
  <c r="H268" s="1"/>
  <c r="I268" s="1"/>
  <c r="G267"/>
  <c r="H267" s="1"/>
  <c r="I267" s="1"/>
  <c r="G266"/>
  <c r="H266" s="1"/>
  <c r="I266" s="1"/>
  <c r="G265"/>
  <c r="H265" s="1"/>
  <c r="I265" s="1"/>
  <c r="G264"/>
  <c r="H264" s="1"/>
  <c r="I264" s="1"/>
  <c r="G263"/>
  <c r="H263" s="1"/>
  <c r="I263" s="1"/>
  <c r="G262"/>
  <c r="H262" s="1"/>
  <c r="I262" s="1"/>
  <c r="G261"/>
  <c r="H261" s="1"/>
  <c r="I261" s="1"/>
  <c r="G236"/>
  <c r="H236" s="1"/>
  <c r="I236" s="1"/>
  <c r="G235"/>
  <c r="H235" s="1"/>
  <c r="I235" s="1"/>
  <c r="G234"/>
  <c r="H234" s="1"/>
  <c r="I234" s="1"/>
  <c r="G233"/>
  <c r="H233" s="1"/>
  <c r="I233" s="1"/>
  <c r="G232"/>
  <c r="H232" s="1"/>
  <c r="I232" s="1"/>
  <c r="G231"/>
  <c r="H231" s="1"/>
  <c r="I231" s="1"/>
  <c r="G230"/>
  <c r="H230" s="1"/>
  <c r="I230" s="1"/>
  <c r="G229"/>
  <c r="H229" s="1"/>
  <c r="I229" s="1"/>
  <c r="G228"/>
  <c r="H228" s="1"/>
  <c r="I228" s="1"/>
  <c r="G227"/>
  <c r="H227" s="1"/>
  <c r="I227" s="1"/>
  <c r="G226"/>
  <c r="H226" s="1"/>
  <c r="I226" s="1"/>
  <c r="G225"/>
  <c r="H225" s="1"/>
  <c r="I225" s="1"/>
  <c r="G222"/>
  <c r="H222" s="1"/>
  <c r="I222" s="1"/>
  <c r="G221"/>
  <c r="H221" s="1"/>
  <c r="I221" s="1"/>
  <c r="G220"/>
  <c r="H220" s="1"/>
  <c r="I220" s="1"/>
  <c r="G219"/>
  <c r="H219" s="1"/>
  <c r="I219" s="1"/>
  <c r="G218"/>
  <c r="H218" s="1"/>
  <c r="I218" s="1"/>
  <c r="G217"/>
  <c r="H217" s="1"/>
  <c r="I217" s="1"/>
  <c r="G216"/>
  <c r="H216" s="1"/>
  <c r="I216" s="1"/>
  <c r="G215"/>
  <c r="H215" s="1"/>
  <c r="I215" s="1"/>
  <c r="G214"/>
  <c r="H214" s="1"/>
  <c r="I214" s="1"/>
  <c r="G213"/>
  <c r="H213" s="1"/>
  <c r="I213" s="1"/>
  <c r="G211"/>
  <c r="H211" s="1"/>
  <c r="I211" s="1"/>
  <c r="G208"/>
  <c r="H208" s="1"/>
  <c r="I208" s="1"/>
  <c r="G207"/>
  <c r="H207" s="1"/>
  <c r="I207" s="1"/>
  <c r="G206"/>
  <c r="H206" s="1"/>
  <c r="I206" s="1"/>
  <c r="G205"/>
  <c r="H205" s="1"/>
  <c r="I205" s="1"/>
  <c r="G204"/>
  <c r="H204" s="1"/>
  <c r="I204" s="1"/>
  <c r="G203"/>
  <c r="H203" s="1"/>
  <c r="I203" s="1"/>
  <c r="G202"/>
  <c r="H202" s="1"/>
  <c r="I202" s="1"/>
  <c r="G201"/>
  <c r="H201" s="1"/>
  <c r="I201" s="1"/>
  <c r="G200"/>
  <c r="H200" s="1"/>
  <c r="I200" s="1"/>
  <c r="G199"/>
  <c r="H199" s="1"/>
  <c r="I199" s="1"/>
  <c r="G198"/>
  <c r="H198" s="1"/>
  <c r="I198" s="1"/>
  <c r="G197"/>
  <c r="H197" s="1"/>
  <c r="I197" s="1"/>
  <c r="G196"/>
  <c r="H196" s="1"/>
  <c r="I196" s="1"/>
  <c r="G195"/>
  <c r="H195" s="1"/>
  <c r="I195" s="1"/>
  <c r="G194"/>
  <c r="H194" s="1"/>
  <c r="I194" s="1"/>
  <c r="G193"/>
  <c r="H193" s="1"/>
  <c r="I193" s="1"/>
  <c r="G192"/>
  <c r="H192" s="1"/>
  <c r="I192" s="1"/>
  <c r="G191"/>
  <c r="H191" s="1"/>
  <c r="I191" s="1"/>
  <c r="G190"/>
  <c r="H190" s="1"/>
  <c r="I190" s="1"/>
  <c r="G189"/>
  <c r="H189" s="1"/>
  <c r="I189" s="1"/>
  <c r="G188"/>
  <c r="H188" s="1"/>
  <c r="I188" s="1"/>
  <c r="G187"/>
  <c r="H187" s="1"/>
  <c r="I187" s="1"/>
  <c r="G186"/>
  <c r="H186" s="1"/>
  <c r="I186" s="1"/>
  <c r="G185"/>
  <c r="H185" s="1"/>
  <c r="I185" s="1"/>
  <c r="G184"/>
  <c r="H184" s="1"/>
  <c r="I184" s="1"/>
  <c r="G183"/>
  <c r="H183" s="1"/>
  <c r="I183" s="1"/>
  <c r="G182"/>
  <c r="H182" s="1"/>
  <c r="I182" s="1"/>
  <c r="G181"/>
  <c r="H181" s="1"/>
  <c r="I181" s="1"/>
  <c r="G180"/>
  <c r="H180" s="1"/>
  <c r="I180" s="1"/>
  <c r="G179"/>
  <c r="H179" s="1"/>
  <c r="I179" s="1"/>
  <c r="G178"/>
  <c r="H178" s="1"/>
  <c r="I178" s="1"/>
  <c r="G177"/>
  <c r="H177" s="1"/>
  <c r="I177" s="1"/>
  <c r="G176"/>
  <c r="H176" s="1"/>
  <c r="I176" s="1"/>
  <c r="G175"/>
  <c r="H175" s="1"/>
  <c r="I175" s="1"/>
  <c r="G157"/>
  <c r="H157" s="1"/>
  <c r="I157" s="1"/>
  <c r="G156"/>
  <c r="H156" s="1"/>
  <c r="I156" s="1"/>
  <c r="G155"/>
  <c r="H155" s="1"/>
  <c r="I155" s="1"/>
  <c r="G154"/>
  <c r="H154" s="1"/>
  <c r="I154" s="1"/>
  <c r="G153"/>
  <c r="H153" s="1"/>
  <c r="I153" s="1"/>
  <c r="G152"/>
  <c r="H152" s="1"/>
  <c r="I152" s="1"/>
  <c r="G151"/>
  <c r="H151" s="1"/>
  <c r="I151" s="1"/>
  <c r="G150"/>
  <c r="H150" s="1"/>
  <c r="I150" s="1"/>
  <c r="G145"/>
  <c r="H145" s="1"/>
  <c r="I145" s="1"/>
  <c r="G144"/>
  <c r="H144" s="1"/>
  <c r="I144" s="1"/>
  <c r="G143"/>
  <c r="H143" s="1"/>
  <c r="I143" s="1"/>
  <c r="G142"/>
  <c r="H142" s="1"/>
  <c r="I142" s="1"/>
  <c r="G141"/>
  <c r="H141" s="1"/>
  <c r="I141" s="1"/>
  <c r="G140"/>
  <c r="H140" s="1"/>
  <c r="I140" s="1"/>
  <c r="G135"/>
  <c r="H135" s="1"/>
  <c r="I135" s="1"/>
  <c r="G134"/>
  <c r="H134" s="1"/>
  <c r="I134" s="1"/>
  <c r="G133"/>
  <c r="H133" s="1"/>
  <c r="I133" s="1"/>
  <c r="G132"/>
  <c r="H132" s="1"/>
  <c r="I132" s="1"/>
  <c r="G131"/>
  <c r="H131" s="1"/>
  <c r="I131" s="1"/>
  <c r="G129"/>
  <c r="H129" s="1"/>
  <c r="I129" s="1"/>
  <c r="G122"/>
  <c r="H122" s="1"/>
  <c r="I122" s="1"/>
  <c r="G121"/>
  <c r="H121" s="1"/>
  <c r="I121" s="1"/>
  <c r="G120"/>
  <c r="H120" s="1"/>
  <c r="I120" s="1"/>
  <c r="G119"/>
  <c r="H119" s="1"/>
  <c r="I119" s="1"/>
  <c r="G118"/>
  <c r="H118" s="1"/>
  <c r="I118" s="1"/>
  <c r="G117"/>
  <c r="H117" s="1"/>
  <c r="I117" s="1"/>
  <c r="G116"/>
  <c r="H116" s="1"/>
  <c r="I116" s="1"/>
  <c r="G115"/>
  <c r="H115" s="1"/>
  <c r="I115" s="1"/>
  <c r="G114"/>
  <c r="H114" s="1"/>
  <c r="I114" s="1"/>
  <c r="G113"/>
  <c r="H113" s="1"/>
  <c r="I113" s="1"/>
  <c r="G107"/>
  <c r="H107" s="1"/>
  <c r="I107" s="1"/>
  <c r="G106"/>
  <c r="H106" s="1"/>
  <c r="I106" s="1"/>
  <c r="G105"/>
  <c r="H105" s="1"/>
  <c r="I105" s="1"/>
  <c r="G102"/>
  <c r="H102" s="1"/>
  <c r="I102" s="1"/>
  <c r="G101"/>
  <c r="H101" s="1"/>
  <c r="I101" s="1"/>
  <c r="G100"/>
  <c r="H100" s="1"/>
  <c r="I100" s="1"/>
  <c r="G99"/>
  <c r="H99" s="1"/>
  <c r="I99" s="1"/>
  <c r="G98"/>
  <c r="H98" s="1"/>
  <c r="I98" s="1"/>
  <c r="G97"/>
  <c r="H97" s="1"/>
  <c r="I97" s="1"/>
  <c r="G96"/>
  <c r="H96" s="1"/>
  <c r="I96" s="1"/>
  <c r="G95"/>
  <c r="H95" s="1"/>
  <c r="I95" s="1"/>
  <c r="G94"/>
  <c r="H94" s="1"/>
  <c r="I94" s="1"/>
  <c r="G91"/>
  <c r="H91" s="1"/>
  <c r="I91" s="1"/>
  <c r="G90"/>
  <c r="H90" s="1"/>
  <c r="I90" s="1"/>
  <c r="G74"/>
  <c r="H74" s="1"/>
  <c r="I74" s="1"/>
  <c r="G72"/>
  <c r="H72" s="1"/>
  <c r="I72" s="1"/>
  <c r="G71"/>
  <c r="H71" s="1"/>
  <c r="I71" s="1"/>
  <c r="G70"/>
  <c r="H70" s="1"/>
  <c r="I70" s="1"/>
  <c r="G69"/>
  <c r="H69" s="1"/>
  <c r="I69" s="1"/>
  <c r="G68"/>
  <c r="H68" s="1"/>
  <c r="I68" s="1"/>
  <c r="G67"/>
  <c r="H67" s="1"/>
  <c r="I67" s="1"/>
  <c r="G66"/>
  <c r="H66" s="1"/>
  <c r="I66" s="1"/>
  <c r="G61"/>
  <c r="H61" s="1"/>
  <c r="I61" s="1"/>
  <c r="G60"/>
  <c r="H60" s="1"/>
  <c r="I60" s="1"/>
  <c r="G59"/>
  <c r="H59" s="1"/>
  <c r="I59" s="1"/>
  <c r="G58"/>
  <c r="H58" s="1"/>
  <c r="I58" s="1"/>
  <c r="G57"/>
  <c r="H57" s="1"/>
  <c r="I57" s="1"/>
  <c r="G56"/>
  <c r="H56" s="1"/>
  <c r="I56" s="1"/>
  <c r="G52"/>
  <c r="H52" s="1"/>
  <c r="I52" s="1"/>
  <c r="G51"/>
  <c r="H51" s="1"/>
  <c r="I51" s="1"/>
  <c r="G50"/>
  <c r="H50" s="1"/>
  <c r="I50" s="1"/>
  <c r="G48"/>
  <c r="H48" s="1"/>
  <c r="I48" s="1"/>
  <c r="G44"/>
  <c r="H44" s="1"/>
  <c r="I44" s="1"/>
  <c r="G43"/>
  <c r="H43" s="1"/>
  <c r="I43" s="1"/>
  <c r="G42"/>
  <c r="H42" s="1"/>
  <c r="I42" s="1"/>
  <c r="G41"/>
  <c r="H41" s="1"/>
  <c r="I41" s="1"/>
  <c r="G40"/>
  <c r="H40" s="1"/>
  <c r="I40" s="1"/>
  <c r="G39"/>
  <c r="H39" s="1"/>
  <c r="I39" s="1"/>
  <c r="G38"/>
  <c r="H38" s="1"/>
  <c r="I38" s="1"/>
  <c r="G37"/>
  <c r="H37" s="1"/>
  <c r="I37" s="1"/>
  <c r="G36"/>
  <c r="H36" s="1"/>
  <c r="I36" s="1"/>
  <c r="G35"/>
  <c r="H35" s="1"/>
  <c r="I35" s="1"/>
  <c r="G34"/>
  <c r="H34" s="1"/>
  <c r="I34" s="1"/>
  <c r="G33"/>
  <c r="H33" s="1"/>
  <c r="I33" s="1"/>
  <c r="G32"/>
  <c r="H32" s="1"/>
  <c r="I32" s="1"/>
  <c r="G31"/>
  <c r="H31" s="1"/>
  <c r="I31" s="1"/>
  <c r="G26"/>
  <c r="H26" s="1"/>
  <c r="I26" s="1"/>
  <c r="G25"/>
  <c r="H25" s="1"/>
  <c r="I25" s="1"/>
  <c r="G24"/>
  <c r="H24" s="1"/>
  <c r="I24" s="1"/>
  <c r="G19"/>
  <c r="H19" s="1"/>
  <c r="I19" s="1"/>
  <c r="G18"/>
  <c r="H18" s="1"/>
  <c r="I18" s="1"/>
  <c r="G17"/>
  <c r="H17" s="1"/>
  <c r="I17" s="1"/>
  <c r="G16"/>
  <c r="H16" s="1"/>
  <c r="I16" s="1"/>
  <c r="G15"/>
  <c r="H15" s="1"/>
  <c r="I15" s="1"/>
  <c r="G14"/>
  <c r="H14" s="1"/>
  <c r="I14" s="1"/>
  <c r="G13"/>
  <c r="H13" s="1"/>
  <c r="I13" s="1"/>
  <c r="I103" l="1"/>
  <c r="I323"/>
  <c r="I20"/>
  <c r="I525"/>
  <c r="I110"/>
  <c r="I45"/>
  <c r="I92"/>
  <c r="I147"/>
  <c r="I346"/>
  <c r="I53"/>
  <c r="I123"/>
  <c r="I159"/>
  <c r="I27"/>
  <c r="I84"/>
  <c r="I315"/>
  <c r="I465"/>
  <c r="N18" i="66" s="1"/>
  <c r="J18" s="1"/>
  <c r="L18" s="1"/>
  <c r="I62" i="65"/>
  <c r="I237"/>
  <c r="I350"/>
  <c r="N20" i="66" l="1"/>
  <c r="L20" s="1"/>
  <c r="L23" s="1"/>
  <c r="I352" i="65"/>
  <c r="N16" i="66" s="1"/>
  <c r="I527" i="65" l="1"/>
  <c r="P13" i="66"/>
  <c r="P22"/>
  <c r="N37"/>
  <c r="J16"/>
  <c r="R15"/>
  <c r="J23" l="1"/>
  <c r="N23" s="1"/>
  <c r="P27" s="1"/>
  <c r="P16"/>
  <c r="J24"/>
  <c r="L24"/>
  <c r="F15"/>
  <c r="H15"/>
  <c r="N24" l="1"/>
  <c r="Q33"/>
  <c r="J15"/>
  <c r="P15" s="1"/>
</calcChain>
</file>

<file path=xl/sharedStrings.xml><?xml version="1.0" encoding="utf-8"?>
<sst xmlns="http://schemas.openxmlformats.org/spreadsheetml/2006/main" count="4335" uniqueCount="1375">
  <si>
    <r>
      <rPr>
        <sz val="7.5"/>
        <rFont val="Arial MT"/>
        <family val="2"/>
      </rPr>
      <t>Código</t>
    </r>
  </si>
  <si>
    <r>
      <rPr>
        <sz val="7.5"/>
        <rFont val="Arial MT"/>
        <family val="2"/>
      </rPr>
      <t>Fonte</t>
    </r>
  </si>
  <si>
    <r>
      <rPr>
        <sz val="7.5"/>
        <rFont val="Arial MT"/>
        <family val="2"/>
      </rPr>
      <t>Item</t>
    </r>
  </si>
  <si>
    <r>
      <rPr>
        <sz val="7.5"/>
        <rFont val="Arial MT"/>
        <family val="2"/>
      </rPr>
      <t>Descrição</t>
    </r>
  </si>
  <si>
    <r>
      <rPr>
        <sz val="7.5"/>
        <rFont val="Arial MT"/>
        <family val="2"/>
      </rPr>
      <t>Un</t>
    </r>
  </si>
  <si>
    <r>
      <rPr>
        <sz val="7.5"/>
        <rFont val="Arial MT"/>
        <family val="2"/>
      </rPr>
      <t>Quant.</t>
    </r>
  </si>
  <si>
    <r>
      <rPr>
        <sz val="7.5"/>
        <rFont val="Arial MT"/>
        <family val="2"/>
      </rPr>
      <t>P.U.</t>
    </r>
  </si>
  <si>
    <r>
      <rPr>
        <sz val="7.5"/>
        <rFont val="Arial MT"/>
        <family val="2"/>
      </rPr>
      <t>P.U. + BDI</t>
    </r>
  </si>
  <si>
    <r>
      <rPr>
        <sz val="7.5"/>
        <rFont val="Arial MT"/>
        <family val="2"/>
      </rPr>
      <t>Valor</t>
    </r>
  </si>
  <si>
    <r>
      <rPr>
        <b/>
        <sz val="8.5"/>
        <rFont val="Arial"/>
        <family val="2"/>
      </rPr>
      <t>CRECHE</t>
    </r>
  </si>
  <si>
    <r>
      <rPr>
        <b/>
        <sz val="7.5"/>
        <rFont val="Arial"/>
        <family val="2"/>
      </rPr>
      <t>SERVIÇOS PRELIMINARES</t>
    </r>
  </si>
  <si>
    <r>
      <rPr>
        <sz val="5.5"/>
        <rFont val="Arial MT"/>
        <family val="2"/>
      </rPr>
      <t>SIURB</t>
    </r>
  </si>
  <si>
    <r>
      <rPr>
        <sz val="7.5"/>
        <rFont val="Arial MT"/>
        <family val="2"/>
      </rPr>
      <t>M3</t>
    </r>
  </si>
  <si>
    <r>
      <rPr>
        <sz val="7.5"/>
        <rFont val="Arial MT"/>
        <family val="2"/>
      </rPr>
      <t>KM</t>
    </r>
  </si>
  <si>
    <r>
      <rPr>
        <sz val="7.5"/>
        <rFont val="Arial MT"/>
        <family val="2"/>
      </rPr>
      <t>UN</t>
    </r>
  </si>
  <si>
    <r>
      <rPr>
        <sz val="7.5"/>
        <rFont val="Arial MT"/>
        <family val="2"/>
      </rPr>
      <t>M</t>
    </r>
  </si>
  <si>
    <r>
      <rPr>
        <sz val="5.5"/>
        <rFont val="Arial MT"/>
        <family val="2"/>
      </rPr>
      <t>FDE</t>
    </r>
  </si>
  <si>
    <r>
      <rPr>
        <sz val="7.5"/>
        <rFont val="Arial MT"/>
        <family val="2"/>
      </rPr>
      <t>M2</t>
    </r>
  </si>
  <si>
    <r>
      <rPr>
        <b/>
        <sz val="7.5"/>
        <rFont val="Arial"/>
        <family val="2"/>
      </rPr>
      <t>SUB TOTAL</t>
    </r>
  </si>
  <si>
    <r>
      <rPr>
        <b/>
        <sz val="7.5"/>
        <rFont val="Arial"/>
        <family val="2"/>
      </rPr>
      <t>MOVIMENTO DE TERRA</t>
    </r>
  </si>
  <si>
    <r>
      <rPr>
        <sz val="7.5"/>
        <rFont val="Arial MT"/>
        <family val="2"/>
      </rPr>
      <t>2.1</t>
    </r>
  </si>
  <si>
    <r>
      <rPr>
        <sz val="7.5"/>
        <rFont val="Arial MT"/>
        <family val="2"/>
      </rPr>
      <t xml:space="preserve">FORNECIMENTO DE TERRA, INCLUSIVE CORTE, CARGA,
</t>
    </r>
    <r>
      <rPr>
        <sz val="7.5"/>
        <rFont val="Arial MT"/>
        <family val="2"/>
      </rPr>
      <t>DESCARGA E TRANSPORTE ATÉ 1KM</t>
    </r>
  </si>
  <si>
    <r>
      <rPr>
        <sz val="7.5"/>
        <rFont val="Arial MT"/>
        <family val="2"/>
      </rPr>
      <t>2.2</t>
    </r>
  </si>
  <si>
    <r>
      <rPr>
        <sz val="7.5"/>
        <rFont val="Arial MT"/>
        <family val="2"/>
      </rPr>
      <t xml:space="preserve">TRANSPORTE DE TERRA POR CAMINHÃO BASCULANTE,
</t>
    </r>
    <r>
      <rPr>
        <sz val="7.5"/>
        <rFont val="Arial MT"/>
        <family val="2"/>
      </rPr>
      <t>A PARTIR DE 1KM</t>
    </r>
  </si>
  <si>
    <r>
      <rPr>
        <sz val="7.5"/>
        <rFont val="Arial MT"/>
        <family val="2"/>
      </rPr>
      <t>01.02.003</t>
    </r>
  </si>
  <si>
    <r>
      <rPr>
        <sz val="7.5"/>
        <rFont val="Arial MT"/>
        <family val="2"/>
      </rPr>
      <t>2.3</t>
    </r>
  </si>
  <si>
    <r>
      <rPr>
        <sz val="7.5"/>
        <rFont val="Arial MT"/>
        <family val="2"/>
      </rPr>
      <t xml:space="preserve">ATERRO COM TRANSPORTE POR CAMINHAO NOS
</t>
    </r>
    <r>
      <rPr>
        <sz val="7.5"/>
        <rFont val="Arial MT"/>
        <family val="2"/>
      </rPr>
      <t>PRIMEIROS 100 M</t>
    </r>
  </si>
  <si>
    <r>
      <rPr>
        <sz val="7.5"/>
        <rFont val="Arial MT"/>
        <family val="2"/>
      </rPr>
      <t>01.03.002</t>
    </r>
  </si>
  <si>
    <r>
      <rPr>
        <sz val="7.5"/>
        <rFont val="Arial MT"/>
        <family val="2"/>
      </rPr>
      <t>2.4</t>
    </r>
  </si>
  <si>
    <r>
      <rPr>
        <sz val="7.5"/>
        <rFont val="Arial MT"/>
        <family val="2"/>
      </rPr>
      <t xml:space="preserve">CORTE COM RETIRADA POR CAMINHAO NOS PRIMEIROS
</t>
    </r>
    <r>
      <rPr>
        <sz val="7.5"/>
        <rFont val="Arial MT"/>
        <family val="2"/>
      </rPr>
      <t>100 M</t>
    </r>
  </si>
  <si>
    <r>
      <rPr>
        <sz val="7.5"/>
        <rFont val="Arial MT"/>
        <family val="2"/>
      </rPr>
      <t>01.06.001</t>
    </r>
  </si>
  <si>
    <r>
      <rPr>
        <sz val="7.5"/>
        <rFont val="Arial MT"/>
        <family val="2"/>
      </rPr>
      <t>2.5</t>
    </r>
  </si>
  <si>
    <r>
      <rPr>
        <sz val="7.5"/>
        <rFont val="Arial MT"/>
        <family val="2"/>
      </rPr>
      <t>APILOAMENTO PARA SIMPLES REGULARIZACAO</t>
    </r>
  </si>
  <si>
    <r>
      <rPr>
        <b/>
        <sz val="7.5"/>
        <rFont val="Arial"/>
        <family val="2"/>
      </rPr>
      <t>FUNDAÇÕES</t>
    </r>
  </si>
  <si>
    <r>
      <rPr>
        <sz val="7.5"/>
        <rFont val="Arial MT"/>
        <family val="2"/>
      </rPr>
      <t>3.1</t>
    </r>
  </si>
  <si>
    <r>
      <rPr>
        <sz val="7.5"/>
        <rFont val="Arial MT"/>
        <family val="2"/>
      </rPr>
      <t>3.2</t>
    </r>
  </si>
  <si>
    <r>
      <rPr>
        <sz val="7.5"/>
        <rFont val="Arial MT"/>
        <family val="2"/>
      </rPr>
      <t xml:space="preserve">PINTURA PROTETORA COM TINTA BETUMINOSA (PARA
</t>
    </r>
    <r>
      <rPr>
        <sz val="7.5"/>
        <rFont val="Arial MT"/>
        <family val="2"/>
      </rPr>
      <t>ARGAMASSA IMPERMEÁVEL) - 2 DEMÃOS</t>
    </r>
  </si>
  <si>
    <r>
      <rPr>
        <sz val="7.5"/>
        <rFont val="Arial MT"/>
        <family val="2"/>
      </rPr>
      <t>02.01.001</t>
    </r>
  </si>
  <si>
    <r>
      <rPr>
        <sz val="7.5"/>
        <rFont val="Arial MT"/>
        <family val="2"/>
      </rPr>
      <t>3.3</t>
    </r>
  </si>
  <si>
    <r>
      <rPr>
        <sz val="7.5"/>
        <rFont val="Arial MT"/>
        <family val="2"/>
      </rPr>
      <t>ESCAVACAO MANUAL - PROFUNDIDADE ATE 1.80 M</t>
    </r>
  </si>
  <si>
    <r>
      <rPr>
        <sz val="7.5"/>
        <rFont val="Arial MT"/>
        <family val="2"/>
      </rPr>
      <t>02.01.010</t>
    </r>
  </si>
  <si>
    <r>
      <rPr>
        <sz val="7.5"/>
        <rFont val="Arial MT"/>
        <family val="2"/>
      </rPr>
      <t>3.4</t>
    </r>
  </si>
  <si>
    <r>
      <rPr>
        <sz val="7.5"/>
        <rFont val="Arial MT"/>
        <family val="2"/>
      </rPr>
      <t>02.01.015</t>
    </r>
  </si>
  <si>
    <r>
      <rPr>
        <sz val="7.5"/>
        <rFont val="Arial MT"/>
        <family val="2"/>
      </rPr>
      <t>3.5</t>
    </r>
  </si>
  <si>
    <r>
      <rPr>
        <sz val="7.5"/>
        <rFont val="Arial MT"/>
        <family val="2"/>
      </rPr>
      <t>LASTRO DE CONCRETO - 5 CM</t>
    </r>
  </si>
  <si>
    <r>
      <rPr>
        <sz val="7.5"/>
        <rFont val="Arial MT"/>
        <family val="2"/>
      </rPr>
      <t>02.01.025</t>
    </r>
  </si>
  <si>
    <r>
      <rPr>
        <sz val="7.5"/>
        <rFont val="Arial MT"/>
        <family val="2"/>
      </rPr>
      <t>3.6</t>
    </r>
  </si>
  <si>
    <r>
      <rPr>
        <sz val="7.5"/>
        <rFont val="Arial MT"/>
        <family val="2"/>
      </rPr>
      <t>REATERRO INTERNO APILOADO</t>
    </r>
  </si>
  <si>
    <r>
      <rPr>
        <sz val="7.5"/>
        <rFont val="Arial MT"/>
        <family val="2"/>
      </rPr>
      <t>02.02.026</t>
    </r>
  </si>
  <si>
    <r>
      <rPr>
        <sz val="7.5"/>
        <rFont val="Arial MT"/>
        <family val="2"/>
      </rPr>
      <t>3.7</t>
    </r>
  </si>
  <si>
    <r>
      <rPr>
        <sz val="7.5"/>
        <rFont val="Arial MT"/>
        <family val="2"/>
      </rPr>
      <t xml:space="preserve">BROCA DE CONCRETO DE DIAMETRO 25CM - INCL
</t>
    </r>
    <r>
      <rPr>
        <sz val="7.5"/>
        <rFont val="Arial MT"/>
        <family val="2"/>
      </rPr>
      <t>ARRANQUES</t>
    </r>
  </si>
  <si>
    <r>
      <rPr>
        <sz val="7.5"/>
        <rFont val="Arial MT"/>
        <family val="2"/>
      </rPr>
      <t>02.02.091</t>
    </r>
  </si>
  <si>
    <r>
      <rPr>
        <sz val="7.5"/>
        <rFont val="Arial MT"/>
        <family val="2"/>
      </rPr>
      <t>3.8</t>
    </r>
  </si>
  <si>
    <r>
      <rPr>
        <sz val="7.5"/>
        <rFont val="Arial MT"/>
        <family val="2"/>
      </rPr>
      <t xml:space="preserve">TAXA DE MOBILIZAÇÃO DE EQUIPAMENTO - ESTACA
</t>
    </r>
    <r>
      <rPr>
        <sz val="7.5"/>
        <rFont val="Arial MT"/>
        <family val="2"/>
      </rPr>
      <t>ESCAVADA</t>
    </r>
  </si>
  <si>
    <r>
      <rPr>
        <sz val="7.5"/>
        <rFont val="Arial MT"/>
        <family val="2"/>
      </rPr>
      <t>02.02.100</t>
    </r>
  </si>
  <si>
    <r>
      <rPr>
        <sz val="7.5"/>
        <rFont val="Arial MT"/>
        <family val="2"/>
      </rPr>
      <t>3.9</t>
    </r>
  </si>
  <si>
    <r>
      <rPr>
        <sz val="7.5"/>
        <rFont val="Arial MT"/>
        <family val="2"/>
      </rPr>
      <t>ESTACA ESCAVADA MECANICAMENTE DIAM 25CM</t>
    </r>
  </si>
  <si>
    <r>
      <rPr>
        <sz val="7.5"/>
        <rFont val="Arial MT"/>
        <family val="2"/>
      </rPr>
      <t>02.02.101</t>
    </r>
  </si>
  <si>
    <r>
      <rPr>
        <sz val="7.5"/>
        <rFont val="Arial MT"/>
        <family val="2"/>
      </rPr>
      <t>3.10</t>
    </r>
  </si>
  <si>
    <r>
      <rPr>
        <sz val="7.5"/>
        <rFont val="Arial MT"/>
        <family val="2"/>
      </rPr>
      <t>ESTACA ESCAVADA MECANICAMENTE DIAM 30CM</t>
    </r>
  </si>
  <si>
    <r>
      <rPr>
        <sz val="7.5"/>
        <rFont val="Arial MT"/>
        <family val="2"/>
      </rPr>
      <t>02.02.103</t>
    </r>
  </si>
  <si>
    <r>
      <rPr>
        <sz val="7.5"/>
        <rFont val="Arial MT"/>
        <family val="2"/>
      </rPr>
      <t>3.11</t>
    </r>
  </si>
  <si>
    <r>
      <rPr>
        <sz val="7.5"/>
        <rFont val="Arial MT"/>
        <family val="2"/>
      </rPr>
      <t>ESTACA ESCAVADA MECANICAMENTE DIAM 40CM</t>
    </r>
  </si>
  <si>
    <r>
      <rPr>
        <sz val="7.5"/>
        <rFont val="Arial MT"/>
        <family val="2"/>
      </rPr>
      <t>02.03.001</t>
    </r>
  </si>
  <si>
    <r>
      <rPr>
        <sz val="7.5"/>
        <rFont val="Arial MT"/>
        <family val="2"/>
      </rPr>
      <t>3.12</t>
    </r>
  </si>
  <si>
    <r>
      <rPr>
        <sz val="7.5"/>
        <rFont val="Arial MT"/>
        <family val="2"/>
      </rPr>
      <t>FORMA DE MADEIRA MACICA</t>
    </r>
  </si>
  <si>
    <r>
      <rPr>
        <sz val="7.5"/>
        <rFont val="Arial MT"/>
        <family val="2"/>
      </rPr>
      <t>02.04.002</t>
    </r>
  </si>
  <si>
    <r>
      <rPr>
        <sz val="7.5"/>
        <rFont val="Arial MT"/>
        <family val="2"/>
      </rPr>
      <t>3.13</t>
    </r>
  </si>
  <si>
    <r>
      <rPr>
        <sz val="7.5"/>
        <rFont val="Arial MT"/>
        <family val="2"/>
      </rPr>
      <t>ACO CA 50 (A OU B) FYK= 500 M PA</t>
    </r>
  </si>
  <si>
    <r>
      <rPr>
        <sz val="7.5"/>
        <rFont val="Arial MT"/>
        <family val="2"/>
      </rPr>
      <t>KG</t>
    </r>
  </si>
  <si>
    <r>
      <rPr>
        <sz val="7.5"/>
        <rFont val="Arial MT"/>
        <family val="2"/>
      </rPr>
      <t>02.04.003</t>
    </r>
  </si>
  <si>
    <r>
      <rPr>
        <sz val="7.5"/>
        <rFont val="Arial MT"/>
        <family val="2"/>
      </rPr>
      <t>3.14</t>
    </r>
  </si>
  <si>
    <r>
      <rPr>
        <sz val="7.5"/>
        <rFont val="Arial MT"/>
        <family val="2"/>
      </rPr>
      <t>ACO CA 60 (A OU B) FYK= 600 M PA</t>
    </r>
  </si>
  <si>
    <r>
      <rPr>
        <sz val="7.5"/>
        <rFont val="Arial MT"/>
        <family val="2"/>
      </rPr>
      <t>02.04.005</t>
    </r>
  </si>
  <si>
    <r>
      <rPr>
        <sz val="7.5"/>
        <rFont val="Arial MT"/>
        <family val="2"/>
      </rPr>
      <t>3.15</t>
    </r>
  </si>
  <si>
    <r>
      <rPr>
        <sz val="7.5"/>
        <rFont val="Arial MT"/>
        <family val="2"/>
      </rPr>
      <t>TELA ARMADURA (MALHA ACO CA 60 FYK= 600 M PA)</t>
    </r>
  </si>
  <si>
    <r>
      <rPr>
        <sz val="7.5"/>
        <rFont val="Arial MT"/>
        <family val="2"/>
      </rPr>
      <t>02.05.028</t>
    </r>
  </si>
  <si>
    <r>
      <rPr>
        <sz val="7.5"/>
        <rFont val="Arial MT"/>
        <family val="2"/>
      </rPr>
      <t>3.16</t>
    </r>
  </si>
  <si>
    <r>
      <rPr>
        <sz val="7.5"/>
        <rFont val="Arial MT"/>
        <family val="2"/>
      </rPr>
      <t xml:space="preserve">CONCRETO DOSADO,BOMBEADO E LANCADO
</t>
    </r>
    <r>
      <rPr>
        <sz val="7.5"/>
        <rFont val="Arial MT"/>
        <family val="2"/>
      </rPr>
      <t>FCK=25MPA</t>
    </r>
  </si>
  <si>
    <r>
      <rPr>
        <b/>
        <sz val="7.5"/>
        <rFont val="Arial"/>
        <family val="2"/>
      </rPr>
      <t>SUPERESTRUTURA</t>
    </r>
  </si>
  <si>
    <r>
      <rPr>
        <sz val="7.5"/>
        <rFont val="Arial MT"/>
        <family val="2"/>
      </rPr>
      <t>4.1</t>
    </r>
  </si>
  <si>
    <r>
      <rPr>
        <sz val="7.5"/>
        <rFont val="Arial MT"/>
        <family val="2"/>
      </rPr>
      <t>VERGAS, CINTAS E PILARETES DE CONCRETO</t>
    </r>
  </si>
  <si>
    <r>
      <rPr>
        <sz val="7.5"/>
        <rFont val="Arial MT"/>
        <family val="2"/>
      </rPr>
      <t>03.01.002</t>
    </r>
  </si>
  <si>
    <r>
      <rPr>
        <sz val="7.5"/>
        <rFont val="Arial MT"/>
        <family val="2"/>
      </rPr>
      <t>4.2</t>
    </r>
  </si>
  <si>
    <r>
      <rPr>
        <sz val="7.5"/>
        <rFont val="Arial MT"/>
        <family val="2"/>
      </rPr>
      <t xml:space="preserve">FORMAS PLANAS PLASTIFICADA PARA CONCRETO
</t>
    </r>
    <r>
      <rPr>
        <sz val="7.5"/>
        <rFont val="Arial MT"/>
        <family val="2"/>
      </rPr>
      <t>APARENTE</t>
    </r>
  </si>
  <si>
    <r>
      <rPr>
        <sz val="7.5"/>
        <rFont val="Arial MT"/>
        <family val="2"/>
      </rPr>
      <t>03.02.002</t>
    </r>
  </si>
  <si>
    <r>
      <rPr>
        <sz val="7.5"/>
        <rFont val="Arial MT"/>
        <family val="2"/>
      </rPr>
      <t>4.3</t>
    </r>
  </si>
  <si>
    <r>
      <rPr>
        <sz val="7.5"/>
        <rFont val="Arial MT"/>
        <family val="2"/>
      </rPr>
      <t>03.02.003</t>
    </r>
  </si>
  <si>
    <r>
      <rPr>
        <sz val="7.5"/>
        <rFont val="Arial MT"/>
        <family val="2"/>
      </rPr>
      <t>4.4</t>
    </r>
  </si>
  <si>
    <r>
      <rPr>
        <sz val="7.5"/>
        <rFont val="Arial MT"/>
        <family val="2"/>
      </rPr>
      <t>03.03.016</t>
    </r>
  </si>
  <si>
    <r>
      <rPr>
        <sz val="7.5"/>
        <rFont val="Arial MT"/>
        <family val="2"/>
      </rPr>
      <t>4.5</t>
    </r>
  </si>
  <si>
    <r>
      <rPr>
        <sz val="7.5"/>
        <rFont val="Arial MT"/>
        <family val="2"/>
      </rPr>
      <t>CONCRETO DOSADO E LANCADO FCK=25 MPA</t>
    </r>
  </si>
  <si>
    <r>
      <rPr>
        <sz val="7.5"/>
        <rFont val="Arial MT"/>
        <family val="2"/>
      </rPr>
      <t>03.03.018</t>
    </r>
  </si>
  <si>
    <r>
      <rPr>
        <sz val="7.5"/>
        <rFont val="Arial MT"/>
        <family val="2"/>
      </rPr>
      <t>4.6</t>
    </r>
  </si>
  <si>
    <r>
      <rPr>
        <sz val="7.5"/>
        <rFont val="Arial MT"/>
        <family val="2"/>
      </rPr>
      <t xml:space="preserve">LAJE PRE-FABRICADA VIGOTA TRELICADA
</t>
    </r>
    <r>
      <rPr>
        <sz val="7.5"/>
        <rFont val="Arial MT"/>
        <family val="2"/>
      </rPr>
      <t>UNIDIRECIONAL LT12-100KGF/M2</t>
    </r>
  </si>
  <si>
    <r>
      <rPr>
        <b/>
        <sz val="7.5"/>
        <rFont val="Arial"/>
        <family val="2"/>
      </rPr>
      <t>ALVENARIA E ELEMENTOS DIVISÓRIOS</t>
    </r>
  </si>
  <si>
    <r>
      <rPr>
        <sz val="7.5"/>
        <rFont val="Arial MT"/>
        <family val="2"/>
      </rPr>
      <t>5.1</t>
    </r>
  </si>
  <si>
    <r>
      <rPr>
        <sz val="7.5"/>
        <rFont val="Arial MT"/>
        <family val="2"/>
      </rPr>
      <t>PLACAS DE GRANILITE - 30MM DE ESPESSURA</t>
    </r>
  </si>
  <si>
    <r>
      <rPr>
        <sz val="7.5"/>
        <rFont val="Arial MT"/>
        <family val="2"/>
      </rPr>
      <t>04.01.002</t>
    </r>
  </si>
  <si>
    <r>
      <rPr>
        <sz val="7.5"/>
        <rFont val="Arial MT"/>
        <family val="2"/>
      </rPr>
      <t>5.2</t>
    </r>
  </si>
  <si>
    <r>
      <rPr>
        <sz val="7.5"/>
        <rFont val="Arial MT"/>
        <family val="2"/>
      </rPr>
      <t>ALVENARIA DE TIJOLO DE BARRO MACICO E=1/2 TIJOLO</t>
    </r>
  </si>
  <si>
    <r>
      <rPr>
        <sz val="7.5"/>
        <rFont val="Arial MT"/>
        <family val="2"/>
      </rPr>
      <t>04.01.030</t>
    </r>
  </si>
  <si>
    <r>
      <rPr>
        <sz val="7.5"/>
        <rFont val="Arial MT"/>
        <family val="2"/>
      </rPr>
      <t>5.3</t>
    </r>
  </si>
  <si>
    <r>
      <rPr>
        <sz val="7.5"/>
        <rFont val="Arial MT"/>
        <family val="2"/>
      </rPr>
      <t>ALVENARIA DE BLOCOS DE CONCRETO E=9CM CLASSE C</t>
    </r>
  </si>
  <si>
    <r>
      <rPr>
        <sz val="7.5"/>
        <rFont val="Arial MT"/>
        <family val="2"/>
      </rPr>
      <t>04.01.033</t>
    </r>
  </si>
  <si>
    <r>
      <rPr>
        <sz val="7.5"/>
        <rFont val="Arial MT"/>
        <family val="2"/>
      </rPr>
      <t>5.4</t>
    </r>
  </si>
  <si>
    <r>
      <rPr>
        <sz val="7.5"/>
        <rFont val="Arial MT"/>
        <family val="2"/>
      </rPr>
      <t xml:space="preserve">ALVENARIA DE BLOCO DE CONCRETO 14X19X39 CM
</t>
    </r>
    <r>
      <rPr>
        <sz val="7.5"/>
        <rFont val="Arial MT"/>
        <family val="2"/>
      </rPr>
      <t>CLASSE C</t>
    </r>
  </si>
  <si>
    <r>
      <rPr>
        <sz val="7.5"/>
        <rFont val="Arial MT"/>
        <family val="2"/>
      </rPr>
      <t>04.02.014</t>
    </r>
  </si>
  <si>
    <r>
      <rPr>
        <sz val="7.5"/>
        <rFont val="Arial MT"/>
        <family val="2"/>
      </rPr>
      <t>5.5</t>
    </r>
  </si>
  <si>
    <r>
      <rPr>
        <sz val="7.5"/>
        <rFont val="Arial MT"/>
        <family val="2"/>
      </rPr>
      <t>ELEMENTO VAZADO DE CONCRETO TIPO QUADRICULADO 16 FUROS C/ALETAS INCLINADAS 39X39X10CM</t>
    </r>
  </si>
  <si>
    <r>
      <rPr>
        <sz val="7.5"/>
        <rFont val="Arial MT"/>
        <family val="2"/>
      </rPr>
      <t>04.03.028</t>
    </r>
  </si>
  <si>
    <r>
      <rPr>
        <sz val="7.5"/>
        <rFont val="Arial MT"/>
        <family val="2"/>
      </rPr>
      <t>5.6</t>
    </r>
  </si>
  <si>
    <r>
      <rPr>
        <sz val="7.5"/>
        <rFont val="Arial MT"/>
        <family val="2"/>
      </rPr>
      <t>DIVISORIA DE  PLACA DE GESSO ACARTONADO STANDARD 15MM ESPESSURA 100/70  COM LÃ MINERAL. FORNECIDA E INSTALADA</t>
    </r>
  </si>
  <si>
    <r>
      <rPr>
        <sz val="7.5"/>
        <rFont val="Arial MT"/>
        <family val="2"/>
      </rPr>
      <t>16.06.023</t>
    </r>
  </si>
  <si>
    <r>
      <rPr>
        <sz val="7.5"/>
        <rFont val="Arial MT"/>
        <family val="2"/>
      </rPr>
      <t>5.7</t>
    </r>
  </si>
  <si>
    <r>
      <rPr>
        <sz val="7.5"/>
        <rFont val="Arial MT"/>
        <family val="2"/>
      </rPr>
      <t>AL-01 ABRIGO PARA LIXO</t>
    </r>
  </si>
  <si>
    <r>
      <rPr>
        <b/>
        <sz val="7.5"/>
        <rFont val="Arial"/>
        <family val="2"/>
      </rPr>
      <t>ESQUADRIAS</t>
    </r>
  </si>
  <si>
    <r>
      <rPr>
        <b/>
        <sz val="7.5"/>
        <rFont val="Arial"/>
        <family val="2"/>
      </rPr>
      <t>6.1</t>
    </r>
  </si>
  <si>
    <r>
      <rPr>
        <b/>
        <sz val="7.5"/>
        <rFont val="Arial"/>
        <family val="2"/>
      </rPr>
      <t>ESQUADRIAS DE MADEIRA</t>
    </r>
  </si>
  <si>
    <r>
      <rPr>
        <sz val="7.5"/>
        <rFont val="Arial MT"/>
        <family val="2"/>
      </rPr>
      <t>6.1.1</t>
    </r>
  </si>
  <si>
    <r>
      <rPr>
        <sz val="7.5"/>
        <rFont val="Arial MT"/>
        <family val="2"/>
      </rPr>
      <t xml:space="preserve">BARRA DE APOIO PARA DEFICIENTES L=45 CM (BARRAS
</t>
    </r>
    <r>
      <rPr>
        <sz val="7.5"/>
        <rFont val="Arial MT"/>
        <family val="2"/>
      </rPr>
      <t>COM DIÂMETRO ENTRE 3,0 E 4,5CM)</t>
    </r>
  </si>
  <si>
    <r>
      <rPr>
        <sz val="7.5"/>
        <rFont val="Arial MT"/>
        <family val="2"/>
      </rPr>
      <t>05.01.004</t>
    </r>
  </si>
  <si>
    <r>
      <rPr>
        <sz val="7.5"/>
        <rFont val="Arial MT"/>
        <family val="2"/>
      </rPr>
      <t>6.1.2</t>
    </r>
  </si>
  <si>
    <r>
      <rPr>
        <sz val="7.5"/>
        <rFont val="Arial MT"/>
        <family val="2"/>
      </rPr>
      <t xml:space="preserve">PM-04 PORTA DE MADEIRA SARRAFEADA P/ PINT. BAT.
</t>
    </r>
    <r>
      <rPr>
        <sz val="7.5"/>
        <rFont val="Arial MT"/>
        <family val="2"/>
      </rPr>
      <t>MADEIRA L=82CM</t>
    </r>
  </si>
  <si>
    <r>
      <rPr>
        <sz val="7.5"/>
        <rFont val="Arial MT"/>
        <family val="2"/>
      </rPr>
      <t>05.01.014</t>
    </r>
  </si>
  <si>
    <r>
      <rPr>
        <sz val="7.5"/>
        <rFont val="Arial MT"/>
        <family val="2"/>
      </rPr>
      <t>6.1.3</t>
    </r>
  </si>
  <si>
    <r>
      <rPr>
        <sz val="7.5"/>
        <rFont val="Arial MT"/>
        <family val="2"/>
      </rPr>
      <t xml:space="preserve">PM-24 PORTA DE MADEIRA SARRAFEADA P/ PINT. BAT.
</t>
    </r>
    <r>
      <rPr>
        <sz val="7.5"/>
        <rFont val="Arial MT"/>
        <family val="2"/>
      </rPr>
      <t>MADEIRA L=72CM</t>
    </r>
  </si>
  <si>
    <r>
      <rPr>
        <sz val="7.5"/>
        <rFont val="Arial MT"/>
        <family val="2"/>
      </rPr>
      <t>05.01.029</t>
    </r>
  </si>
  <si>
    <r>
      <rPr>
        <sz val="7.5"/>
        <rFont val="Arial MT"/>
        <family val="2"/>
      </rPr>
      <t>6.1.4</t>
    </r>
  </si>
  <si>
    <r>
      <rPr>
        <sz val="7.5"/>
        <rFont val="Arial MT"/>
        <family val="2"/>
      </rPr>
      <t xml:space="preserve">PM-74 PORTA SARRAFEADO MACIÇO P/BOXES L=62CM-
</t>
    </r>
    <r>
      <rPr>
        <sz val="7.5"/>
        <rFont val="Arial MT"/>
        <family val="2"/>
      </rPr>
      <t>COMPLETA</t>
    </r>
  </si>
  <si>
    <r>
      <rPr>
        <sz val="7.5"/>
        <rFont val="Arial MT"/>
        <family val="2"/>
      </rPr>
      <t>05.80.005</t>
    </r>
  </si>
  <si>
    <r>
      <rPr>
        <sz val="7.5"/>
        <rFont val="Arial MT"/>
        <family val="2"/>
      </rPr>
      <t>6.1.5</t>
    </r>
  </si>
  <si>
    <r>
      <rPr>
        <sz val="7.5"/>
        <rFont val="Arial MT"/>
        <family val="2"/>
      </rPr>
      <t>PORTA TIPO VENEZIANA</t>
    </r>
  </si>
  <si>
    <r>
      <rPr>
        <sz val="7.5"/>
        <rFont val="Arial MT"/>
        <family val="2"/>
      </rPr>
      <t>05.80.020</t>
    </r>
  </si>
  <si>
    <r>
      <rPr>
        <sz val="7.5"/>
        <rFont val="Arial MT"/>
        <family val="2"/>
      </rPr>
      <t>6.1.6</t>
    </r>
  </si>
  <si>
    <r>
      <rPr>
        <sz val="7.5"/>
        <rFont val="Arial MT"/>
        <family val="2"/>
      </rPr>
      <t xml:space="preserve">BATENTE DE MADEIRA PARA PORTAS DE 1 FL SEM
</t>
    </r>
    <r>
      <rPr>
        <sz val="7.5"/>
        <rFont val="Arial MT"/>
        <family val="2"/>
      </rPr>
      <t>BANDEIRA</t>
    </r>
  </si>
  <si>
    <r>
      <rPr>
        <sz val="7.5"/>
        <rFont val="Arial MT"/>
        <family val="2"/>
      </rPr>
      <t>CJ</t>
    </r>
  </si>
  <si>
    <r>
      <rPr>
        <sz val="7.5"/>
        <rFont val="Arial MT"/>
        <family val="2"/>
      </rPr>
      <t>05.80.038</t>
    </r>
  </si>
  <si>
    <r>
      <rPr>
        <sz val="7.5"/>
        <rFont val="Arial MT"/>
        <family val="2"/>
      </rPr>
      <t>6.1.7</t>
    </r>
  </si>
  <si>
    <r>
      <rPr>
        <sz val="7.5"/>
        <rFont val="Arial MT"/>
        <family val="2"/>
      </rPr>
      <t>GUARNICAO MADEIRA DE 7,0CM</t>
    </r>
  </si>
  <si>
    <r>
      <rPr>
        <sz val="7.5"/>
        <rFont val="Arial MT"/>
        <family val="2"/>
      </rPr>
      <t>05.80.070</t>
    </r>
  </si>
  <si>
    <r>
      <rPr>
        <sz val="7.5"/>
        <rFont val="Arial MT"/>
        <family val="2"/>
      </rPr>
      <t>6.1.8</t>
    </r>
  </si>
  <si>
    <r>
      <rPr>
        <sz val="7.5"/>
        <rFont val="Arial MT"/>
        <family val="2"/>
      </rPr>
      <t>FECHADURA COMPLETA, CILINDRICA DE EMBUTIR</t>
    </r>
  </si>
  <si>
    <r>
      <rPr>
        <sz val="7.5"/>
        <rFont val="Arial MT"/>
        <family val="2"/>
      </rPr>
      <t>JG</t>
    </r>
  </si>
  <si>
    <r>
      <rPr>
        <b/>
        <sz val="7.5"/>
        <rFont val="Arial"/>
        <family val="2"/>
      </rPr>
      <t>6.2</t>
    </r>
  </si>
  <si>
    <r>
      <rPr>
        <b/>
        <sz val="7.5"/>
        <rFont val="Arial"/>
        <family val="2"/>
      </rPr>
      <t>ESQUADRIAS METÁLICAS</t>
    </r>
  </si>
  <si>
    <r>
      <rPr>
        <sz val="7.5"/>
        <rFont val="Arial MT"/>
        <family val="2"/>
      </rPr>
      <t>06.03.100</t>
    </r>
  </si>
  <si>
    <r>
      <rPr>
        <sz val="7.5"/>
        <rFont val="Arial MT"/>
        <family val="2"/>
      </rPr>
      <t>6.2.1</t>
    </r>
  </si>
  <si>
    <r>
      <rPr>
        <sz val="7.5"/>
        <rFont val="Arial MT"/>
        <family val="2"/>
      </rPr>
      <t xml:space="preserve">CO-34 CORRIMÃO DUPLO AÇO GALVANIZADO COM
</t>
    </r>
    <r>
      <rPr>
        <sz val="7.5"/>
        <rFont val="Arial MT"/>
        <family val="2"/>
      </rPr>
      <t>PINTURA ESMALTE.</t>
    </r>
  </si>
  <si>
    <r>
      <rPr>
        <sz val="7.5"/>
        <rFont val="Arial MT"/>
        <family val="2"/>
      </rPr>
      <t>6.2.2</t>
    </r>
  </si>
  <si>
    <r>
      <rPr>
        <sz val="7.5"/>
        <rFont val="Arial MT"/>
        <family val="2"/>
      </rPr>
      <t xml:space="preserve">PA.10 - PORTA EM ALUMÍNIO ANODIZADO, MEIO VIDRO -
</t>
    </r>
    <r>
      <rPr>
        <sz val="7.5"/>
        <rFont val="Arial MT"/>
        <family val="2"/>
      </rPr>
      <t>ABRIR, 1 FOLHA</t>
    </r>
  </si>
  <si>
    <r>
      <rPr>
        <sz val="7.5"/>
        <rFont val="Arial MT"/>
        <family val="2"/>
      </rPr>
      <t>6.2.3</t>
    </r>
  </si>
  <si>
    <r>
      <rPr>
        <sz val="7.5"/>
        <rFont val="Arial MT"/>
        <family val="2"/>
      </rPr>
      <t xml:space="preserve">PA.12 - PORTA EM ALUMÍNIO ANODIZADO,MEIO VIDRO -
</t>
    </r>
    <r>
      <rPr>
        <sz val="7.5"/>
        <rFont val="Arial MT"/>
        <family val="2"/>
      </rPr>
      <t>CORRER</t>
    </r>
  </si>
  <si>
    <r>
      <rPr>
        <sz val="7.5"/>
        <rFont val="Arial MT"/>
        <family val="2"/>
      </rPr>
      <t>6.2.4</t>
    </r>
  </si>
  <si>
    <r>
      <rPr>
        <sz val="7.5"/>
        <rFont val="Arial MT"/>
        <family val="2"/>
      </rPr>
      <t>6.2.5</t>
    </r>
  </si>
  <si>
    <r>
      <rPr>
        <sz val="7.5"/>
        <rFont val="Arial MT"/>
        <family val="2"/>
      </rPr>
      <t xml:space="preserve">PP.01 - PORTA EM FERRO PERFILADO, DUPLA
</t>
    </r>
    <r>
      <rPr>
        <sz val="7.5"/>
        <rFont val="Arial MT"/>
        <family val="2"/>
      </rPr>
      <t>ALMOFADADA - ABRIR, 1 FOLHA</t>
    </r>
  </si>
  <si>
    <r>
      <rPr>
        <sz val="7.5"/>
        <rFont val="Arial MT"/>
        <family val="2"/>
      </rPr>
      <t>6.2.6</t>
    </r>
  </si>
  <si>
    <r>
      <rPr>
        <sz val="7.5"/>
        <rFont val="Arial MT"/>
        <family val="2"/>
      </rPr>
      <t>CA.09 - CAIXILHO EM ALUMÍNIO ANODIZADO - MAXIMAR</t>
    </r>
  </si>
  <si>
    <r>
      <rPr>
        <sz val="7.5"/>
        <rFont val="Arial MT"/>
        <family val="2"/>
      </rPr>
      <t>06.01.072</t>
    </r>
  </si>
  <si>
    <r>
      <rPr>
        <sz val="7.5"/>
        <rFont val="Arial MT"/>
        <family val="2"/>
      </rPr>
      <t>6.2.7</t>
    </r>
  </si>
  <si>
    <r>
      <rPr>
        <sz val="7.5"/>
        <rFont val="Arial MT"/>
        <family val="2"/>
      </rPr>
      <t>CAIXILHOS DE ALUMINIO -BASCULANTES</t>
    </r>
  </si>
  <si>
    <r>
      <rPr>
        <sz val="7.5"/>
        <rFont val="Arial MT"/>
        <family val="2"/>
      </rPr>
      <t>06.01.075</t>
    </r>
  </si>
  <si>
    <r>
      <rPr>
        <sz val="7.5"/>
        <rFont val="Arial MT"/>
        <family val="2"/>
      </rPr>
      <t>6.2.8</t>
    </r>
  </si>
  <si>
    <r>
      <rPr>
        <sz val="7.5"/>
        <rFont val="Arial MT"/>
        <family val="2"/>
      </rPr>
      <t>CAIXILHOS DE ALUMINIO -FIXO</t>
    </r>
  </si>
  <si>
    <r>
      <rPr>
        <sz val="7.5"/>
        <rFont val="Arial MT"/>
        <family val="2"/>
      </rPr>
      <t>06.03.036</t>
    </r>
  </si>
  <si>
    <r>
      <rPr>
        <sz val="7.5"/>
        <rFont val="Arial MT"/>
        <family val="2"/>
      </rPr>
      <t>6.2.9</t>
    </r>
  </si>
  <si>
    <r>
      <rPr>
        <sz val="7.5"/>
        <rFont val="Arial MT"/>
        <family val="2"/>
      </rPr>
      <t xml:space="preserve">CHAPA PERFURADA GALV 14(FUROS REDONDOS E
</t>
    </r>
    <r>
      <rPr>
        <sz val="7.5"/>
        <rFont val="Arial MT"/>
        <family val="2"/>
      </rPr>
      <t>ALTERNADOS 3/8")AREA PERF 48%</t>
    </r>
  </si>
  <si>
    <r>
      <rPr>
        <sz val="7.5"/>
        <rFont val="Arial MT"/>
        <family val="2"/>
      </rPr>
      <t>16.01.046</t>
    </r>
  </si>
  <si>
    <r>
      <rPr>
        <sz val="7.5"/>
        <rFont val="Arial MT"/>
        <family val="2"/>
      </rPr>
      <t>PORTÃO EM CHAPA DE AÇO</t>
    </r>
  </si>
  <si>
    <r>
      <rPr>
        <b/>
        <sz val="7.5"/>
        <rFont val="Arial"/>
        <family val="2"/>
      </rPr>
      <t>VIDROS</t>
    </r>
  </si>
  <si>
    <r>
      <rPr>
        <sz val="7.5"/>
        <rFont val="Arial MT"/>
        <family val="2"/>
      </rPr>
      <t>7.1</t>
    </r>
  </si>
  <si>
    <r>
      <rPr>
        <sz val="7.5"/>
        <rFont val="Arial MT"/>
        <family val="2"/>
      </rPr>
      <t>ESPELHO E=3MM COM MOLDURA DE ALUMÍNIO</t>
    </r>
  </si>
  <si>
    <r>
      <rPr>
        <sz val="7.5"/>
        <rFont val="Arial MT"/>
        <family val="2"/>
      </rPr>
      <t>7.2</t>
    </r>
  </si>
  <si>
    <r>
      <rPr>
        <sz val="7.5"/>
        <rFont val="Arial MT"/>
        <family val="2"/>
      </rPr>
      <t xml:space="preserve">PORTA DE VIDRO TEMPERADO 10MM OPACO COM
</t>
    </r>
    <r>
      <rPr>
        <sz val="7.5"/>
        <rFont val="Arial MT"/>
        <family val="2"/>
      </rPr>
      <t>FERRAGENS 82X210CM</t>
    </r>
  </si>
  <si>
    <r>
      <rPr>
        <sz val="7.5"/>
        <rFont val="Arial MT"/>
        <family val="2"/>
      </rPr>
      <t>7.3</t>
    </r>
  </si>
  <si>
    <r>
      <rPr>
        <sz val="7.5"/>
        <rFont val="Arial MT"/>
        <family val="2"/>
      </rPr>
      <t xml:space="preserve">VIDRO LISO COMUM, TRANSPARENTE INCOLOR -
</t>
    </r>
    <r>
      <rPr>
        <sz val="7.5"/>
        <rFont val="Arial MT"/>
        <family val="2"/>
      </rPr>
      <t>ESPESSURA 4MM</t>
    </r>
  </si>
  <si>
    <r>
      <rPr>
        <sz val="7.5"/>
        <rFont val="Arial MT"/>
        <family val="2"/>
      </rPr>
      <t>7.4</t>
    </r>
  </si>
  <si>
    <r>
      <rPr>
        <sz val="7.5"/>
        <rFont val="Arial MT"/>
        <family val="2"/>
      </rPr>
      <t xml:space="preserve">VIDRO LISO DE SEGURANÇA, TEMPERADO INCOLOR -
</t>
    </r>
    <r>
      <rPr>
        <sz val="7.5"/>
        <rFont val="Arial MT"/>
        <family val="2"/>
      </rPr>
      <t>ESPESSURA 10MM</t>
    </r>
  </si>
  <si>
    <r>
      <rPr>
        <sz val="7.5"/>
        <rFont val="Arial MT"/>
        <family val="2"/>
      </rPr>
      <t>14.01.008</t>
    </r>
  </si>
  <si>
    <r>
      <rPr>
        <sz val="7.5"/>
        <rFont val="Arial MT"/>
        <family val="2"/>
      </rPr>
      <t>7.5</t>
    </r>
  </si>
  <si>
    <r>
      <rPr>
        <sz val="7.5"/>
        <rFont val="Arial MT"/>
        <family val="2"/>
      </rPr>
      <t>VIDRO LISO COMUM INCOLOR DE 6MM</t>
    </r>
  </si>
  <si>
    <r>
      <rPr>
        <sz val="7.5"/>
        <rFont val="Arial MT"/>
        <family val="2"/>
      </rPr>
      <t>14.01.062</t>
    </r>
  </si>
  <si>
    <r>
      <rPr>
        <sz val="7.5"/>
        <rFont val="Arial MT"/>
        <family val="2"/>
      </rPr>
      <t>7.6</t>
    </r>
  </si>
  <si>
    <r>
      <rPr>
        <sz val="7.5"/>
        <rFont val="Arial MT"/>
        <family val="2"/>
      </rPr>
      <t>VIDRO LISO INCOLOR LAMINADO 6MM (3+3MM) COM FILME PVB INCLUSIVE GUARNIÇAO NEOPRENE   USO EXCLUSIVO PADRAO CRECHE</t>
    </r>
  </si>
  <si>
    <r>
      <rPr>
        <b/>
        <sz val="7.5"/>
        <rFont val="Arial"/>
        <family val="2"/>
      </rPr>
      <t>COBERTURA</t>
    </r>
  </si>
  <si>
    <r>
      <rPr>
        <sz val="7.5"/>
        <rFont val="Arial MT"/>
        <family val="2"/>
      </rPr>
      <t>03.02.005</t>
    </r>
  </si>
  <si>
    <r>
      <rPr>
        <sz val="7.5"/>
        <rFont val="Arial MT"/>
        <family val="2"/>
      </rPr>
      <t>8.1</t>
    </r>
  </si>
  <si>
    <r>
      <rPr>
        <sz val="7.5"/>
        <rFont val="Arial MT"/>
        <family val="2"/>
      </rPr>
      <t>03.03.026</t>
    </r>
  </si>
  <si>
    <r>
      <rPr>
        <sz val="7.5"/>
        <rFont val="Arial MT"/>
        <family val="2"/>
      </rPr>
      <t>8.2</t>
    </r>
  </si>
  <si>
    <r>
      <rPr>
        <sz val="7.5"/>
        <rFont val="Arial MT"/>
        <family val="2"/>
      </rPr>
      <t xml:space="preserve">CONCRETO DOSADO,BOMBEADO E LANCADO FCK 25
</t>
    </r>
    <r>
      <rPr>
        <sz val="7.5"/>
        <rFont val="Arial MT"/>
        <family val="2"/>
      </rPr>
      <t>MPA</t>
    </r>
  </si>
  <si>
    <r>
      <rPr>
        <sz val="7.5"/>
        <rFont val="Arial MT"/>
        <family val="2"/>
      </rPr>
      <t>03.03.029</t>
    </r>
  </si>
  <si>
    <r>
      <rPr>
        <sz val="7.5"/>
        <rFont val="Arial MT"/>
        <family val="2"/>
      </rPr>
      <t>8.3</t>
    </r>
  </si>
  <si>
    <r>
      <rPr>
        <sz val="7.5"/>
        <rFont val="Arial MT"/>
        <family val="2"/>
      </rPr>
      <t xml:space="preserve">LAJE PRE-FABRICADA VIGOTA TRELICADA
</t>
    </r>
    <r>
      <rPr>
        <sz val="7.5"/>
        <rFont val="Arial MT"/>
        <family val="2"/>
      </rPr>
      <t>UNIDIRECIONAL LT20-500KGF/M2</t>
    </r>
  </si>
  <si>
    <r>
      <rPr>
        <sz val="7.5"/>
        <rFont val="Arial MT"/>
        <family val="2"/>
      </rPr>
      <t>07.02.004</t>
    </r>
  </si>
  <si>
    <r>
      <rPr>
        <sz val="7.5"/>
        <rFont val="Arial MT"/>
        <family val="2"/>
      </rPr>
      <t>8.4</t>
    </r>
  </si>
  <si>
    <r>
      <rPr>
        <sz val="7.5"/>
        <rFont val="Arial MT"/>
        <family val="2"/>
      </rPr>
      <t>FORNECIMENTO E MONTAGEM DE ESTRUTURA METALICA COM AÇO NAO PATINAVE (ASTM A36/A570)</t>
    </r>
  </si>
  <si>
    <r>
      <rPr>
        <sz val="7.5"/>
        <rFont val="Arial MT"/>
        <family val="2"/>
      </rPr>
      <t>07.03.136</t>
    </r>
  </si>
  <si>
    <r>
      <rPr>
        <sz val="7.5"/>
        <rFont val="Arial MT"/>
        <family val="2"/>
      </rPr>
      <t>8.5</t>
    </r>
  </si>
  <si>
    <r>
      <rPr>
        <sz val="7.5"/>
        <rFont val="Arial MT"/>
        <family val="2"/>
      </rPr>
      <t>TELHA GALVALUME / ACO GALV SANDUICHE  E=50MM (PUR) / (PIR)  TRAPEZ H=40MM NAS DUAS FACES  E= 0,50MM COM PINT FACES APARENTES.</t>
    </r>
  </si>
  <si>
    <r>
      <rPr>
        <sz val="7.5"/>
        <rFont val="Arial MT"/>
        <family val="2"/>
      </rPr>
      <t>08.12.016</t>
    </r>
  </si>
  <si>
    <r>
      <rPr>
        <sz val="7.5"/>
        <rFont val="Arial MT"/>
        <family val="2"/>
      </rPr>
      <t>8.6</t>
    </r>
  </si>
  <si>
    <r>
      <rPr>
        <sz val="7.5"/>
        <rFont val="Arial MT"/>
        <family val="2"/>
      </rPr>
      <t xml:space="preserve">CALHA OU AGUA FURTADA EM CHAPA GALV. N 24 -
</t>
    </r>
    <r>
      <rPr>
        <sz val="7.5"/>
        <rFont val="Arial MT"/>
        <family val="2"/>
      </rPr>
      <t>CORTE 0,50M</t>
    </r>
  </si>
  <si>
    <r>
      <rPr>
        <sz val="7.5"/>
        <rFont val="Arial MT"/>
        <family val="2"/>
      </rPr>
      <t>08.12.033</t>
    </r>
  </si>
  <si>
    <r>
      <rPr>
        <sz val="7.5"/>
        <rFont val="Arial MT"/>
        <family val="2"/>
      </rPr>
      <t>8.7</t>
    </r>
  </si>
  <si>
    <r>
      <rPr>
        <sz val="7.5"/>
        <rFont val="Arial MT"/>
        <family val="2"/>
      </rPr>
      <t>RUFO EM CHAPA GALVANIZADA N 24 - CORTE 0,33 M</t>
    </r>
  </si>
  <si>
    <r>
      <rPr>
        <sz val="7.5"/>
        <rFont val="Arial MT"/>
        <family val="2"/>
      </rPr>
      <t>08.12.034</t>
    </r>
  </si>
  <si>
    <r>
      <rPr>
        <sz val="7.5"/>
        <rFont val="Arial MT"/>
        <family val="2"/>
      </rPr>
      <t>8.8</t>
    </r>
  </si>
  <si>
    <r>
      <rPr>
        <sz val="7.5"/>
        <rFont val="Arial MT"/>
        <family val="2"/>
      </rPr>
      <t>RUFO EM CHAPA GALVANIZADA N 24 - CORTE 0,50 M</t>
    </r>
  </si>
  <si>
    <r>
      <rPr>
        <sz val="7.5"/>
        <rFont val="Arial MT"/>
        <family val="2"/>
      </rPr>
      <t>08.12.035</t>
    </r>
  </si>
  <si>
    <r>
      <rPr>
        <sz val="7.5"/>
        <rFont val="Arial MT"/>
        <family val="2"/>
      </rPr>
      <t>8.9</t>
    </r>
  </si>
  <si>
    <r>
      <rPr>
        <sz val="7.5"/>
        <rFont val="Arial MT"/>
        <family val="2"/>
      </rPr>
      <t>RUFO EM CHAPA GALVANIZADA N 24 - CORTE 1,00 M</t>
    </r>
  </si>
  <si>
    <r>
      <rPr>
        <b/>
        <sz val="7.5"/>
        <rFont val="Arial"/>
        <family val="2"/>
      </rPr>
      <t>IMPERMEABILIZAÇÃO</t>
    </r>
  </si>
  <si>
    <r>
      <rPr>
        <sz val="7.5"/>
        <rFont val="Arial MT"/>
        <family val="2"/>
      </rPr>
      <t>11.02.066</t>
    </r>
  </si>
  <si>
    <r>
      <rPr>
        <sz val="7.5"/>
        <rFont val="Arial MT"/>
        <family val="2"/>
      </rPr>
      <t>9.1</t>
    </r>
  </si>
  <si>
    <r>
      <rPr>
        <sz val="7.5"/>
        <rFont val="Arial MT"/>
        <family val="2"/>
      </rPr>
      <t xml:space="preserve">REGULARIZACAO DE SUPERFICIE P/ PREPARO IMPERM
</t>
    </r>
    <r>
      <rPr>
        <sz val="7.5"/>
        <rFont val="Arial MT"/>
        <family val="2"/>
      </rPr>
      <t>1:3 E=2,5CM</t>
    </r>
  </si>
  <si>
    <r>
      <rPr>
        <sz val="7.5"/>
        <rFont val="Arial MT"/>
        <family val="2"/>
      </rPr>
      <t>11.03.001</t>
    </r>
  </si>
  <si>
    <r>
      <rPr>
        <sz val="7.5"/>
        <rFont val="Arial MT"/>
        <family val="2"/>
      </rPr>
      <t>9.2</t>
    </r>
  </si>
  <si>
    <r>
      <rPr>
        <sz val="7.5"/>
        <rFont val="Arial MT"/>
        <family val="2"/>
      </rPr>
      <t xml:space="preserve">COM ARGAMASSA CIM AREIA 1:3 COM HIDROFUGO
</t>
    </r>
    <r>
      <rPr>
        <sz val="7.5"/>
        <rFont val="Arial MT"/>
        <family val="2"/>
      </rPr>
      <t>(APLICACAO INTERNA)</t>
    </r>
  </si>
  <si>
    <r>
      <rPr>
        <sz val="7.5"/>
        <rFont val="Arial MT"/>
        <family val="2"/>
      </rPr>
      <t>11.03.006</t>
    </r>
  </si>
  <si>
    <r>
      <rPr>
        <sz val="7.5"/>
        <rFont val="Arial MT"/>
        <family val="2"/>
      </rPr>
      <t>9.3</t>
    </r>
  </si>
  <si>
    <r>
      <rPr>
        <sz val="7.5"/>
        <rFont val="Arial MT"/>
        <family val="2"/>
      </rPr>
      <t>IMPERMEABILIZAÇAO RESERV.ELEV COM ARGAMASSA POLIMERICA APLICAÇAO 2 DEMÃOS SEMIFLEXIVEL + 4 DEMÃOS FLEXIVEL INCLUS.TELA ESTRUTURANTE</t>
    </r>
  </si>
  <si>
    <r>
      <rPr>
        <sz val="7.5"/>
        <rFont val="Arial MT"/>
        <family val="2"/>
      </rPr>
      <t>9.4</t>
    </r>
  </si>
  <si>
    <r>
      <rPr>
        <sz val="7.5"/>
        <rFont val="Arial MT"/>
        <family val="2"/>
      </rPr>
      <t xml:space="preserve">MANTA ASFÁLTICA ESPESSURA DE 4MM COM VÉU DE
</t>
    </r>
    <r>
      <rPr>
        <sz val="7.5"/>
        <rFont val="Arial MT"/>
        <family val="2"/>
      </rPr>
      <t>POLIÉSTER COLADA A MAÇARICO</t>
    </r>
  </si>
  <si>
    <r>
      <rPr>
        <sz val="7.5"/>
        <rFont val="Arial MT"/>
        <family val="2"/>
      </rPr>
      <t>9.5</t>
    </r>
  </si>
  <si>
    <r>
      <rPr>
        <sz val="7.5"/>
        <rFont val="Arial MT"/>
        <family val="2"/>
      </rPr>
      <t>PROTEÇÃO MECÂNICA COM ARGAMASSA DE CIMENTO E AREIA - TRAÇO 1:7, ESPESSURA MÉDIA 30MM</t>
    </r>
  </si>
  <si>
    <r>
      <rPr>
        <b/>
        <sz val="7.5"/>
        <rFont val="Arial"/>
        <family val="2"/>
      </rPr>
      <t>REVESTIMENTO INTERNO E EXTERNO</t>
    </r>
  </si>
  <si>
    <r>
      <rPr>
        <sz val="7.5"/>
        <rFont val="Arial MT"/>
        <family val="2"/>
      </rPr>
      <t>07-80-03</t>
    </r>
  </si>
  <si>
    <r>
      <rPr>
        <sz val="7.5"/>
        <rFont val="Arial MT"/>
        <family val="2"/>
      </rPr>
      <t>10.1</t>
    </r>
  </si>
  <si>
    <r>
      <rPr>
        <sz val="7.5"/>
        <rFont val="Arial MT"/>
        <family val="2"/>
      </rPr>
      <t>GUARNIÇÃO OU MOLDURA DE MADEIRA - 10,0CM</t>
    </r>
  </si>
  <si>
    <r>
      <rPr>
        <sz val="7.5"/>
        <rFont val="Arial MT"/>
        <family val="2"/>
      </rPr>
      <t>10.01.049</t>
    </r>
  </si>
  <si>
    <r>
      <rPr>
        <sz val="7.5"/>
        <rFont val="Arial MT"/>
        <family val="2"/>
      </rPr>
      <t>10.2</t>
    </r>
  </si>
  <si>
    <r>
      <rPr>
        <sz val="7.5"/>
        <rFont val="Arial MT"/>
        <family val="2"/>
      </rPr>
      <t>FORRO DE GESSO ACARTONADO INCL ESTRUTURA</t>
    </r>
  </si>
  <si>
    <r>
      <rPr>
        <sz val="7.5"/>
        <rFont val="Arial MT"/>
        <family val="2"/>
      </rPr>
      <t>10.01.074</t>
    </r>
  </si>
  <si>
    <r>
      <rPr>
        <sz val="7.5"/>
        <rFont val="Arial MT"/>
        <family val="2"/>
      </rPr>
      <t>10.3</t>
    </r>
  </si>
  <si>
    <r>
      <rPr>
        <sz val="7.5"/>
        <rFont val="Arial MT"/>
        <family val="2"/>
      </rPr>
      <t xml:space="preserve">FORRO PLACA MINERAL NRC 0,65 SAHARA INCL.PERFIS
</t>
    </r>
    <r>
      <rPr>
        <sz val="7.5"/>
        <rFont val="Arial MT"/>
        <family val="2"/>
      </rPr>
      <t>FORNEC/INST.</t>
    </r>
  </si>
  <si>
    <r>
      <rPr>
        <sz val="7.5"/>
        <rFont val="Arial MT"/>
        <family val="2"/>
      </rPr>
      <t>12.02.002</t>
    </r>
  </si>
  <si>
    <r>
      <rPr>
        <sz val="7.5"/>
        <rFont val="Arial MT"/>
        <family val="2"/>
      </rPr>
      <t>10.4</t>
    </r>
  </si>
  <si>
    <r>
      <rPr>
        <sz val="7.5"/>
        <rFont val="Arial MT"/>
        <family val="2"/>
      </rPr>
      <t>CHAPISCO</t>
    </r>
  </si>
  <si>
    <r>
      <rPr>
        <sz val="7.5"/>
        <rFont val="Arial MT"/>
        <family val="2"/>
      </rPr>
      <t>12.02.006</t>
    </r>
  </si>
  <si>
    <r>
      <rPr>
        <sz val="7.5"/>
        <rFont val="Arial MT"/>
        <family val="2"/>
      </rPr>
      <t>10.5</t>
    </r>
  </si>
  <si>
    <r>
      <rPr>
        <sz val="7.5"/>
        <rFont val="Arial MT"/>
        <family val="2"/>
      </rPr>
      <t>EMBOCO DESEMPENADO</t>
    </r>
  </si>
  <si>
    <r>
      <rPr>
        <sz val="7.5"/>
        <rFont val="Arial MT"/>
        <family val="2"/>
      </rPr>
      <t>12.02.036</t>
    </r>
  </si>
  <si>
    <r>
      <rPr>
        <sz val="7.5"/>
        <rFont val="Arial MT"/>
        <family val="2"/>
      </rPr>
      <t>10.6</t>
    </r>
  </si>
  <si>
    <r>
      <rPr>
        <sz val="7.5"/>
        <rFont val="Arial MT"/>
        <family val="2"/>
      </rPr>
      <t xml:space="preserve">REVESTIMENTO COM AZULEJOS LISOS, BRANCO
</t>
    </r>
    <r>
      <rPr>
        <sz val="7.5"/>
        <rFont val="Arial MT"/>
        <family val="2"/>
      </rPr>
      <t>BRILHANTE</t>
    </r>
  </si>
  <si>
    <r>
      <rPr>
        <sz val="7.5"/>
        <rFont val="Arial MT"/>
        <family val="2"/>
      </rPr>
      <t>12.04.005</t>
    </r>
  </si>
  <si>
    <r>
      <rPr>
        <sz val="7.5"/>
        <rFont val="Arial MT"/>
        <family val="2"/>
      </rPr>
      <t>10.7</t>
    </r>
  </si>
  <si>
    <r>
      <rPr>
        <sz val="7.5"/>
        <rFont val="Arial MT"/>
        <family val="2"/>
      </rPr>
      <t>EMBOCO</t>
    </r>
  </si>
  <si>
    <r>
      <rPr>
        <sz val="7.5"/>
        <rFont val="Arial MT"/>
        <family val="2"/>
      </rPr>
      <t>12.04.007</t>
    </r>
  </si>
  <si>
    <r>
      <rPr>
        <sz val="7.5"/>
        <rFont val="Arial MT"/>
        <family val="2"/>
      </rPr>
      <t>10.8</t>
    </r>
  </si>
  <si>
    <r>
      <rPr>
        <sz val="7.5"/>
        <rFont val="Arial MT"/>
        <family val="2"/>
      </rPr>
      <t>REBOCO</t>
    </r>
  </si>
  <si>
    <r>
      <rPr>
        <sz val="7.5"/>
        <rFont val="Arial MT"/>
        <family val="2"/>
      </rPr>
      <t>12.04.048</t>
    </r>
  </si>
  <si>
    <r>
      <rPr>
        <sz val="7.5"/>
        <rFont val="Arial MT"/>
        <family val="2"/>
      </rPr>
      <t>10.9</t>
    </r>
  </si>
  <si>
    <r>
      <rPr>
        <sz val="7.5"/>
        <rFont val="Arial MT"/>
        <family val="2"/>
      </rPr>
      <t xml:space="preserve">CERAMICA ESMALTADA 10X10CM -
</t>
    </r>
    <r>
      <rPr>
        <sz val="7.5"/>
        <rFont val="Arial MT"/>
        <family val="2"/>
      </rPr>
      <t>LARANJA,VERMELHO,AMARELO</t>
    </r>
  </si>
  <si>
    <r>
      <rPr>
        <sz val="7.5"/>
        <rFont val="Arial MT"/>
        <family val="2"/>
      </rPr>
      <t>12.04.049</t>
    </r>
  </si>
  <si>
    <r>
      <rPr>
        <sz val="7.5"/>
        <rFont val="Arial MT"/>
        <family val="2"/>
      </rPr>
      <t>10.10</t>
    </r>
  </si>
  <si>
    <r>
      <rPr>
        <sz val="7.5"/>
        <rFont val="Arial MT"/>
        <family val="2"/>
      </rPr>
      <t>CERAMICA ESMALTADA 10X10CM - AZUL,VERDE,PRETO</t>
    </r>
  </si>
  <si>
    <r>
      <rPr>
        <sz val="7.5"/>
        <rFont val="Arial MT"/>
        <family val="2"/>
      </rPr>
      <t>12.04.050</t>
    </r>
  </si>
  <si>
    <r>
      <rPr>
        <sz val="7.5"/>
        <rFont val="Arial MT"/>
        <family val="2"/>
      </rPr>
      <t>10.11</t>
    </r>
  </si>
  <si>
    <r>
      <rPr>
        <sz val="7.5"/>
        <rFont val="Arial MT"/>
        <family val="2"/>
      </rPr>
      <t xml:space="preserve">CERAMICA ESMALTADA 10X10CM -
</t>
    </r>
    <r>
      <rPr>
        <sz val="7.5"/>
        <rFont val="Arial MT"/>
        <family val="2"/>
      </rPr>
      <t>BRANCO,AREIA,BEGE,OCRE,CINZA</t>
    </r>
  </si>
  <si>
    <r>
      <rPr>
        <b/>
        <sz val="7.5"/>
        <rFont val="Arial"/>
        <family val="2"/>
      </rPr>
      <t>PISOS</t>
    </r>
  </si>
  <si>
    <r>
      <rPr>
        <b/>
        <sz val="7.5"/>
        <rFont val="Arial"/>
        <family val="2"/>
      </rPr>
      <t>11.1</t>
    </r>
  </si>
  <si>
    <r>
      <rPr>
        <b/>
        <sz val="7.5"/>
        <rFont val="Arial"/>
        <family val="2"/>
      </rPr>
      <t>PAVIMENTAÇÃO INTERNA</t>
    </r>
  </si>
  <si>
    <r>
      <rPr>
        <sz val="7.5"/>
        <rFont val="Arial MT"/>
        <family val="2"/>
      </rPr>
      <t>RODAPÉ DE FIBRO-VINIL - 7,5CM</t>
    </r>
  </si>
  <si>
    <r>
      <rPr>
        <sz val="7.5"/>
        <rFont val="Arial MT"/>
        <family val="2"/>
      </rPr>
      <t>DEMARCAÇÃO E PINTURA DE SUPERFÍCIES - EPÓXI</t>
    </r>
  </si>
  <si>
    <r>
      <rPr>
        <sz val="7.5"/>
        <rFont val="Arial MT"/>
        <family val="2"/>
      </rPr>
      <t>13.01.004</t>
    </r>
  </si>
  <si>
    <r>
      <rPr>
        <sz val="7.5"/>
        <rFont val="Arial MT"/>
        <family val="2"/>
      </rPr>
      <t>LASTRO DE CONCRETO C/ HIDROFUGO E=5CM</t>
    </r>
  </si>
  <si>
    <r>
      <rPr>
        <sz val="7.5"/>
        <rFont val="Arial MT"/>
        <family val="2"/>
      </rPr>
      <t>13.01.018</t>
    </r>
  </si>
  <si>
    <r>
      <rPr>
        <sz val="7.5"/>
        <rFont val="Arial MT"/>
        <family val="2"/>
      </rPr>
      <t xml:space="preserve">ARGAMASSA DE REGULARIZACAO CIM/AREIA 1:3 C/
</t>
    </r>
    <r>
      <rPr>
        <sz val="7.5"/>
        <rFont val="Arial MT"/>
        <family val="2"/>
      </rPr>
      <t>IMPERM. ESP=2,50CM</t>
    </r>
  </si>
  <si>
    <r>
      <rPr>
        <sz val="7.5"/>
        <rFont val="Arial MT"/>
        <family val="2"/>
      </rPr>
      <t>13.02.055</t>
    </r>
  </si>
  <si>
    <r>
      <rPr>
        <sz val="7.5"/>
        <rFont val="Arial MT"/>
        <family val="2"/>
      </rPr>
      <t xml:space="preserve">BORRACHA ASSENTADA C/ ARGAMASSA  - PISO TATIL DE
</t>
    </r>
    <r>
      <rPr>
        <sz val="7.5"/>
        <rFont val="Arial MT"/>
        <family val="2"/>
      </rPr>
      <t>ALERTA</t>
    </r>
  </si>
  <si>
    <r>
      <rPr>
        <sz val="7.5"/>
        <rFont val="Arial MT"/>
        <family val="2"/>
      </rPr>
      <t>13.02.078</t>
    </r>
  </si>
  <si>
    <r>
      <rPr>
        <sz val="7.5"/>
        <rFont val="Arial MT"/>
        <family val="2"/>
      </rPr>
      <t>PISO VINIILICO EM MANTA LARG.DE 2,00M  H=2MM INCLUSO RODAPÉ CURVO 10CM FORNEC E INSTAL.- USO EXCLUSIVO SALA DE INOVAÇÃO</t>
    </r>
  </si>
  <si>
    <r>
      <rPr>
        <sz val="7.5"/>
        <rFont val="Arial MT"/>
        <family val="2"/>
      </rPr>
      <t>13.02.100</t>
    </r>
  </si>
  <si>
    <r>
      <rPr>
        <sz val="7.5"/>
        <rFont val="Arial MT"/>
        <family val="2"/>
      </rPr>
      <t>CERAMICA ESMALT.ANTIDER. ABSORÇÃO DE AGUA 3% A 8% PEI 4/5 COEF.ATRITO MINIMO 0,4 USO EXCLUSIVO PADRAO CRECHE</t>
    </r>
  </si>
  <si>
    <r>
      <rPr>
        <sz val="7.5"/>
        <rFont val="Arial MT"/>
        <family val="2"/>
      </rPr>
      <t>13.05.100</t>
    </r>
  </si>
  <si>
    <r>
      <rPr>
        <sz val="7.5"/>
        <rFont val="Arial MT"/>
        <family val="2"/>
      </rPr>
      <t>RODAPE CERAMICA ANTIDERRAPANTE ALTURA 7CM (MONOQUEIMA) USO EXCLUSIVO PADRAO CRECHE</t>
    </r>
  </si>
  <si>
    <r>
      <rPr>
        <sz val="7.5"/>
        <rFont val="Arial MT"/>
        <family val="2"/>
      </rPr>
      <t>13.06.084</t>
    </r>
  </si>
  <si>
    <r>
      <rPr>
        <sz val="7.5"/>
        <rFont val="Arial MT"/>
        <family val="2"/>
      </rPr>
      <t xml:space="preserve">SO-24 - SOLEIRA DE GRANITO RAMPADA DESNIVEL ATE
</t>
    </r>
    <r>
      <rPr>
        <sz val="7.5"/>
        <rFont val="Arial MT"/>
        <family val="2"/>
      </rPr>
      <t>2CM 2 PEÇAS (L=14 A 17CM)</t>
    </r>
  </si>
  <si>
    <r>
      <rPr>
        <sz val="7.5"/>
        <rFont val="Arial MT"/>
        <family val="2"/>
      </rPr>
      <t>16.02.066</t>
    </r>
  </si>
  <si>
    <r>
      <rPr>
        <sz val="7.5"/>
        <rFont val="Arial MT"/>
        <family val="2"/>
      </rPr>
      <t xml:space="preserve">PISO DE CONCRETO ARMADO Fck 25MPa
</t>
    </r>
    <r>
      <rPr>
        <sz val="7.5"/>
        <rFont val="Arial MT"/>
        <family val="2"/>
      </rPr>
      <t>DESEMPENAMENTO MECÂNICO  E=10CM</t>
    </r>
  </si>
  <si>
    <r>
      <rPr>
        <b/>
        <sz val="7.5"/>
        <rFont val="Arial"/>
        <family val="2"/>
      </rPr>
      <t>11.2</t>
    </r>
  </si>
  <si>
    <r>
      <rPr>
        <b/>
        <sz val="7.5"/>
        <rFont val="Arial"/>
        <family val="2"/>
      </rPr>
      <t>PAVIMENTAÇÃO EXTERNA</t>
    </r>
  </si>
  <si>
    <r>
      <rPr>
        <sz val="7.5"/>
        <rFont val="Arial MT"/>
        <family val="2"/>
      </rPr>
      <t>PASSEIO DE CONCRETO ARMADO, FCK=25MPA, INCLUINDO PREPARO DA CAIXA E LASTRO DE BRITA</t>
    </r>
  </si>
  <si>
    <r>
      <rPr>
        <sz val="7.5"/>
        <rFont val="Arial MT"/>
        <family val="2"/>
      </rPr>
      <t>18-13-45</t>
    </r>
  </si>
  <si>
    <r>
      <rPr>
        <sz val="7.5"/>
        <rFont val="Arial MT"/>
        <family val="2"/>
      </rPr>
      <t>RV.11 - TANQUE DE AREIA - GENÉRICO - BORDA ALTA</t>
    </r>
  </si>
  <si>
    <r>
      <rPr>
        <sz val="7.5"/>
        <rFont val="Arial MT"/>
        <family val="2"/>
      </rPr>
      <t>18-13-46</t>
    </r>
  </si>
  <si>
    <r>
      <rPr>
        <sz val="7.5"/>
        <rFont val="Arial MT"/>
        <family val="2"/>
      </rPr>
      <t xml:space="preserve">RV.11 - TANQUE DE AREIA - GENÉRICO - FORNECIMENTO
</t>
    </r>
    <r>
      <rPr>
        <sz val="7.5"/>
        <rFont val="Arial MT"/>
        <family val="2"/>
      </rPr>
      <t>E APLICAÇÃO DE AREIA LAVADA</t>
    </r>
  </si>
  <si>
    <r>
      <rPr>
        <sz val="7.5"/>
        <rFont val="Arial MT"/>
        <family val="2"/>
      </rPr>
      <t>16.02.012</t>
    </r>
  </si>
  <si>
    <r>
      <rPr>
        <sz val="7.5"/>
        <rFont val="Arial MT"/>
        <family val="2"/>
      </rPr>
      <t xml:space="preserve">PAVIMENTACAO ARTICULADA SOBRE BASE AREIA
</t>
    </r>
    <r>
      <rPr>
        <sz val="7.5"/>
        <rFont val="Arial MT"/>
        <family val="2"/>
      </rPr>
      <t>GROSSA E=5A6CM</t>
    </r>
  </si>
  <si>
    <r>
      <rPr>
        <sz val="7.5"/>
        <rFont val="Arial MT"/>
        <family val="2"/>
      </rPr>
      <t>16.02.025</t>
    </r>
  </si>
  <si>
    <r>
      <rPr>
        <sz val="7.5"/>
        <rFont val="Arial MT"/>
        <family val="2"/>
      </rPr>
      <t>GUIAS PRE-MOLDADAS TIPO PMSP</t>
    </r>
  </si>
  <si>
    <r>
      <rPr>
        <sz val="7.5"/>
        <rFont val="Arial MT"/>
        <family val="2"/>
      </rPr>
      <t>16.02.026</t>
    </r>
  </si>
  <si>
    <r>
      <rPr>
        <sz val="7.5"/>
        <rFont val="Arial MT"/>
        <family val="2"/>
      </rPr>
      <t>SARJETAS MOLDADAS NO LOCAL TIPO PMSP</t>
    </r>
  </si>
  <si>
    <r>
      <rPr>
        <sz val="7.5"/>
        <rFont val="Arial MT"/>
        <family val="2"/>
      </rPr>
      <t>16.02.061</t>
    </r>
  </si>
  <si>
    <r>
      <rPr>
        <sz val="7.5"/>
        <rFont val="Arial MT"/>
        <family val="2"/>
      </rPr>
      <t xml:space="preserve">LADRILHO HIDRAULICO 25X25 E=2CM - PISO TATIL DE
</t>
    </r>
    <r>
      <rPr>
        <sz val="7.5"/>
        <rFont val="Arial MT"/>
        <family val="2"/>
      </rPr>
      <t>ALERTA</t>
    </r>
  </si>
  <si>
    <r>
      <rPr>
        <sz val="7.5"/>
        <rFont val="Arial MT"/>
        <family val="2"/>
      </rPr>
      <t>16.02.062</t>
    </r>
  </si>
  <si>
    <r>
      <rPr>
        <sz val="7.5"/>
        <rFont val="Arial MT"/>
        <family val="2"/>
      </rPr>
      <t xml:space="preserve">LADRILHO HIDRAULICO 25X25 E=2CM - PISO TATIL
</t>
    </r>
    <r>
      <rPr>
        <sz val="7.5"/>
        <rFont val="Arial MT"/>
        <family val="2"/>
      </rPr>
      <t>DIRECIONAL</t>
    </r>
  </si>
  <si>
    <r>
      <rPr>
        <sz val="7.5"/>
        <rFont val="Arial MT"/>
        <family val="2"/>
      </rPr>
      <t>GRAMA ESMERALDA</t>
    </r>
  </si>
  <si>
    <r>
      <rPr>
        <b/>
        <sz val="7.5"/>
        <rFont val="Arial"/>
        <family val="2"/>
      </rPr>
      <t>PINTURAS E ACABAMENTOS</t>
    </r>
  </si>
  <si>
    <r>
      <rPr>
        <sz val="7.5"/>
        <rFont val="Arial MT"/>
        <family val="2"/>
      </rPr>
      <t>12.1</t>
    </r>
  </si>
  <si>
    <r>
      <rPr>
        <sz val="7.5"/>
        <rFont val="Arial MT"/>
        <family val="2"/>
      </rPr>
      <t>TINTA EPÓXI - REBOCO COM MASSA BASE EPÓXI</t>
    </r>
  </si>
  <si>
    <r>
      <rPr>
        <sz val="7.5"/>
        <rFont val="Arial MT"/>
        <family val="2"/>
      </rPr>
      <t>15.01.004</t>
    </r>
  </si>
  <si>
    <r>
      <rPr>
        <sz val="7.5"/>
        <rFont val="Arial MT"/>
        <family val="2"/>
      </rPr>
      <t>12.2</t>
    </r>
  </si>
  <si>
    <r>
      <rPr>
        <sz val="7.5"/>
        <rFont val="Arial MT"/>
        <family val="2"/>
      </rPr>
      <t>ESMALTE EM ESTRUTURA METALICA</t>
    </r>
  </si>
  <si>
    <r>
      <rPr>
        <sz val="7.5"/>
        <rFont val="Arial MT"/>
        <family val="2"/>
      </rPr>
      <t>15.02.006</t>
    </r>
  </si>
  <si>
    <r>
      <rPr>
        <sz val="7.5"/>
        <rFont val="Arial MT"/>
        <family val="2"/>
      </rPr>
      <t>12.3</t>
    </r>
  </si>
  <si>
    <r>
      <rPr>
        <sz val="7.5"/>
        <rFont val="Arial MT"/>
        <family val="2"/>
      </rPr>
      <t>LATEX COM MASSA NIVELADORA PARA INTERIOR</t>
    </r>
  </si>
  <si>
    <r>
      <rPr>
        <sz val="7.5"/>
        <rFont val="Arial MT"/>
        <family val="2"/>
      </rPr>
      <t>15.02.052</t>
    </r>
  </si>
  <si>
    <r>
      <rPr>
        <sz val="7.5"/>
        <rFont val="Arial MT"/>
        <family val="2"/>
      </rPr>
      <t>12.4</t>
    </r>
  </si>
  <si>
    <r>
      <rPr>
        <sz val="7.5"/>
        <rFont val="Arial MT"/>
        <family val="2"/>
      </rPr>
      <t>ESMALTE EM FORRO DE MADEIRA</t>
    </r>
  </si>
  <si>
    <r>
      <rPr>
        <sz val="7.5"/>
        <rFont val="Arial MT"/>
        <family val="2"/>
      </rPr>
      <t>15.03.011</t>
    </r>
  </si>
  <si>
    <r>
      <rPr>
        <sz val="7.5"/>
        <rFont val="Arial MT"/>
        <family val="2"/>
      </rPr>
      <t>12.5</t>
    </r>
  </si>
  <si>
    <r>
      <rPr>
        <sz val="7.5"/>
        <rFont val="Arial MT"/>
        <family val="2"/>
      </rPr>
      <t xml:space="preserve">ESMALTE COM MASSA NIVELADORA EM ESQUADRIAS DE
</t>
    </r>
    <r>
      <rPr>
        <sz val="7.5"/>
        <rFont val="Arial MT"/>
        <family val="2"/>
      </rPr>
      <t>MADEIRA</t>
    </r>
  </si>
  <si>
    <r>
      <rPr>
        <sz val="7.5"/>
        <rFont val="Arial MT"/>
        <family val="2"/>
      </rPr>
      <t>15.03.021</t>
    </r>
  </si>
  <si>
    <r>
      <rPr>
        <sz val="7.5"/>
        <rFont val="Arial MT"/>
        <family val="2"/>
      </rPr>
      <t>12.6</t>
    </r>
  </si>
  <si>
    <r>
      <rPr>
        <sz val="7.5"/>
        <rFont val="Arial MT"/>
        <family val="2"/>
      </rPr>
      <t>ESMALTE EM ESQUADRIAS DE FERRO</t>
    </r>
  </si>
  <si>
    <r>
      <rPr>
        <sz val="7.5"/>
        <rFont val="Arial MT"/>
        <family val="2"/>
      </rPr>
      <t>15.03.060</t>
    </r>
  </si>
  <si>
    <r>
      <rPr>
        <sz val="7.5"/>
        <rFont val="Arial MT"/>
        <family val="2"/>
      </rPr>
      <t>12.7</t>
    </r>
  </si>
  <si>
    <r>
      <rPr>
        <sz val="7.5"/>
        <rFont val="Arial MT"/>
        <family val="2"/>
      </rPr>
      <t xml:space="preserve">FACE EXTERNA DE CALHAS/CONDUTORES COM TINTA
</t>
    </r>
    <r>
      <rPr>
        <sz val="7.5"/>
        <rFont val="Arial MT"/>
        <family val="2"/>
      </rPr>
      <t>SINTETICA (ESMALTE)</t>
    </r>
  </si>
  <si>
    <r>
      <rPr>
        <sz val="7.5"/>
        <rFont val="Arial MT"/>
        <family val="2"/>
      </rPr>
      <t>16.48.035</t>
    </r>
  </si>
  <si>
    <r>
      <rPr>
        <sz val="7.5"/>
        <rFont val="Arial MT"/>
        <family val="2"/>
      </rPr>
      <t>12.8</t>
    </r>
  </si>
  <si>
    <r>
      <rPr>
        <sz val="7.5"/>
        <rFont val="Arial MT"/>
        <family val="2"/>
      </rPr>
      <t xml:space="preserve">PINTURA INTUMESCENTE P/ REVESTIMENTO CONTRA
</t>
    </r>
    <r>
      <rPr>
        <sz val="7.5"/>
        <rFont val="Arial MT"/>
        <family val="2"/>
      </rPr>
      <t>FOGO EM ESTR METALICA</t>
    </r>
  </si>
  <si>
    <r>
      <rPr>
        <sz val="7.5"/>
        <rFont val="Arial MT"/>
        <family val="2"/>
      </rPr>
      <t>16.48.040</t>
    </r>
  </si>
  <si>
    <r>
      <rPr>
        <sz val="7.5"/>
        <rFont val="Arial MT"/>
        <family val="2"/>
      </rPr>
      <t>12.9</t>
    </r>
  </si>
  <si>
    <r>
      <rPr>
        <sz val="7.5"/>
        <rFont val="Arial MT"/>
        <family val="2"/>
      </rPr>
      <t xml:space="preserve">ARGAMASSA PROJETADA P/ REVESTIMENTO CONTRA
</t>
    </r>
    <r>
      <rPr>
        <sz val="7.5"/>
        <rFont val="Arial MT"/>
        <family val="2"/>
      </rPr>
      <t>FOGO EM ESTR METALICA</t>
    </r>
  </si>
  <si>
    <r>
      <rPr>
        <sz val="7.5"/>
        <rFont val="Arial MT"/>
        <family val="2"/>
      </rPr>
      <t>12.10</t>
    </r>
  </si>
  <si>
    <r>
      <rPr>
        <b/>
        <sz val="7.5"/>
        <rFont val="Arial"/>
        <family val="2"/>
      </rPr>
      <t>INSTALAÇÃO HIDRÁULICA</t>
    </r>
  </si>
  <si>
    <r>
      <rPr>
        <sz val="7.5"/>
        <rFont val="Arial MT"/>
        <family val="2"/>
      </rPr>
      <t>13.1</t>
    </r>
  </si>
  <si>
    <r>
      <rPr>
        <sz val="7.5"/>
        <rFont val="Arial MT"/>
        <family val="2"/>
      </rPr>
      <t xml:space="preserve">CONDUTOR EM TUBO DE PVC RÍGIDO, PONTA E BOLSA -
</t>
    </r>
    <r>
      <rPr>
        <sz val="7.5"/>
        <rFont val="Arial MT"/>
        <family val="2"/>
      </rPr>
      <t>100MM (4")</t>
    </r>
  </si>
  <si>
    <r>
      <rPr>
        <sz val="7.5"/>
        <rFont val="Arial MT"/>
        <family val="2"/>
      </rPr>
      <t>13.2</t>
    </r>
  </si>
  <si>
    <r>
      <rPr>
        <sz val="7.5"/>
        <rFont val="Arial MT"/>
        <family val="2"/>
      </rPr>
      <t xml:space="preserve">CONDUTOR EM TUBO DE PVC RÍGIDO, PONTA E BOLSA -
</t>
    </r>
    <r>
      <rPr>
        <sz val="7.5"/>
        <rFont val="Arial MT"/>
        <family val="2"/>
      </rPr>
      <t>150MM (6")</t>
    </r>
  </si>
  <si>
    <r>
      <rPr>
        <sz val="7.5"/>
        <rFont val="Arial MT"/>
        <family val="2"/>
      </rPr>
      <t>13.3</t>
    </r>
  </si>
  <si>
    <r>
      <rPr>
        <sz val="7.5"/>
        <rFont val="Arial MT"/>
        <family val="2"/>
      </rPr>
      <t xml:space="preserve">LAVATÓRIO OVAL DE EMBUTIR, LOUÇA BRANCA -
</t>
    </r>
    <r>
      <rPr>
        <sz val="7.5"/>
        <rFont val="Arial MT"/>
        <family val="2"/>
      </rPr>
      <t>EXCLUSIVE TORNEIRA</t>
    </r>
  </si>
  <si>
    <r>
      <rPr>
        <sz val="7.5"/>
        <rFont val="Arial MT"/>
        <family val="2"/>
      </rPr>
      <t>13.4</t>
    </r>
  </si>
  <si>
    <r>
      <rPr>
        <sz val="7.5"/>
        <rFont val="Arial MT"/>
        <family val="2"/>
      </rPr>
      <t xml:space="preserve">CUBA SIMPLES DE AÇO INOXIDÁVEL CHAPA 20 -
</t>
    </r>
    <r>
      <rPr>
        <sz val="7.5"/>
        <rFont val="Arial MT"/>
        <family val="2"/>
      </rPr>
      <t>500X400X200MM</t>
    </r>
  </si>
  <si>
    <r>
      <rPr>
        <sz val="7.5"/>
        <rFont val="Arial MT"/>
        <family val="2"/>
      </rPr>
      <t>13.5</t>
    </r>
  </si>
  <si>
    <r>
      <rPr>
        <sz val="7.5"/>
        <rFont val="Arial MT"/>
        <family val="2"/>
      </rPr>
      <t xml:space="preserve">TANQUE DE PANELA EM AÇO INOXIDÁVEL CHAPA 18  -
</t>
    </r>
    <r>
      <rPr>
        <sz val="7.5"/>
        <rFont val="Arial MT"/>
        <family val="2"/>
      </rPr>
      <t>600X500X400MM</t>
    </r>
  </si>
  <si>
    <r>
      <rPr>
        <sz val="7.5"/>
        <rFont val="Arial MT"/>
        <family val="2"/>
      </rPr>
      <t>13.6</t>
    </r>
  </si>
  <si>
    <r>
      <rPr>
        <sz val="7.5"/>
        <rFont val="Arial MT"/>
        <family val="2"/>
      </rPr>
      <t>CUBA DE FIBRA DE VIDRO 600 X 500 X 200MM</t>
    </r>
  </si>
  <si>
    <r>
      <rPr>
        <sz val="7.5"/>
        <rFont val="Arial MT"/>
        <family val="2"/>
      </rPr>
      <t>13.7</t>
    </r>
  </si>
  <si>
    <r>
      <rPr>
        <sz val="7.5"/>
        <rFont val="Arial MT"/>
        <family val="2"/>
      </rPr>
      <t>TORNEIRA CLÍNICA DE MESA - 12 CM - 1/2"</t>
    </r>
  </si>
  <si>
    <r>
      <rPr>
        <sz val="7.5"/>
        <rFont val="Arial MT"/>
        <family val="2"/>
      </rPr>
      <t>13.8</t>
    </r>
  </si>
  <si>
    <r>
      <rPr>
        <sz val="7.5"/>
        <rFont val="Arial MT"/>
        <family val="2"/>
      </rPr>
      <t>BICA ALTA ARTICULÁVEL DE MESA - 1/2"</t>
    </r>
  </si>
  <si>
    <r>
      <rPr>
        <sz val="7.5"/>
        <rFont val="Arial MT"/>
        <family val="2"/>
      </rPr>
      <t>13.9</t>
    </r>
  </si>
  <si>
    <r>
      <rPr>
        <sz val="7.5"/>
        <rFont val="Arial MT"/>
        <family val="2"/>
      </rPr>
      <t>DUCHA HIGIÊNICA FLEXÍVEL SEM REGISTRO DE PAREDE</t>
    </r>
  </si>
  <si>
    <r>
      <rPr>
        <sz val="7.5"/>
        <rFont val="Arial MT"/>
        <family val="2"/>
      </rPr>
      <t>13.10</t>
    </r>
  </si>
  <si>
    <r>
      <rPr>
        <sz val="7.5"/>
        <rFont val="Arial MT"/>
        <family val="2"/>
      </rPr>
      <t>DISPENSER DE SABÃO, DE PAREDE, MANUAL, PARA SANITÁRIOS, ABS, ALTO IMPACTO, COM RESERVATÓRIO DE 800/ 900ML</t>
    </r>
  </si>
  <si>
    <r>
      <rPr>
        <sz val="7.5"/>
        <rFont val="Arial MT"/>
        <family val="2"/>
      </rPr>
      <t>13.11</t>
    </r>
  </si>
  <si>
    <r>
      <rPr>
        <sz val="7.5"/>
        <rFont val="Arial MT"/>
        <family val="2"/>
      </rPr>
      <t>DISPENSER PAPEL TOALHA, DE PAREDE, MANUAL, PARA SANITÁRIOS - ABS - ALTO IMPACTO - AUTO CORTE</t>
    </r>
  </si>
  <si>
    <r>
      <rPr>
        <sz val="7.5"/>
        <rFont val="Arial MT"/>
        <family val="2"/>
      </rPr>
      <t>13.12</t>
    </r>
  </si>
  <si>
    <r>
      <rPr>
        <sz val="7.5"/>
        <rFont val="Arial MT"/>
        <family val="2"/>
      </rPr>
      <t xml:space="preserve">BARRA DE APOIO PARA DEFICIENTES L=80 CM (BARRAS
</t>
    </r>
    <r>
      <rPr>
        <sz val="7.5"/>
        <rFont val="Arial MT"/>
        <family val="2"/>
      </rPr>
      <t>COM DIÂMETRO ENTRE 3,0 E 4,5CM)</t>
    </r>
  </si>
  <si>
    <r>
      <rPr>
        <sz val="7.5"/>
        <rFont val="Arial MT"/>
        <family val="2"/>
      </rPr>
      <t>04-65-24</t>
    </r>
  </si>
  <si>
    <r>
      <rPr>
        <sz val="7.5"/>
        <rFont val="Arial MT"/>
        <family val="2"/>
      </rPr>
      <t>13.13</t>
    </r>
  </si>
  <si>
    <r>
      <rPr>
        <sz val="7.5"/>
        <rFont val="Arial MT"/>
        <family val="2"/>
      </rPr>
      <t>BARRA DE APOIO PARA LAVATÓRIO EM "L" - PPDF</t>
    </r>
  </si>
  <si>
    <r>
      <rPr>
        <sz val="7.5"/>
        <rFont val="Arial MT"/>
        <family val="2"/>
      </rPr>
      <t>13.14</t>
    </r>
  </si>
  <si>
    <r>
      <rPr>
        <sz val="7.5"/>
        <rFont val="Arial MT"/>
        <family val="2"/>
      </rPr>
      <t>BARRA DE APOIO PARA CHUVEIRO PARA PORTADORES DE DEFICIÊNCIA FÍSICA (BARRAS COM DIÂMETRO ENTRE 3,0 E 4,5CM)</t>
    </r>
  </si>
  <si>
    <r>
      <rPr>
        <sz val="7.5"/>
        <rFont val="Arial MT"/>
        <family val="2"/>
      </rPr>
      <t>06.02.019</t>
    </r>
  </si>
  <si>
    <r>
      <rPr>
        <sz val="7.5"/>
        <rFont val="Arial MT"/>
        <family val="2"/>
      </rPr>
      <t>13.15</t>
    </r>
  </si>
  <si>
    <r>
      <rPr>
        <sz val="7.5"/>
        <rFont val="Arial MT"/>
        <family val="2"/>
      </rPr>
      <t xml:space="preserve">PF-19 PORTA DE FERRO P/ RESERVATORIO -
</t>
    </r>
    <r>
      <rPr>
        <sz val="7.5"/>
        <rFont val="Arial MT"/>
        <family val="2"/>
      </rPr>
      <t>GALVANIZADA</t>
    </r>
  </si>
  <si>
    <r>
      <rPr>
        <sz val="7.5"/>
        <rFont val="Arial MT"/>
        <family val="2"/>
      </rPr>
      <t>06.03.020</t>
    </r>
  </si>
  <si>
    <r>
      <rPr>
        <sz val="7.5"/>
        <rFont val="Arial MT"/>
        <family val="2"/>
      </rPr>
      <t>13.16</t>
    </r>
  </si>
  <si>
    <r>
      <rPr>
        <sz val="7.5"/>
        <rFont val="Arial MT"/>
        <family val="2"/>
      </rPr>
      <t xml:space="preserve">EM-06 ESCADA DE MARINHEIRO C/GUARDA CORPO
</t>
    </r>
    <r>
      <rPr>
        <sz val="7.5"/>
        <rFont val="Arial MT"/>
        <family val="2"/>
      </rPr>
      <t>GALVANIZADA</t>
    </r>
  </si>
  <si>
    <r>
      <rPr>
        <sz val="7.5"/>
        <rFont val="Arial MT"/>
        <family val="2"/>
      </rPr>
      <t>08.02.016</t>
    </r>
  </si>
  <si>
    <r>
      <rPr>
        <sz val="7.5"/>
        <rFont val="Arial MT"/>
        <family val="2"/>
      </rPr>
      <t>13.17</t>
    </r>
  </si>
  <si>
    <r>
      <rPr>
        <sz val="7.5"/>
        <rFont val="Arial MT"/>
        <family val="2"/>
      </rPr>
      <t xml:space="preserve">PROTECAO ANTICORROSIVA PARA RAMAIS SOB A
</t>
    </r>
    <r>
      <rPr>
        <sz val="7.5"/>
        <rFont val="Arial MT"/>
        <family val="2"/>
      </rPr>
      <t>TERRA</t>
    </r>
  </si>
  <si>
    <r>
      <rPr>
        <sz val="7.5"/>
        <rFont val="Arial MT"/>
        <family val="2"/>
      </rPr>
      <t>08.02.017</t>
    </r>
  </si>
  <si>
    <r>
      <rPr>
        <sz val="7.5"/>
        <rFont val="Arial MT"/>
        <family val="2"/>
      </rPr>
      <t>13.18</t>
    </r>
  </si>
  <si>
    <r>
      <rPr>
        <sz val="7.5"/>
        <rFont val="Arial MT"/>
        <family val="2"/>
      </rPr>
      <t>PROTECAO MECANICA PARA RAMAIS SOB ATERRA</t>
    </r>
  </si>
  <si>
    <r>
      <rPr>
        <sz val="7.5"/>
        <rFont val="Arial MT"/>
        <family val="2"/>
      </rPr>
      <t>08.02.021</t>
    </r>
  </si>
  <si>
    <r>
      <rPr>
        <sz val="7.5"/>
        <rFont val="Arial MT"/>
        <family val="2"/>
      </rPr>
      <t>13.19</t>
    </r>
  </si>
  <si>
    <r>
      <rPr>
        <sz val="7.5"/>
        <rFont val="Arial MT"/>
        <family val="2"/>
      </rPr>
      <t>VG-01 VALVULA E REGULADOR DE PRESSAO DE GAS</t>
    </r>
  </si>
  <si>
    <r>
      <rPr>
        <sz val="7.5"/>
        <rFont val="Arial MT"/>
        <family val="2"/>
      </rPr>
      <t>08.02.040</t>
    </r>
  </si>
  <si>
    <r>
      <rPr>
        <sz val="7.5"/>
        <rFont val="Arial MT"/>
        <family val="2"/>
      </rPr>
      <t>13.20</t>
    </r>
  </si>
  <si>
    <r>
      <rPr>
        <sz val="7.5"/>
        <rFont val="Arial MT"/>
        <family val="2"/>
      </rPr>
      <t xml:space="preserve">TUBO ACO GALV NBR5590-CLASSE PESADA DN 20MM
</t>
    </r>
    <r>
      <rPr>
        <sz val="7.5"/>
        <rFont val="Arial MT"/>
        <family val="2"/>
      </rPr>
      <t>(3/4") INCL CONEXOES</t>
    </r>
  </si>
  <si>
    <r>
      <rPr>
        <sz val="7.5"/>
        <rFont val="Arial MT"/>
        <family val="2"/>
      </rPr>
      <t>08.03.015</t>
    </r>
  </si>
  <si>
    <r>
      <rPr>
        <sz val="7.5"/>
        <rFont val="Arial MT"/>
        <family val="2"/>
      </rPr>
      <t>13.21</t>
    </r>
  </si>
  <si>
    <r>
      <rPr>
        <sz val="7.5"/>
        <rFont val="Arial MT"/>
        <family val="2"/>
      </rPr>
      <t xml:space="preserve">TUBO PVC RÍGIDO JUNTA SOLDÁVEL DE 20 INCL
</t>
    </r>
    <r>
      <rPr>
        <sz val="7.5"/>
        <rFont val="Arial MT"/>
        <family val="2"/>
      </rPr>
      <t>CONEXÕES</t>
    </r>
  </si>
  <si>
    <r>
      <rPr>
        <sz val="7.5"/>
        <rFont val="Arial MT"/>
        <family val="2"/>
      </rPr>
      <t>08.03.016</t>
    </r>
  </si>
  <si>
    <r>
      <rPr>
        <sz val="7.5"/>
        <rFont val="Arial MT"/>
        <family val="2"/>
      </rPr>
      <t>13.22</t>
    </r>
  </si>
  <si>
    <r>
      <rPr>
        <sz val="7.5"/>
        <rFont val="Arial MT"/>
        <family val="2"/>
      </rPr>
      <t xml:space="preserve">TUBO PVC RÍGIDO JUNTA SOLDÁVEL DE 25 INCL
</t>
    </r>
    <r>
      <rPr>
        <sz val="7.5"/>
        <rFont val="Arial MT"/>
        <family val="2"/>
      </rPr>
      <t>CONEXÕES</t>
    </r>
  </si>
  <si>
    <r>
      <rPr>
        <sz val="7.5"/>
        <rFont val="Arial MT"/>
        <family val="2"/>
      </rPr>
      <t>08.03.019</t>
    </r>
  </si>
  <si>
    <r>
      <rPr>
        <sz val="7.5"/>
        <rFont val="Arial MT"/>
        <family val="2"/>
      </rPr>
      <t>13.23</t>
    </r>
  </si>
  <si>
    <r>
      <rPr>
        <sz val="7.5"/>
        <rFont val="Arial MT"/>
        <family val="2"/>
      </rPr>
      <t xml:space="preserve">TUBO PVC RÍGIDO JUNTA SOLDÁVEL DE 50 INCL
</t>
    </r>
    <r>
      <rPr>
        <sz val="7.5"/>
        <rFont val="Arial MT"/>
        <family val="2"/>
      </rPr>
      <t>CONEXÕES</t>
    </r>
  </si>
  <si>
    <r>
      <rPr>
        <sz val="7.5"/>
        <rFont val="Arial MT"/>
        <family val="2"/>
      </rPr>
      <t>08.03.020</t>
    </r>
  </si>
  <si>
    <r>
      <rPr>
        <sz val="7.5"/>
        <rFont val="Arial MT"/>
        <family val="2"/>
      </rPr>
      <t>13.24</t>
    </r>
  </si>
  <si>
    <r>
      <rPr>
        <sz val="7.5"/>
        <rFont val="Arial MT"/>
        <family val="2"/>
      </rPr>
      <t xml:space="preserve">TUBO PVC RÍGIDO JUNTA SOLDÁVEL DE 60 INCL
</t>
    </r>
    <r>
      <rPr>
        <sz val="7.5"/>
        <rFont val="Arial MT"/>
        <family val="2"/>
      </rPr>
      <t>CONEXÕES</t>
    </r>
  </si>
  <si>
    <r>
      <rPr>
        <sz val="7.5"/>
        <rFont val="Arial MT"/>
        <family val="2"/>
      </rPr>
      <t>08.03.021</t>
    </r>
  </si>
  <si>
    <r>
      <rPr>
        <sz val="7.5"/>
        <rFont val="Arial MT"/>
        <family val="2"/>
      </rPr>
      <t>13.25</t>
    </r>
  </si>
  <si>
    <r>
      <rPr>
        <sz val="7.5"/>
        <rFont val="Arial MT"/>
        <family val="2"/>
      </rPr>
      <t xml:space="preserve">TUBO PVC RÍGIDO JUNTA SOLDÁVEL DE 75 INCL
</t>
    </r>
    <r>
      <rPr>
        <sz val="7.5"/>
        <rFont val="Arial MT"/>
        <family val="2"/>
      </rPr>
      <t>CONEXÕES</t>
    </r>
  </si>
  <si>
    <r>
      <rPr>
        <sz val="7.5"/>
        <rFont val="Arial MT"/>
        <family val="2"/>
      </rPr>
      <t>08.03.022</t>
    </r>
  </si>
  <si>
    <r>
      <rPr>
        <sz val="7.5"/>
        <rFont val="Arial MT"/>
        <family val="2"/>
      </rPr>
      <t>13.26</t>
    </r>
  </si>
  <si>
    <r>
      <rPr>
        <sz val="7.5"/>
        <rFont val="Arial MT"/>
        <family val="2"/>
      </rPr>
      <t xml:space="preserve">TUBO PVC RÍGIDO JUNTA SOLDÁVEL DE 85 INCL
</t>
    </r>
    <r>
      <rPr>
        <sz val="7.5"/>
        <rFont val="Arial MT"/>
        <family val="2"/>
      </rPr>
      <t>CONEXÕES</t>
    </r>
  </si>
  <si>
    <r>
      <rPr>
        <sz val="7.5"/>
        <rFont val="Arial MT"/>
        <family val="2"/>
      </rPr>
      <t>08.04.001</t>
    </r>
  </si>
  <si>
    <r>
      <rPr>
        <sz val="7.5"/>
        <rFont val="Arial MT"/>
        <family val="2"/>
      </rPr>
      <t>13.27</t>
    </r>
  </si>
  <si>
    <r>
      <rPr>
        <sz val="7.5"/>
        <rFont val="Arial MT"/>
        <family val="2"/>
      </rPr>
      <t>REGISTRO DE GAVETA BRUTO DN 15MM (1/2")</t>
    </r>
  </si>
  <si>
    <r>
      <rPr>
        <sz val="7.5"/>
        <rFont val="Arial MT"/>
        <family val="2"/>
      </rPr>
      <t>08.04.007</t>
    </r>
  </si>
  <si>
    <r>
      <rPr>
        <sz val="7.5"/>
        <rFont val="Arial MT"/>
        <family val="2"/>
      </rPr>
      <t>13.28</t>
    </r>
  </si>
  <si>
    <r>
      <rPr>
        <sz val="7.5"/>
        <rFont val="Arial MT"/>
        <family val="2"/>
      </rPr>
      <t>REGISTRO DE GAVETA BRUTO DN 65MM (2 1/2")</t>
    </r>
  </si>
  <si>
    <r>
      <rPr>
        <sz val="7.5"/>
        <rFont val="Arial MT"/>
        <family val="2"/>
      </rPr>
      <t>08.04.008</t>
    </r>
  </si>
  <si>
    <r>
      <rPr>
        <sz val="7.5"/>
        <rFont val="Arial MT"/>
        <family val="2"/>
      </rPr>
      <t>13.29</t>
    </r>
  </si>
  <si>
    <r>
      <rPr>
        <sz val="7.5"/>
        <rFont val="Arial MT"/>
        <family val="2"/>
      </rPr>
      <t>REGISTRO DE GAVETA BRUTO DN 80MM (3")</t>
    </r>
  </si>
  <si>
    <r>
      <rPr>
        <sz val="7.5"/>
        <rFont val="Arial MT"/>
        <family val="2"/>
      </rPr>
      <t>08.04.021</t>
    </r>
  </si>
  <si>
    <r>
      <rPr>
        <sz val="7.5"/>
        <rFont val="Arial MT"/>
        <family val="2"/>
      </rPr>
      <t>13.30</t>
    </r>
  </si>
  <si>
    <r>
      <rPr>
        <sz val="7.5"/>
        <rFont val="Arial MT"/>
        <family val="2"/>
      </rPr>
      <t xml:space="preserve">REGISTRO DE GAVETA COM CANOPLA CROMADA DN
</t>
    </r>
    <r>
      <rPr>
        <sz val="7.5"/>
        <rFont val="Arial MT"/>
        <family val="2"/>
      </rPr>
      <t>15MM (1/2")</t>
    </r>
  </si>
  <si>
    <r>
      <rPr>
        <sz val="7.5"/>
        <rFont val="Arial MT"/>
        <family val="2"/>
      </rPr>
      <t>08.04.022</t>
    </r>
  </si>
  <si>
    <r>
      <rPr>
        <sz val="7.5"/>
        <rFont val="Arial MT"/>
        <family val="2"/>
      </rPr>
      <t>13.31</t>
    </r>
  </si>
  <si>
    <r>
      <rPr>
        <sz val="7.5"/>
        <rFont val="Arial MT"/>
        <family val="2"/>
      </rPr>
      <t xml:space="preserve">REGISTRO DE GAVETA COM CANOPLA CROMADA DN
</t>
    </r>
    <r>
      <rPr>
        <sz val="7.5"/>
        <rFont val="Arial MT"/>
        <family val="2"/>
      </rPr>
      <t>20MM (3/4")</t>
    </r>
  </si>
  <si>
    <r>
      <rPr>
        <sz val="7.5"/>
        <rFont val="Arial MT"/>
        <family val="2"/>
      </rPr>
      <t>08.04.025</t>
    </r>
  </si>
  <si>
    <r>
      <rPr>
        <sz val="7.5"/>
        <rFont val="Arial MT"/>
        <family val="2"/>
      </rPr>
      <t>13.32</t>
    </r>
  </si>
  <si>
    <r>
      <rPr>
        <sz val="7.5"/>
        <rFont val="Arial MT"/>
        <family val="2"/>
      </rPr>
      <t xml:space="preserve">REGISTRO DE GAVETA COM CANOPLA CROMADA DN
</t>
    </r>
    <r>
      <rPr>
        <sz val="7.5"/>
        <rFont val="Arial MT"/>
        <family val="2"/>
      </rPr>
      <t>40MM (1 1/2")</t>
    </r>
  </si>
  <si>
    <r>
      <rPr>
        <sz val="7.5"/>
        <rFont val="Arial MT"/>
        <family val="2"/>
      </rPr>
      <t>08.04.032</t>
    </r>
  </si>
  <si>
    <r>
      <rPr>
        <sz val="7.5"/>
        <rFont val="Arial MT"/>
        <family val="2"/>
      </rPr>
      <t>13.33</t>
    </r>
  </si>
  <si>
    <r>
      <rPr>
        <sz val="7.5"/>
        <rFont val="Arial MT"/>
        <family val="2"/>
      </rPr>
      <t xml:space="preserve">REGISTRO DE PRESSAO C/ CANOPLA CROMADA DN
</t>
    </r>
    <r>
      <rPr>
        <sz val="7.5"/>
        <rFont val="Arial MT"/>
        <family val="2"/>
      </rPr>
      <t>20MM (3/4")</t>
    </r>
  </si>
  <si>
    <r>
      <rPr>
        <sz val="7.5"/>
        <rFont val="Arial MT"/>
        <family val="2"/>
      </rPr>
      <t>08.04.044</t>
    </r>
  </si>
  <si>
    <r>
      <rPr>
        <sz val="7.5"/>
        <rFont val="Arial MT"/>
        <family val="2"/>
      </rPr>
      <t>13.34</t>
    </r>
  </si>
  <si>
    <r>
      <rPr>
        <sz val="7.5"/>
        <rFont val="Arial MT"/>
        <family val="2"/>
      </rPr>
      <t xml:space="preserve">VALVULA DE DESCARGA C/ REG INCORP DN=40MM(1 1/2)
</t>
    </r>
    <r>
      <rPr>
        <sz val="7.5"/>
        <rFont val="Arial MT"/>
        <family val="2"/>
      </rPr>
      <t>ACAB ANTIVANDALISMO</t>
    </r>
  </si>
  <si>
    <r>
      <rPr>
        <sz val="7.5"/>
        <rFont val="Arial MT"/>
        <family val="2"/>
      </rPr>
      <t>08.08.077</t>
    </r>
  </si>
  <si>
    <r>
      <rPr>
        <sz val="7.5"/>
        <rFont val="Arial MT"/>
        <family val="2"/>
      </rPr>
      <t>13.35</t>
    </r>
  </si>
  <si>
    <r>
      <rPr>
        <sz val="7.5"/>
        <rFont val="Arial MT"/>
        <family val="2"/>
      </rPr>
      <t xml:space="preserve">CONJ MOTOR-BOMBA (CENTRIFUGA) 5 HP (31200 L/H -20
</t>
    </r>
    <r>
      <rPr>
        <sz val="7.5"/>
        <rFont val="Arial MT"/>
        <family val="2"/>
      </rPr>
      <t>MCA)</t>
    </r>
  </si>
  <si>
    <r>
      <rPr>
        <sz val="7.5"/>
        <rFont val="Arial MT"/>
        <family val="2"/>
      </rPr>
      <t>08.10.008</t>
    </r>
  </si>
  <si>
    <r>
      <rPr>
        <sz val="7.5"/>
        <rFont val="Arial MT"/>
        <family val="2"/>
      </rPr>
      <t>13.36</t>
    </r>
  </si>
  <si>
    <r>
      <rPr>
        <sz val="7.5"/>
        <rFont val="Arial MT"/>
        <family val="2"/>
      </rPr>
      <t xml:space="preserve">CAIXA SIFONADA DE PVC DN 100X150X50MM COM
</t>
    </r>
    <r>
      <rPr>
        <sz val="7.5"/>
        <rFont val="Arial MT"/>
        <family val="2"/>
      </rPr>
      <t>GRELHA DE AÇO INOX COM FECHO ROTATIVO.</t>
    </r>
  </si>
  <si>
    <r>
      <rPr>
        <sz val="7.5"/>
        <rFont val="Arial MT"/>
        <family val="2"/>
      </rPr>
      <t>08.10.009</t>
    </r>
  </si>
  <si>
    <r>
      <rPr>
        <sz val="7.5"/>
        <rFont val="Arial MT"/>
        <family val="2"/>
      </rPr>
      <t>13.37</t>
    </r>
  </si>
  <si>
    <r>
      <rPr>
        <sz val="7.5"/>
        <rFont val="Arial MT"/>
        <family val="2"/>
      </rPr>
      <t xml:space="preserve">CAIXA SIFONADA DE PVC DN 150X150X50MM COM
</t>
    </r>
    <r>
      <rPr>
        <sz val="7.5"/>
        <rFont val="Arial MT"/>
        <family val="2"/>
      </rPr>
      <t>GRELHA DE AÇO INOX COM FECHO ROTATIVO.</t>
    </r>
  </si>
  <si>
    <r>
      <rPr>
        <sz val="7.5"/>
        <rFont val="Arial MT"/>
        <family val="2"/>
      </rPr>
      <t>08.10.056</t>
    </r>
  </si>
  <si>
    <r>
      <rPr>
        <sz val="7.5"/>
        <rFont val="Arial MT"/>
        <family val="2"/>
      </rPr>
      <t>13.38</t>
    </r>
  </si>
  <si>
    <r>
      <rPr>
        <sz val="7.5"/>
        <rFont val="Arial MT"/>
        <family val="2"/>
      </rPr>
      <t xml:space="preserve">TERMINAL DE VENTILACAO EM PVC P/ESGOTO DN 50MM
</t>
    </r>
    <r>
      <rPr>
        <sz val="7.5"/>
        <rFont val="Arial MT"/>
        <family val="2"/>
      </rPr>
      <t>(2")</t>
    </r>
  </si>
  <si>
    <r>
      <rPr>
        <sz val="7.5"/>
        <rFont val="Arial MT"/>
        <family val="2"/>
      </rPr>
      <t>08.10.057</t>
    </r>
  </si>
  <si>
    <r>
      <rPr>
        <sz val="7.5"/>
        <rFont val="Arial MT"/>
        <family val="2"/>
      </rPr>
      <t>13.39</t>
    </r>
  </si>
  <si>
    <r>
      <rPr>
        <sz val="7.5"/>
        <rFont val="Arial MT"/>
        <family val="2"/>
      </rPr>
      <t xml:space="preserve">TERMINAL DE VENTILACAO EM PVC P/ ESGOTO DN 75MM
</t>
    </r>
    <r>
      <rPr>
        <sz val="7.5"/>
        <rFont val="Arial MT"/>
        <family val="2"/>
      </rPr>
      <t>(3")</t>
    </r>
  </si>
  <si>
    <r>
      <rPr>
        <sz val="7.5"/>
        <rFont val="Arial MT"/>
        <family val="2"/>
      </rPr>
      <t>08.11.050</t>
    </r>
  </si>
  <si>
    <r>
      <rPr>
        <sz val="7.5"/>
        <rFont val="Arial MT"/>
        <family val="2"/>
      </rPr>
      <t>13.40</t>
    </r>
  </si>
  <si>
    <r>
      <rPr>
        <sz val="7.5"/>
        <rFont val="Arial MT"/>
        <family val="2"/>
      </rPr>
      <t xml:space="preserve">TUBO DE PVC REFORÇADO "SR" JUNTA ELÁSTICA DN 40
</t>
    </r>
    <r>
      <rPr>
        <sz val="7.5"/>
        <rFont val="Arial MT"/>
        <family val="2"/>
      </rPr>
      <t>INCL CONEXÕES</t>
    </r>
  </si>
  <si>
    <r>
      <rPr>
        <sz val="7.5"/>
        <rFont val="Arial MT"/>
        <family val="2"/>
      </rPr>
      <t>13.41</t>
    </r>
  </si>
  <si>
    <r>
      <rPr>
        <sz val="7.5"/>
        <rFont val="Arial MT"/>
        <family val="2"/>
      </rPr>
      <t xml:space="preserve">TUBO DE PVC REFORÇADO "SR" JUNTA ELÁSTICA DN 50
</t>
    </r>
    <r>
      <rPr>
        <sz val="7.5"/>
        <rFont val="Arial MT"/>
        <family val="2"/>
      </rPr>
      <t>INCL CONEXÕES</t>
    </r>
  </si>
  <si>
    <r>
      <rPr>
        <sz val="7.5"/>
        <rFont val="Arial MT"/>
        <family val="2"/>
      </rPr>
      <t>13.42</t>
    </r>
  </si>
  <si>
    <r>
      <rPr>
        <sz val="7.5"/>
        <rFont val="Arial MT"/>
        <family val="2"/>
      </rPr>
      <t xml:space="preserve">TUBO DE PVC REFORÇADO "SR" JUNTA ELÁSTICA DN 75
</t>
    </r>
    <r>
      <rPr>
        <sz val="7.5"/>
        <rFont val="Arial MT"/>
        <family val="2"/>
      </rPr>
      <t>INCL CONEXÕES</t>
    </r>
  </si>
  <si>
    <r>
      <rPr>
        <sz val="7.5"/>
        <rFont val="Arial MT"/>
        <family val="2"/>
      </rPr>
      <t>08.11.053</t>
    </r>
  </si>
  <si>
    <r>
      <rPr>
        <sz val="7.5"/>
        <rFont val="Arial MT"/>
        <family val="2"/>
      </rPr>
      <t>13.43</t>
    </r>
  </si>
  <si>
    <r>
      <rPr>
        <sz val="7.5"/>
        <rFont val="Arial MT"/>
        <family val="2"/>
      </rPr>
      <t xml:space="preserve">TUBO DE PVC REFORÇADO "SR" JUNTA ELÁSTICA DN 100
</t>
    </r>
    <r>
      <rPr>
        <sz val="7.5"/>
        <rFont val="Arial MT"/>
        <family val="2"/>
      </rPr>
      <t>INCL CONEXÕES</t>
    </r>
  </si>
  <si>
    <r>
      <rPr>
        <sz val="7.5"/>
        <rFont val="Arial MT"/>
        <family val="2"/>
      </rPr>
      <t>08.11.054</t>
    </r>
  </si>
  <si>
    <r>
      <rPr>
        <sz val="7.5"/>
        <rFont val="Arial MT"/>
        <family val="2"/>
      </rPr>
      <t>13.44</t>
    </r>
  </si>
  <si>
    <r>
      <rPr>
        <sz val="7.5"/>
        <rFont val="Arial MT"/>
        <family val="2"/>
      </rPr>
      <t xml:space="preserve">TUBO DE PVC REFORÇADO "SR" JUNTA ELÁSTICA DN 150
</t>
    </r>
    <r>
      <rPr>
        <sz val="7.5"/>
        <rFont val="Arial MT"/>
        <family val="2"/>
      </rPr>
      <t>INCL CONEXÕES</t>
    </r>
  </si>
  <si>
    <r>
      <rPr>
        <sz val="7.5"/>
        <rFont val="Arial MT"/>
        <family val="2"/>
      </rPr>
      <t>08.12.066</t>
    </r>
  </si>
  <si>
    <r>
      <rPr>
        <sz val="7.5"/>
        <rFont val="Arial MT"/>
        <family val="2"/>
      </rPr>
      <t>13.45</t>
    </r>
  </si>
  <si>
    <r>
      <rPr>
        <sz val="7.5"/>
        <rFont val="Arial MT"/>
        <family val="2"/>
      </rPr>
      <t xml:space="preserve">GRELHA HEMISFERICA DE FERRO FUNDIDO DN 100MM
</t>
    </r>
    <r>
      <rPr>
        <sz val="7.5"/>
        <rFont val="Arial MT"/>
        <family val="2"/>
      </rPr>
      <t>(4")</t>
    </r>
  </si>
  <si>
    <r>
      <rPr>
        <sz val="7.5"/>
        <rFont val="Arial MT"/>
        <family val="2"/>
      </rPr>
      <t>08.14.045</t>
    </r>
  </si>
  <si>
    <r>
      <rPr>
        <sz val="7.5"/>
        <rFont val="Arial MT"/>
        <family val="2"/>
      </rPr>
      <t>13.46</t>
    </r>
  </si>
  <si>
    <r>
      <rPr>
        <sz val="7.5"/>
        <rFont val="Arial MT"/>
        <family val="2"/>
      </rPr>
      <t xml:space="preserve">TORNEIRA DE BOIA EM LATAO (BOIA PLAST) DN 20MM
</t>
    </r>
    <r>
      <rPr>
        <sz val="7.5"/>
        <rFont val="Arial MT"/>
        <family val="2"/>
      </rPr>
      <t>(3/4")</t>
    </r>
  </si>
  <si>
    <r>
      <rPr>
        <sz val="7.5"/>
        <rFont val="Arial MT"/>
        <family val="2"/>
      </rPr>
      <t>08.16.001</t>
    </r>
  </si>
  <si>
    <r>
      <rPr>
        <sz val="7.5"/>
        <rFont val="Arial MT"/>
        <family val="2"/>
      </rPr>
      <t>13.47</t>
    </r>
  </si>
  <si>
    <r>
      <rPr>
        <sz val="7.5"/>
        <rFont val="Arial MT"/>
        <family val="2"/>
      </rPr>
      <t xml:space="preserve">BACIA SIFONADA DE LOUCA BRANCA (VDR 6L) C/
</t>
    </r>
    <r>
      <rPr>
        <sz val="7.5"/>
        <rFont val="Arial MT"/>
        <family val="2"/>
      </rPr>
      <t>ASSENTO</t>
    </r>
  </si>
  <si>
    <r>
      <rPr>
        <sz val="7.5"/>
        <rFont val="Arial MT"/>
        <family val="2"/>
      </rPr>
      <t>08.16.003</t>
    </r>
  </si>
  <si>
    <r>
      <rPr>
        <sz val="7.5"/>
        <rFont val="Arial MT"/>
        <family val="2"/>
      </rPr>
      <t>13.48</t>
    </r>
  </si>
  <si>
    <r>
      <rPr>
        <sz val="7.5"/>
        <rFont val="Arial MT"/>
        <family val="2"/>
      </rPr>
      <t>BACIA SANITÁRIA INFANTIL</t>
    </r>
  </si>
  <si>
    <r>
      <rPr>
        <sz val="7.5"/>
        <rFont val="Arial MT"/>
        <family val="2"/>
      </rPr>
      <t>13.49</t>
    </r>
  </si>
  <si>
    <r>
      <rPr>
        <sz val="7.5"/>
        <rFont val="Arial MT"/>
        <family val="2"/>
      </rPr>
      <t xml:space="preserve">BACIA SANITÁRIA COM CAIXA ACOPLADA DE LOUÇA
</t>
    </r>
    <r>
      <rPr>
        <sz val="7.5"/>
        <rFont val="Arial MT"/>
        <family val="2"/>
      </rPr>
      <t>BRANCA</t>
    </r>
  </si>
  <si>
    <r>
      <rPr>
        <sz val="7.5"/>
        <rFont val="Arial MT"/>
        <family val="2"/>
      </rPr>
      <t>13.50</t>
    </r>
  </si>
  <si>
    <r>
      <rPr>
        <sz val="7.5"/>
        <rFont val="Arial MT"/>
        <family val="2"/>
      </rPr>
      <t xml:space="preserve">BACIA SANITÁRIA ALTEADA PARA PORTADORES DE
</t>
    </r>
    <r>
      <rPr>
        <sz val="7.5"/>
        <rFont val="Arial MT"/>
        <family val="2"/>
      </rPr>
      <t>DEFICIÊNCIA FÍSICA</t>
    </r>
  </si>
  <si>
    <r>
      <rPr>
        <sz val="7.5"/>
        <rFont val="Arial MT"/>
        <family val="2"/>
      </rPr>
      <t>08.16.010</t>
    </r>
  </si>
  <si>
    <r>
      <rPr>
        <sz val="7.5"/>
        <rFont val="Arial MT"/>
        <family val="2"/>
      </rPr>
      <t>13.51</t>
    </r>
  </si>
  <si>
    <r>
      <rPr>
        <sz val="7.5"/>
        <rFont val="Arial MT"/>
        <family val="2"/>
      </rPr>
      <t xml:space="preserve">LAVATORIO DE LOUCA BRANCA SEM COLUNA C/
</t>
    </r>
    <r>
      <rPr>
        <sz val="7.5"/>
        <rFont val="Arial MT"/>
        <family val="2"/>
      </rPr>
      <t>TORNEIRA DE FECHAM AUTOMATICO</t>
    </r>
  </si>
  <si>
    <r>
      <rPr>
        <sz val="7.5"/>
        <rFont val="Arial MT"/>
        <family val="2"/>
      </rPr>
      <t>13.52</t>
    </r>
  </si>
  <si>
    <r>
      <rPr>
        <sz val="7.5"/>
        <rFont val="Arial MT"/>
        <family val="2"/>
      </rPr>
      <t xml:space="preserve">LAVATÓRIO DE LOUÇA INDIVIDUAL PARA PORTADORES
</t>
    </r>
    <r>
      <rPr>
        <sz val="7.5"/>
        <rFont val="Arial MT"/>
        <family val="2"/>
      </rPr>
      <t>DE DEFICIÊNCIA FÍSICA</t>
    </r>
  </si>
  <si>
    <r>
      <rPr>
        <sz val="7.5"/>
        <rFont val="Arial MT"/>
        <family val="2"/>
      </rPr>
      <t>08.16.046</t>
    </r>
  </si>
  <si>
    <r>
      <rPr>
        <sz val="7.5"/>
        <rFont val="Arial MT"/>
        <family val="2"/>
      </rPr>
      <t>13.53</t>
    </r>
  </si>
  <si>
    <r>
      <rPr>
        <sz val="7.5"/>
        <rFont val="Arial MT"/>
        <family val="2"/>
      </rPr>
      <t>TANQUE DE LOUCA BRANCA,GRANDE C/COLUNA</t>
    </r>
  </si>
  <si>
    <r>
      <rPr>
        <sz val="7.5"/>
        <rFont val="Arial MT"/>
        <family val="2"/>
      </rPr>
      <t>08.16.065</t>
    </r>
  </si>
  <si>
    <r>
      <rPr>
        <sz val="7.5"/>
        <rFont val="Arial MT"/>
        <family val="2"/>
      </rPr>
      <t>13.54</t>
    </r>
  </si>
  <si>
    <r>
      <rPr>
        <sz val="7.5"/>
        <rFont val="Arial MT"/>
        <family val="2"/>
      </rPr>
      <t>PAPELEIRA DE LOUCA BRANCA DE 15X15CM</t>
    </r>
  </si>
  <si>
    <r>
      <rPr>
        <sz val="7.5"/>
        <rFont val="Arial MT"/>
        <family val="2"/>
      </rPr>
      <t>08.16.070</t>
    </r>
  </si>
  <si>
    <r>
      <rPr>
        <sz val="7.5"/>
        <rFont val="Arial MT"/>
        <family val="2"/>
      </rPr>
      <t>13.55</t>
    </r>
  </si>
  <si>
    <r>
      <rPr>
        <sz val="7.5"/>
        <rFont val="Arial MT"/>
        <family val="2"/>
      </rPr>
      <t>CABIDE DE LOUCA BRANCA COM 2 GANCHOS</t>
    </r>
  </si>
  <si>
    <r>
      <rPr>
        <sz val="7.5"/>
        <rFont val="Arial MT"/>
        <family val="2"/>
      </rPr>
      <t>08.17.041</t>
    </r>
  </si>
  <si>
    <r>
      <rPr>
        <sz val="7.5"/>
        <rFont val="Arial MT"/>
        <family val="2"/>
      </rPr>
      <t>13.56</t>
    </r>
  </si>
  <si>
    <r>
      <rPr>
        <sz val="7.5"/>
        <rFont val="Arial MT"/>
        <family val="2"/>
      </rPr>
      <t>CHUVEIRO ELETRICO COM RESISTENCIA BLINDADA</t>
    </r>
  </si>
  <si>
    <r>
      <rPr>
        <sz val="7.5"/>
        <rFont val="Arial MT"/>
        <family val="2"/>
      </rPr>
      <t>08.03.007</t>
    </r>
  </si>
  <si>
    <r>
      <rPr>
        <sz val="7.5"/>
        <rFont val="Arial MT"/>
        <family val="2"/>
      </rPr>
      <t>13.57</t>
    </r>
  </si>
  <si>
    <r>
      <rPr>
        <sz val="7.5"/>
        <rFont val="Arial MT"/>
        <family val="2"/>
      </rPr>
      <t xml:space="preserve">TUBO ACO GALVANIZ NBR5580-CL MEDIA, DN65MM (2
</t>
    </r>
    <r>
      <rPr>
        <sz val="7.5"/>
        <rFont val="Arial MT"/>
        <family val="2"/>
      </rPr>
      <t>1/2") - INCL CONEXOES</t>
    </r>
  </si>
  <si>
    <r>
      <rPr>
        <sz val="7.5"/>
        <rFont val="Arial MT"/>
        <family val="2"/>
      </rPr>
      <t>08.08.002</t>
    </r>
  </si>
  <si>
    <r>
      <rPr>
        <sz val="7.5"/>
        <rFont val="Arial MT"/>
        <family val="2"/>
      </rPr>
      <t>13.58</t>
    </r>
  </si>
  <si>
    <r>
      <rPr>
        <sz val="7.5"/>
        <rFont val="Arial MT"/>
        <family val="2"/>
      </rPr>
      <t>08.08.010</t>
    </r>
  </si>
  <si>
    <r>
      <rPr>
        <sz val="7.5"/>
        <rFont val="Arial MT"/>
        <family val="2"/>
      </rPr>
      <t>13.59</t>
    </r>
  </si>
  <si>
    <r>
      <rPr>
        <sz val="7.5"/>
        <rFont val="Arial MT"/>
        <family val="2"/>
      </rPr>
      <t>REGISTRO GLOBO ANGULAR AMARELO 2 1/2"</t>
    </r>
  </si>
  <si>
    <r>
      <rPr>
        <sz val="7.5"/>
        <rFont val="Arial MT"/>
        <family val="2"/>
      </rPr>
      <t>08.08.012</t>
    </r>
  </si>
  <si>
    <r>
      <rPr>
        <sz val="7.5"/>
        <rFont val="Arial MT"/>
        <family val="2"/>
      </rPr>
      <t>13.60</t>
    </r>
  </si>
  <si>
    <r>
      <rPr>
        <sz val="7.5"/>
        <rFont val="Arial MT"/>
        <family val="2"/>
      </rPr>
      <t>REGISTRO DE RECALQUE NO PASSEIO (RR-01)</t>
    </r>
  </si>
  <si>
    <r>
      <rPr>
        <sz val="7.5"/>
        <rFont val="Arial MT"/>
        <family val="2"/>
      </rPr>
      <t>08.08.015</t>
    </r>
  </si>
  <si>
    <r>
      <rPr>
        <sz val="7.5"/>
        <rFont val="Arial MT"/>
        <family val="2"/>
      </rPr>
      <t>13.61</t>
    </r>
  </si>
  <si>
    <r>
      <rPr>
        <sz val="7.5"/>
        <rFont val="Arial MT"/>
        <family val="2"/>
      </rPr>
      <t xml:space="preserve">VALVULA DE RETENCAO VERT.BRONZE TIPO LEVE DE 2
</t>
    </r>
    <r>
      <rPr>
        <sz val="7.5"/>
        <rFont val="Arial MT"/>
        <family val="2"/>
      </rPr>
      <t>1/2"</t>
    </r>
  </si>
  <si>
    <r>
      <rPr>
        <sz val="7.5"/>
        <rFont val="Arial MT"/>
        <family val="2"/>
      </rPr>
      <t>08.08.028</t>
    </r>
  </si>
  <si>
    <r>
      <rPr>
        <sz val="7.5"/>
        <rFont val="Arial MT"/>
        <family val="2"/>
      </rPr>
      <t>13.62</t>
    </r>
  </si>
  <si>
    <r>
      <rPr>
        <sz val="7.5"/>
        <rFont val="Arial MT"/>
        <family val="2"/>
      </rPr>
      <t xml:space="preserve">AH-04 ABRIGO PARA HIDRANTE COM MANGUEIRA 1 1/2"
</t>
    </r>
    <r>
      <rPr>
        <sz val="7.5"/>
        <rFont val="Arial MT"/>
        <family val="2"/>
      </rPr>
      <t>E ESGUICHO REGULAVEL</t>
    </r>
  </si>
  <si>
    <r>
      <rPr>
        <sz val="7.5"/>
        <rFont val="Arial MT"/>
        <family val="2"/>
      </rPr>
      <t>08.08.045</t>
    </r>
  </si>
  <si>
    <r>
      <rPr>
        <sz val="7.5"/>
        <rFont val="Arial MT"/>
        <family val="2"/>
      </rPr>
      <t>13.63</t>
    </r>
  </si>
  <si>
    <r>
      <rPr>
        <sz val="7.5"/>
        <rFont val="Arial MT"/>
        <family val="2"/>
      </rPr>
      <t xml:space="preserve">EXTINTORES MANUAIS DE CO2 COM CAPACIDADE DE 6
</t>
    </r>
    <r>
      <rPr>
        <sz val="7.5"/>
        <rFont val="Arial MT"/>
        <family val="2"/>
      </rPr>
      <t>KG</t>
    </r>
  </si>
  <si>
    <r>
      <rPr>
        <sz val="7.5"/>
        <rFont val="Arial MT"/>
        <family val="2"/>
      </rPr>
      <t>13.64</t>
    </r>
  </si>
  <si>
    <r>
      <rPr>
        <sz val="7.5"/>
        <rFont val="Arial MT"/>
        <family val="2"/>
      </rPr>
      <t>SETA PARA HIDRANTE/EXTINTOR DE INCÊNDIO</t>
    </r>
  </si>
  <si>
    <r>
      <rPr>
        <sz val="7.5"/>
        <rFont val="Arial MT"/>
        <family val="2"/>
      </rPr>
      <t>08.08.051</t>
    </r>
  </si>
  <si>
    <r>
      <rPr>
        <sz val="7.5"/>
        <rFont val="Arial MT"/>
        <family val="2"/>
      </rPr>
      <t>13.65</t>
    </r>
  </si>
  <si>
    <r>
      <rPr>
        <sz val="7.5"/>
        <rFont val="Arial MT"/>
        <family val="2"/>
      </rPr>
      <t xml:space="preserve">EXTINTOR PORTATIL DE PO QUIMICO ABC CAPACIDADE 6
</t>
    </r>
    <r>
      <rPr>
        <sz val="7.5"/>
        <rFont val="Arial MT"/>
        <family val="2"/>
      </rPr>
      <t>KG</t>
    </r>
  </si>
  <si>
    <r>
      <rPr>
        <sz val="7.5"/>
        <rFont val="Arial MT"/>
        <family val="2"/>
      </rPr>
      <t>13.66</t>
    </r>
  </si>
  <si>
    <r>
      <rPr>
        <sz val="7.5"/>
        <rFont val="Arial MT"/>
        <family val="2"/>
      </rPr>
      <t>08.17.080</t>
    </r>
  </si>
  <si>
    <r>
      <rPr>
        <sz val="7.5"/>
        <rFont val="Arial MT"/>
        <family val="2"/>
      </rPr>
      <t>13.67</t>
    </r>
  </si>
  <si>
    <r>
      <rPr>
        <sz val="7.5"/>
        <rFont val="Arial MT"/>
        <family val="2"/>
      </rPr>
      <t>TORNEIRA DE LAVAGEM COM CANOPLA DE 1/2"</t>
    </r>
  </si>
  <si>
    <r>
      <rPr>
        <sz val="7.5"/>
        <rFont val="Arial MT"/>
        <family val="2"/>
      </rPr>
      <t>08.17.084</t>
    </r>
  </si>
  <si>
    <r>
      <rPr>
        <sz val="7.5"/>
        <rFont val="Arial MT"/>
        <family val="2"/>
      </rPr>
      <t>13.68</t>
    </r>
  </si>
  <si>
    <r>
      <rPr>
        <sz val="7.5"/>
        <rFont val="Arial MT"/>
        <family val="2"/>
      </rPr>
      <t xml:space="preserve">TORNEIRA ELETRICA  - ELETROD. PVC Ø 25MM
</t>
    </r>
    <r>
      <rPr>
        <sz val="7.5"/>
        <rFont val="Arial MT"/>
        <family val="2"/>
      </rPr>
      <t>AMARELO.</t>
    </r>
  </si>
  <si>
    <r>
      <rPr>
        <sz val="7.5"/>
        <rFont val="Arial MT"/>
        <family val="2"/>
      </rPr>
      <t>08.17.085</t>
    </r>
  </si>
  <si>
    <r>
      <rPr>
        <sz val="7.5"/>
        <rFont val="Arial MT"/>
        <family val="2"/>
      </rPr>
      <t>13.69</t>
    </r>
  </si>
  <si>
    <r>
      <rPr>
        <sz val="7.5"/>
        <rFont val="Arial MT"/>
        <family val="2"/>
      </rPr>
      <t>TORNEIRA DE FECHAMENTO AUTOMATICO DE MESA</t>
    </r>
  </si>
  <si>
    <r>
      <rPr>
        <sz val="7.5"/>
        <rFont val="Arial MT"/>
        <family val="2"/>
      </rPr>
      <t>08.80.021</t>
    </r>
  </si>
  <si>
    <r>
      <rPr>
        <sz val="7.5"/>
        <rFont val="Arial MT"/>
        <family val="2"/>
      </rPr>
      <t>13.70</t>
    </r>
  </si>
  <si>
    <r>
      <rPr>
        <sz val="7.5"/>
        <rFont val="Arial MT"/>
        <family val="2"/>
      </rPr>
      <t>TUBO DE DESCARGA EM PVC DN=40MM</t>
    </r>
  </si>
  <si>
    <r>
      <rPr>
        <sz val="7.5"/>
        <rFont val="Arial MT"/>
        <family val="2"/>
      </rPr>
      <t>08.80.022</t>
    </r>
  </si>
  <si>
    <r>
      <rPr>
        <sz val="7.5"/>
        <rFont val="Arial MT"/>
        <family val="2"/>
      </rPr>
      <t>13.71</t>
    </r>
  </si>
  <si>
    <r>
      <rPr>
        <sz val="7.5"/>
        <rFont val="Arial MT"/>
        <family val="2"/>
      </rPr>
      <t xml:space="preserve">TUBO DE LIGAÇÃO COM CANOPLA PARA VASO
</t>
    </r>
    <r>
      <rPr>
        <sz val="7.5"/>
        <rFont val="Arial MT"/>
        <family val="2"/>
      </rPr>
      <t>SANITÁRIO (METAL CROMADO)</t>
    </r>
  </si>
  <si>
    <r>
      <rPr>
        <sz val="7.5"/>
        <rFont val="Arial MT"/>
        <family val="2"/>
      </rPr>
      <t>08.84.055</t>
    </r>
  </si>
  <si>
    <r>
      <rPr>
        <sz val="7.5"/>
        <rFont val="Arial MT"/>
        <family val="2"/>
      </rPr>
      <t>13.72</t>
    </r>
  </si>
  <si>
    <r>
      <rPr>
        <sz val="7.5"/>
        <rFont val="Arial MT"/>
        <family val="2"/>
      </rPr>
      <t xml:space="preserve">CUBA SIMPLES ACO INOX(304) CHAP.22 - 400X340X140MM
</t>
    </r>
    <r>
      <rPr>
        <sz val="7.5"/>
        <rFont val="Arial MT"/>
        <family val="2"/>
      </rPr>
      <t>- SEM PERTENCES</t>
    </r>
  </si>
  <si>
    <r>
      <rPr>
        <sz val="7.5"/>
        <rFont val="Arial MT"/>
        <family val="2"/>
      </rPr>
      <t>13.73</t>
    </r>
  </si>
  <si>
    <r>
      <rPr>
        <sz val="7.5"/>
        <rFont val="Arial MT"/>
        <family val="2"/>
      </rPr>
      <t>CA-11 CAIXA DE AREIA COM GRELHA</t>
    </r>
  </si>
  <si>
    <r>
      <rPr>
        <sz val="7.5"/>
        <rFont val="Arial MT"/>
        <family val="2"/>
      </rPr>
      <t>16.05.045</t>
    </r>
  </si>
  <si>
    <r>
      <rPr>
        <sz val="7.5"/>
        <rFont val="Arial MT"/>
        <family val="2"/>
      </rPr>
      <t>13.74</t>
    </r>
  </si>
  <si>
    <r>
      <rPr>
        <sz val="7.5"/>
        <rFont val="Arial MT"/>
        <family val="2"/>
      </rPr>
      <t xml:space="preserve">TC-08 TAMPA EM GRELHA DE FERRO GALVANIZADO P/
</t>
    </r>
    <r>
      <rPr>
        <sz val="7.5"/>
        <rFont val="Arial MT"/>
        <family val="2"/>
      </rPr>
      <t>CANALETA (35CM)</t>
    </r>
  </si>
  <si>
    <r>
      <rPr>
        <sz val="7.5"/>
        <rFont val="Arial MT"/>
        <family val="2"/>
      </rPr>
      <t>m</t>
    </r>
  </si>
  <si>
    <r>
      <rPr>
        <sz val="7.5"/>
        <rFont val="Arial MT"/>
        <family val="2"/>
      </rPr>
      <t>16.08.027</t>
    </r>
  </si>
  <si>
    <r>
      <rPr>
        <sz val="7.5"/>
        <rFont val="Arial MT"/>
        <family val="2"/>
      </rPr>
      <t>13.75</t>
    </r>
  </si>
  <si>
    <r>
      <rPr>
        <sz val="7.5"/>
        <rFont val="Arial MT"/>
        <family val="2"/>
      </rPr>
      <t>CG-01 CAIXA DE GORDURA EM ALVENARIA</t>
    </r>
  </si>
  <si>
    <r>
      <rPr>
        <sz val="7.5"/>
        <rFont val="Arial MT"/>
        <family val="2"/>
      </rPr>
      <t>16.08.028</t>
    </r>
  </si>
  <si>
    <r>
      <rPr>
        <sz val="7.5"/>
        <rFont val="Arial MT"/>
        <family val="2"/>
      </rPr>
      <t>13.76</t>
    </r>
  </si>
  <si>
    <r>
      <rPr>
        <sz val="7.5"/>
        <rFont val="Arial MT"/>
        <family val="2"/>
      </rPr>
      <t>CI-01 CAIXA DE INSPECAO 60X60CM PARA ESGOTO</t>
    </r>
  </si>
  <si>
    <r>
      <rPr>
        <b/>
        <sz val="7.5"/>
        <rFont val="Arial"/>
        <family val="2"/>
      </rPr>
      <t>INSTALAÇÕES ELÉTRICAS</t>
    </r>
  </si>
  <si>
    <r>
      <rPr>
        <sz val="7.5"/>
        <rFont val="Arial MT"/>
        <family val="2"/>
      </rPr>
      <t>14.1</t>
    </r>
  </si>
  <si>
    <r>
      <rPr>
        <sz val="7.5"/>
        <rFont val="Arial MT"/>
        <family val="2"/>
      </rPr>
      <t>CAIXA DE PASSAGEM E LIGAÇÃO EM PVC OCTOGONAL FUNDO MOVEL 10X10CM, INCLUSIVE ESPELHO</t>
    </r>
  </si>
  <si>
    <r>
      <rPr>
        <sz val="7.5"/>
        <rFont val="Arial MT"/>
        <family val="2"/>
      </rPr>
      <t>14.2</t>
    </r>
  </si>
  <si>
    <r>
      <rPr>
        <sz val="7.5"/>
        <rFont val="Arial MT"/>
        <family val="2"/>
      </rPr>
      <t xml:space="preserve">PONTO COM INTERRUPTOR SIMPLES E TOMADA 110V -
</t>
    </r>
    <r>
      <rPr>
        <sz val="7.5"/>
        <rFont val="Arial MT"/>
        <family val="2"/>
      </rPr>
      <t>EM CAIXA 4"X4"</t>
    </r>
  </si>
  <si>
    <r>
      <rPr>
        <sz val="7.5"/>
        <rFont val="Arial MT"/>
        <family val="2"/>
      </rPr>
      <t>14.3</t>
    </r>
  </si>
  <si>
    <r>
      <rPr>
        <sz val="7.5"/>
        <rFont val="Arial MT"/>
        <family val="2"/>
      </rPr>
      <t xml:space="preserve">PONTO COM TOMADA SIMPLES DE EMBUTIR - 110/220V
</t>
    </r>
    <r>
      <rPr>
        <sz val="7.5"/>
        <rFont val="Arial MT"/>
        <family val="2"/>
      </rPr>
      <t>CAIXA 4"X2"</t>
    </r>
  </si>
  <si>
    <r>
      <rPr>
        <sz val="7.5"/>
        <rFont val="Arial MT"/>
        <family val="2"/>
      </rPr>
      <t>14.4</t>
    </r>
  </si>
  <si>
    <r>
      <rPr>
        <sz val="7.5"/>
        <rFont val="Arial MT"/>
        <family val="2"/>
      </rPr>
      <t xml:space="preserve">DISJUNTOR CAIXA MOLDADA TRIPOLAR 450A COM
</t>
    </r>
    <r>
      <rPr>
        <sz val="7.5"/>
        <rFont val="Arial MT"/>
        <family val="2"/>
      </rPr>
      <t>DISPARADOR TERMOMAGNÉTICO AJUSTÁVEL</t>
    </r>
  </si>
  <si>
    <r>
      <rPr>
        <sz val="7.5"/>
        <rFont val="Arial MT"/>
        <family val="2"/>
      </rPr>
      <t>14.5</t>
    </r>
  </si>
  <si>
    <r>
      <rPr>
        <sz val="7.5"/>
        <rFont val="Arial MT"/>
        <family val="2"/>
      </rPr>
      <t xml:space="preserve">LUMINÁRIA DE EMERGÊNCIA AUTÔNOMA COM LÂMPADA
</t>
    </r>
    <r>
      <rPr>
        <sz val="7.5"/>
        <rFont val="Arial MT"/>
        <family val="2"/>
      </rPr>
      <t>FLUORESCENTE 9W</t>
    </r>
  </si>
  <si>
    <r>
      <rPr>
        <sz val="7.5"/>
        <rFont val="Arial MT"/>
        <family val="2"/>
      </rPr>
      <t>14.6</t>
    </r>
  </si>
  <si>
    <r>
      <rPr>
        <sz val="7.5"/>
        <rFont val="Arial MT"/>
        <family val="2"/>
      </rPr>
      <t xml:space="preserve">CORDOALHA DE COBRE NÚ, INCLUSIVE ISOLADORES -
</t>
    </r>
    <r>
      <rPr>
        <sz val="7.5"/>
        <rFont val="Arial MT"/>
        <family val="2"/>
      </rPr>
      <t>16,00MM2</t>
    </r>
  </si>
  <si>
    <r>
      <rPr>
        <sz val="7.5"/>
        <rFont val="Arial MT"/>
        <family val="2"/>
      </rPr>
      <t>14.7</t>
    </r>
  </si>
  <si>
    <r>
      <rPr>
        <sz val="7.5"/>
        <rFont val="Arial MT"/>
        <family val="2"/>
      </rPr>
      <t xml:space="preserve">CORDOALHA DE COBRE NÚ, INCLUSIVE ISOLADORES -
</t>
    </r>
    <r>
      <rPr>
        <sz val="7.5"/>
        <rFont val="Arial MT"/>
        <family val="2"/>
      </rPr>
      <t>35,00MM2</t>
    </r>
  </si>
  <si>
    <r>
      <rPr>
        <sz val="7.5"/>
        <rFont val="Arial MT"/>
        <family val="2"/>
      </rPr>
      <t>14.8</t>
    </r>
  </si>
  <si>
    <r>
      <rPr>
        <sz val="7.5"/>
        <rFont val="Arial MT"/>
        <family val="2"/>
      </rPr>
      <t xml:space="preserve">CORDOALHA DE COBRE NÚ, INCLUSIVE ISOLADORES -
</t>
    </r>
    <r>
      <rPr>
        <sz val="7.5"/>
        <rFont val="Arial MT"/>
        <family val="2"/>
      </rPr>
      <t>50,00MM2</t>
    </r>
  </si>
  <si>
    <r>
      <rPr>
        <sz val="7.5"/>
        <rFont val="Arial MT"/>
        <family val="2"/>
      </rPr>
      <t>14.9</t>
    </r>
  </si>
  <si>
    <r>
      <rPr>
        <sz val="7.5"/>
        <rFont val="Arial MT"/>
        <family val="2"/>
      </rPr>
      <t xml:space="preserve">ELETROCALHA LISA GALVANIZADA ELETROLÍTICA CHAPA
</t>
    </r>
    <r>
      <rPr>
        <sz val="7.5"/>
        <rFont val="Arial MT"/>
        <family val="2"/>
      </rPr>
      <t>14 - 100X50MM  COM TAMPA E INSTALAÇÃO</t>
    </r>
  </si>
  <si>
    <r>
      <rPr>
        <sz val="7.5"/>
        <rFont val="Arial MT"/>
        <family val="2"/>
      </rPr>
      <t>14.10</t>
    </r>
  </si>
  <si>
    <r>
      <rPr>
        <sz val="7.5"/>
        <rFont val="Arial MT"/>
        <family val="2"/>
      </rPr>
      <t xml:space="preserve">ELETROCALHA LISA GALVANIZADA ELETROLÍTICA CHAPA
</t>
    </r>
    <r>
      <rPr>
        <sz val="7.5"/>
        <rFont val="Arial MT"/>
        <family val="2"/>
      </rPr>
      <t>14 - 150X50MM  COM TAMPA E INSTALAÇÃO</t>
    </r>
  </si>
  <si>
    <r>
      <rPr>
        <sz val="7.5"/>
        <rFont val="Arial MT"/>
        <family val="2"/>
      </rPr>
      <t>14.11</t>
    </r>
  </si>
  <si>
    <r>
      <rPr>
        <sz val="7.5"/>
        <rFont val="Arial MT"/>
        <family val="2"/>
      </rPr>
      <t>ISOLADOR SUPORTE TIPO PEDESTAL EPOXI - 1KV</t>
    </r>
  </si>
  <si>
    <r>
      <rPr>
        <sz val="7.5"/>
        <rFont val="Arial MT"/>
        <family val="2"/>
      </rPr>
      <t>14.12</t>
    </r>
  </si>
  <si>
    <r>
      <rPr>
        <sz val="7.5"/>
        <rFont val="Arial MT"/>
        <family val="2"/>
      </rPr>
      <t>VERGALHÃO DE COBRE 3/8" (10MM)</t>
    </r>
  </si>
  <si>
    <r>
      <rPr>
        <sz val="7.5"/>
        <rFont val="Arial MT"/>
        <family val="2"/>
      </rPr>
      <t>14.13</t>
    </r>
  </si>
  <si>
    <r>
      <rPr>
        <sz val="7.5"/>
        <rFont val="Arial MT"/>
        <family val="2"/>
      </rPr>
      <t>POSTE GALVANIZADO, RETO, FLANGEADO, H=5M COM LUMINÁRIA HERMÉTICA TIPO LED DE 150W COM APROVAÇÃO DE ILUME/PMSP, INCLUSIVE CAIXA DE INSPEÇÃO DE ALVENARIA 40X40X40CM DE 1 TIJOLO COM TAMPA DE CONCRETO</t>
    </r>
  </si>
  <si>
    <r>
      <rPr>
        <sz val="7.5"/>
        <rFont val="Arial MT"/>
        <family val="2"/>
      </rPr>
      <t>09-80-23</t>
    </r>
  </si>
  <si>
    <r>
      <rPr>
        <sz val="7.5"/>
        <rFont val="Arial MT"/>
        <family val="2"/>
      </rPr>
      <t>14.14</t>
    </r>
  </si>
  <si>
    <r>
      <rPr>
        <sz val="7.5"/>
        <rFont val="Arial MT"/>
        <family val="2"/>
      </rPr>
      <t xml:space="preserve">TERMINAL OU CONECTOR DE PRESSÃO - PARA CABO
</t>
    </r>
    <r>
      <rPr>
        <sz val="7.5"/>
        <rFont val="Arial MT"/>
        <family val="2"/>
      </rPr>
      <t>50MM2</t>
    </r>
  </si>
  <si>
    <r>
      <rPr>
        <sz val="7.5"/>
        <rFont val="Arial MT"/>
        <family val="2"/>
      </rPr>
      <t>09-84-18</t>
    </r>
  </si>
  <si>
    <r>
      <rPr>
        <sz val="7.5"/>
        <rFont val="Arial MT"/>
        <family val="2"/>
      </rPr>
      <t>14.15</t>
    </r>
  </si>
  <si>
    <r>
      <rPr>
        <sz val="7.5"/>
        <rFont val="Arial MT"/>
        <family val="2"/>
      </rPr>
      <t>BRAÇADEIRA DE AÇO GALVANIZADO - 3"</t>
    </r>
  </si>
  <si>
    <r>
      <rPr>
        <sz val="7.5"/>
        <rFont val="Arial MT"/>
        <family val="2"/>
      </rPr>
      <t>09-86-10</t>
    </r>
  </si>
  <si>
    <r>
      <rPr>
        <sz val="7.5"/>
        <rFont val="Arial MT"/>
        <family val="2"/>
      </rPr>
      <t>14.16</t>
    </r>
  </si>
  <si>
    <r>
      <rPr>
        <sz val="7.5"/>
        <rFont val="Arial MT"/>
        <family val="2"/>
      </rPr>
      <t>TOMADA RJ 45 PARA INFORMÁTICA COM PLACA</t>
    </r>
  </si>
  <si>
    <r>
      <rPr>
        <sz val="7.5"/>
        <rFont val="Arial MT"/>
        <family val="2"/>
      </rPr>
      <t>09-90-11</t>
    </r>
  </si>
  <si>
    <r>
      <rPr>
        <sz val="7.5"/>
        <rFont val="Arial MT"/>
        <family val="2"/>
      </rPr>
      <t>14.17</t>
    </r>
  </si>
  <si>
    <r>
      <rPr>
        <sz val="7.5"/>
        <rFont val="Arial MT"/>
        <family val="2"/>
      </rPr>
      <t xml:space="preserve">RACK 8U'S COM VENTILAÇÃO, BANDEJA FIXA E RÉGUA
</t>
    </r>
    <r>
      <rPr>
        <sz val="7.5"/>
        <rFont val="Arial MT"/>
        <family val="2"/>
      </rPr>
      <t>DE TOMADAS - INSTALADO</t>
    </r>
  </si>
  <si>
    <r>
      <rPr>
        <sz val="7.5"/>
        <rFont val="Arial MT"/>
        <family val="2"/>
      </rPr>
      <t>09-90-15</t>
    </r>
  </si>
  <si>
    <r>
      <rPr>
        <sz val="7.5"/>
        <rFont val="Arial MT"/>
        <family val="2"/>
      </rPr>
      <t>14.18</t>
    </r>
  </si>
  <si>
    <r>
      <rPr>
        <sz val="7.5"/>
        <rFont val="Arial MT"/>
        <family val="2"/>
      </rPr>
      <t>PATCH PAINEL - 24 PORTAS - INSTALADO</t>
    </r>
  </si>
  <si>
    <r>
      <rPr>
        <sz val="7.5"/>
        <rFont val="Arial MT"/>
        <family val="2"/>
      </rPr>
      <t>09-90-17</t>
    </r>
  </si>
  <si>
    <r>
      <rPr>
        <sz val="7.5"/>
        <rFont val="Arial MT"/>
        <family val="2"/>
      </rPr>
      <t>14.19</t>
    </r>
  </si>
  <si>
    <r>
      <rPr>
        <sz val="7.5"/>
        <rFont val="Arial MT"/>
        <family val="2"/>
      </rPr>
      <t>SWITCH - 24 PORTAS - INSTALADO</t>
    </r>
  </si>
  <si>
    <r>
      <rPr>
        <sz val="7.5"/>
        <rFont val="Arial MT"/>
        <family val="2"/>
      </rPr>
      <t>09-90-21</t>
    </r>
  </si>
  <si>
    <r>
      <rPr>
        <sz val="7.5"/>
        <rFont val="Arial MT"/>
        <family val="2"/>
      </rPr>
      <t>14.20</t>
    </r>
  </si>
  <si>
    <r>
      <rPr>
        <sz val="7.5"/>
        <rFont val="Arial MT"/>
        <family val="2"/>
      </rPr>
      <t>GUIA ORGANIZADORA DE CABOS 19" - 1V - INSTALADA</t>
    </r>
  </si>
  <si>
    <r>
      <rPr>
        <sz val="7.5"/>
        <rFont val="Arial MT"/>
        <family val="2"/>
      </rPr>
      <t>09-90-33</t>
    </r>
  </si>
  <si>
    <r>
      <rPr>
        <sz val="7.5"/>
        <rFont val="Arial MT"/>
        <family val="2"/>
      </rPr>
      <t>14.21</t>
    </r>
  </si>
  <si>
    <r>
      <rPr>
        <sz val="7.5"/>
        <rFont val="Arial MT"/>
        <family val="2"/>
      </rPr>
      <t>PATCH CORD RJ45 - 2,5M</t>
    </r>
  </si>
  <si>
    <r>
      <rPr>
        <sz val="7.5"/>
        <rFont val="Arial MT"/>
        <family val="2"/>
      </rPr>
      <t>09-90-38</t>
    </r>
  </si>
  <si>
    <r>
      <rPr>
        <sz val="7.5"/>
        <rFont val="Arial MT"/>
        <family val="2"/>
      </rPr>
      <t>14.22</t>
    </r>
  </si>
  <si>
    <r>
      <rPr>
        <sz val="7.5"/>
        <rFont val="Arial MT"/>
        <family val="2"/>
      </rPr>
      <t>CABO UTP - CATEGORIA 4 E 5 PARES</t>
    </r>
  </si>
  <si>
    <r>
      <rPr>
        <sz val="7.5"/>
        <rFont val="Arial MT"/>
        <family val="2"/>
      </rPr>
      <t>09.02.043</t>
    </r>
  </si>
  <si>
    <r>
      <rPr>
        <sz val="7.5"/>
        <rFont val="Arial MT"/>
        <family val="2"/>
      </rPr>
      <t>14.23</t>
    </r>
  </si>
  <si>
    <r>
      <rPr>
        <sz val="7.5"/>
        <rFont val="Arial MT"/>
        <family val="2"/>
      </rPr>
      <t xml:space="preserve">DPS - DISPOSITIVO PROTECAO CONTRA SURTOS
</t>
    </r>
    <r>
      <rPr>
        <sz val="7.5"/>
        <rFont val="Arial MT"/>
        <family val="2"/>
      </rPr>
      <t>(ENERGIA)</t>
    </r>
  </si>
  <si>
    <r>
      <rPr>
        <sz val="7.5"/>
        <rFont val="Arial MT"/>
        <family val="2"/>
      </rPr>
      <t>09.02.047</t>
    </r>
  </si>
  <si>
    <r>
      <rPr>
        <sz val="7.5"/>
        <rFont val="Arial MT"/>
        <family val="2"/>
      </rPr>
      <t>14.24</t>
    </r>
  </si>
  <si>
    <r>
      <rPr>
        <sz val="7.5"/>
        <rFont val="Arial MT"/>
        <family val="2"/>
      </rPr>
      <t>DISJUNTOR TRIPOLAR TERMOMAGNETICO 3X300A</t>
    </r>
  </si>
  <si>
    <r>
      <rPr>
        <sz val="7.5"/>
        <rFont val="Arial MT"/>
        <family val="2"/>
      </rPr>
      <t>09.03.026</t>
    </r>
  </si>
  <si>
    <r>
      <rPr>
        <sz val="7.5"/>
        <rFont val="Arial MT"/>
        <family val="2"/>
      </rPr>
      <t>14.25</t>
    </r>
  </si>
  <si>
    <r>
      <rPr>
        <sz val="7.5"/>
        <rFont val="Arial MT"/>
        <family val="2"/>
      </rPr>
      <t>CABO DE 120 MM2 - 1000V DE ISOLAÇÃO</t>
    </r>
  </si>
  <si>
    <r>
      <rPr>
        <sz val="7.5"/>
        <rFont val="Arial MT"/>
        <family val="2"/>
      </rPr>
      <t>09.03.028</t>
    </r>
  </si>
  <si>
    <r>
      <rPr>
        <sz val="7.5"/>
        <rFont val="Arial MT"/>
        <family val="2"/>
      </rPr>
      <t>14.26</t>
    </r>
  </si>
  <si>
    <r>
      <rPr>
        <sz val="7.5"/>
        <rFont val="Arial MT"/>
        <family val="2"/>
      </rPr>
      <t>CABO DE 240 MM2 - 1000V DE ISOLAÇÃO</t>
    </r>
  </si>
  <si>
    <r>
      <rPr>
        <sz val="7.5"/>
        <rFont val="Arial MT"/>
        <family val="2"/>
      </rPr>
      <t>09.03.047</t>
    </r>
  </si>
  <si>
    <r>
      <rPr>
        <sz val="7.5"/>
        <rFont val="Arial MT"/>
        <family val="2"/>
      </rPr>
      <t>14.27</t>
    </r>
  </si>
  <si>
    <r>
      <rPr>
        <sz val="7.5"/>
        <rFont val="Arial MT"/>
        <family val="2"/>
      </rPr>
      <t xml:space="preserve">ELETRODUTO DE PVC RIGIDO ROSCAVEL DE 32MM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</si>
  <si>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09.03.048</t>
    </r>
  </si>
  <si>
    <r>
      <rPr>
        <sz val="7.5"/>
        <rFont val="Arial MT"/>
        <family val="2"/>
      </rPr>
      <t>14.28</t>
    </r>
  </si>
  <si>
    <r>
      <rPr>
        <sz val="7.5"/>
        <rFont val="Arial MT"/>
        <family val="2"/>
      </rPr>
      <t xml:space="preserve">ELETRODUTO DE PVC RIGIDO ROSCAVEL DE 40MM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</si>
  <si>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09.03.049</t>
    </r>
  </si>
  <si>
    <r>
      <rPr>
        <sz val="7.5"/>
        <rFont val="Arial MT"/>
        <family val="2"/>
      </rPr>
      <t>14.29</t>
    </r>
  </si>
  <si>
    <r>
      <rPr>
        <sz val="7.5"/>
        <rFont val="Arial MT"/>
        <family val="2"/>
      </rPr>
      <t xml:space="preserve">ELETRODUTO DE PVC RIGIDO ROSCAVEL DE 50MM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</si>
  <si>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09.03.050</t>
    </r>
  </si>
  <si>
    <r>
      <rPr>
        <sz val="7.5"/>
        <rFont val="Arial MT"/>
        <family val="2"/>
      </rPr>
      <t>14.30</t>
    </r>
  </si>
  <si>
    <r>
      <rPr>
        <sz val="7.5"/>
        <rFont val="Arial MT"/>
        <family val="2"/>
      </rPr>
      <t xml:space="preserve">ELETRODUTO DE PVC RIGIDO ROSCAVEL DE 60MM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</si>
  <si>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09.03.051</t>
    </r>
  </si>
  <si>
    <r>
      <rPr>
        <sz val="7.5"/>
        <rFont val="Arial MT"/>
        <family val="2"/>
      </rPr>
      <t>14.31</t>
    </r>
  </si>
  <si>
    <r>
      <rPr>
        <sz val="7.5"/>
        <rFont val="Arial MT"/>
        <family val="2"/>
      </rPr>
      <t xml:space="preserve">ELETRODUTO DE PVC RIGIDO ROSCAVEL DE 75MM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</si>
  <si>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09.03.052</t>
    </r>
  </si>
  <si>
    <r>
      <rPr>
        <sz val="7.5"/>
        <rFont val="Arial MT"/>
        <family val="2"/>
      </rPr>
      <t>14.32</t>
    </r>
  </si>
  <si>
    <r>
      <rPr>
        <sz val="7.5"/>
        <rFont val="Arial MT"/>
        <family val="2"/>
      </rPr>
      <t xml:space="preserve">ELETRODUTO DE PVC RIGIDO ROSCAVEL DE 85MM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</si>
  <si>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09.03.053</t>
    </r>
  </si>
  <si>
    <r>
      <rPr>
        <sz val="7.5"/>
        <rFont val="Arial MT"/>
        <family val="2"/>
      </rPr>
      <t>14.33</t>
    </r>
  </si>
  <si>
    <r>
      <rPr>
        <sz val="7.5"/>
        <rFont val="Arial MT"/>
        <family val="2"/>
      </rPr>
      <t xml:space="preserve">ELETRODUTO DE PVC RIGIDO ROSCAVEL DE 110MM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</si>
  <si>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09.03.058</t>
    </r>
  </si>
  <si>
    <r>
      <rPr>
        <sz val="7.5"/>
        <rFont val="Arial MT"/>
        <family val="2"/>
      </rPr>
      <t>14.34</t>
    </r>
  </si>
  <si>
    <r>
      <rPr>
        <sz val="7.5"/>
        <rFont val="Arial MT"/>
        <family val="2"/>
      </rPr>
      <t xml:space="preserve">ELETRODUTO EM POLIETILENO DE 25MM-INCLUSIVE
</t>
    </r>
    <r>
      <rPr>
        <sz val="7.5"/>
        <rFont val="Arial MT"/>
        <family val="2"/>
      </rPr>
      <t>CONEXOES</t>
    </r>
  </si>
  <si>
    <r>
      <rPr>
        <sz val="7.5"/>
        <rFont val="Arial MT"/>
        <family val="2"/>
      </rPr>
      <t>09.03.059</t>
    </r>
  </si>
  <si>
    <r>
      <rPr>
        <sz val="7.5"/>
        <rFont val="Arial MT"/>
        <family val="2"/>
      </rPr>
      <t>14.35</t>
    </r>
  </si>
  <si>
    <r>
      <rPr>
        <sz val="7.5"/>
        <rFont val="Arial MT"/>
        <family val="2"/>
      </rPr>
      <t xml:space="preserve">ELETRODUTO EM POLIETILENO DE 32MM-INCLUSIVE
</t>
    </r>
    <r>
      <rPr>
        <sz val="7.5"/>
        <rFont val="Arial MT"/>
        <family val="2"/>
      </rPr>
      <t>CONEXOES</t>
    </r>
  </si>
  <si>
    <r>
      <rPr>
        <sz val="7.5"/>
        <rFont val="Arial MT"/>
        <family val="2"/>
      </rPr>
      <t>09.04.009</t>
    </r>
  </si>
  <si>
    <r>
      <rPr>
        <sz val="7.5"/>
        <rFont val="Arial MT"/>
        <family val="2"/>
      </rPr>
      <t>14.36</t>
    </r>
  </si>
  <si>
    <r>
      <rPr>
        <sz val="7.5"/>
        <rFont val="Arial MT"/>
        <family val="2"/>
      </rPr>
      <t xml:space="preserve">QUADRO GERAL : CHAVE SECCIONADORA NH C/ FUSIVEL
</t>
    </r>
    <r>
      <rPr>
        <sz val="7.5"/>
        <rFont val="Arial MT"/>
        <family val="2"/>
      </rPr>
      <t>3X400A</t>
    </r>
  </si>
  <si>
    <r>
      <rPr>
        <sz val="7.5"/>
        <rFont val="Arial MT"/>
        <family val="2"/>
      </rPr>
      <t>09.04.085</t>
    </r>
  </si>
  <si>
    <r>
      <rPr>
        <sz val="7.5"/>
        <rFont val="Arial MT"/>
        <family val="2"/>
      </rPr>
      <t>14.37</t>
    </r>
  </si>
  <si>
    <r>
      <rPr>
        <sz val="7.5"/>
        <rFont val="Arial MT"/>
        <family val="2"/>
      </rPr>
      <t xml:space="preserve">TERRA COMPLETO 1 HASTE Ø 19MM COM CAIXA DE
</t>
    </r>
    <r>
      <rPr>
        <sz val="7.5"/>
        <rFont val="Arial MT"/>
        <family val="2"/>
      </rPr>
      <t>INSPEÇÃO</t>
    </r>
  </si>
  <si>
    <r>
      <rPr>
        <sz val="7.5"/>
        <rFont val="Arial MT"/>
        <family val="2"/>
      </rPr>
      <t>09.04.090</t>
    </r>
  </si>
  <si>
    <r>
      <rPr>
        <sz val="7.5"/>
        <rFont val="Arial MT"/>
        <family val="2"/>
      </rPr>
      <t>14.38</t>
    </r>
  </si>
  <si>
    <r>
      <rPr>
        <sz val="7.5"/>
        <rFont val="Arial MT"/>
        <family val="2"/>
      </rPr>
      <t>DISJUNTOR UNIPOLAR TERMOMAGNETICO 1X10A 1X30A</t>
    </r>
  </si>
  <si>
    <r>
      <rPr>
        <sz val="7.5"/>
        <rFont val="Arial MT"/>
        <family val="2"/>
      </rPr>
      <t>09.04.091</t>
    </r>
  </si>
  <si>
    <r>
      <rPr>
        <sz val="7.5"/>
        <rFont val="Arial MT"/>
        <family val="2"/>
      </rPr>
      <t>14.39</t>
    </r>
  </si>
  <si>
    <r>
      <rPr>
        <sz val="7.5"/>
        <rFont val="Arial MT"/>
        <family val="2"/>
      </rPr>
      <t>DISJUNTOR BIPOLAR TERMOMAGNETICO 2X10A A 2X50A</t>
    </r>
  </si>
  <si>
    <r>
      <rPr>
        <sz val="7.5"/>
        <rFont val="Arial MT"/>
        <family val="2"/>
      </rPr>
      <t>09.05.002</t>
    </r>
  </si>
  <si>
    <r>
      <rPr>
        <sz val="7.5"/>
        <rFont val="Arial MT"/>
        <family val="2"/>
      </rPr>
      <t>14.40</t>
    </r>
  </si>
  <si>
    <r>
      <rPr>
        <sz val="7.5"/>
        <rFont val="Arial MT"/>
        <family val="2"/>
      </rPr>
      <t xml:space="preserve">ELETROD ACO GALV QUENTE (NBR 5624) 20 MM (3/4") -
</t>
    </r>
    <r>
      <rPr>
        <sz val="7.5"/>
        <rFont val="Arial MT"/>
        <family val="2"/>
      </rPr>
      <t>INCL CONEXOES</t>
    </r>
  </si>
  <si>
    <r>
      <rPr>
        <sz val="7.5"/>
        <rFont val="Arial MT"/>
        <family val="2"/>
      </rPr>
      <t>09.05.045</t>
    </r>
  </si>
  <si>
    <r>
      <rPr>
        <sz val="7.5"/>
        <rFont val="Arial MT"/>
        <family val="2"/>
      </rPr>
      <t>14.41</t>
    </r>
  </si>
  <si>
    <r>
      <rPr>
        <sz val="7.5"/>
        <rFont val="Arial MT"/>
        <family val="2"/>
      </rPr>
      <t xml:space="preserve">QUADRO DISTRIBUICAO, DISJ. GERAL 50A P/ 10 A 12
</t>
    </r>
    <r>
      <rPr>
        <sz val="7.5"/>
        <rFont val="Arial MT"/>
        <family val="2"/>
      </rPr>
      <t>DISJS.</t>
    </r>
  </si>
  <si>
    <r>
      <rPr>
        <sz val="7.5"/>
        <rFont val="Arial MT"/>
        <family val="2"/>
      </rPr>
      <t>09.05.047</t>
    </r>
  </si>
  <si>
    <r>
      <rPr>
        <sz val="7.5"/>
        <rFont val="Arial MT"/>
        <family val="2"/>
      </rPr>
      <t>14.42</t>
    </r>
  </si>
  <si>
    <r>
      <rPr>
        <sz val="7.5"/>
        <rFont val="Arial MT"/>
        <family val="2"/>
      </rPr>
      <t xml:space="preserve">QUADRO DISTRIBUICAO, DISJ. GERAL 60A P/ 14 A 20
</t>
    </r>
    <r>
      <rPr>
        <sz val="7.5"/>
        <rFont val="Arial MT"/>
        <family val="2"/>
      </rPr>
      <t>DISJS.</t>
    </r>
  </si>
  <si>
    <r>
      <rPr>
        <sz val="7.5"/>
        <rFont val="Arial MT"/>
        <family val="2"/>
      </rPr>
      <t>09.05.051</t>
    </r>
  </si>
  <si>
    <r>
      <rPr>
        <sz val="7.5"/>
        <rFont val="Arial MT"/>
        <family val="2"/>
      </rPr>
      <t>14.43</t>
    </r>
  </si>
  <si>
    <r>
      <rPr>
        <sz val="7.5"/>
        <rFont val="Arial MT"/>
        <family val="2"/>
      </rPr>
      <t xml:space="preserve">QUADRO DISTRIBUICAO, DISJ. GERAL 80A P/ 22 A 26
</t>
    </r>
    <r>
      <rPr>
        <sz val="7.5"/>
        <rFont val="Arial MT"/>
        <family val="2"/>
      </rPr>
      <t>DISJS.</t>
    </r>
  </si>
  <si>
    <r>
      <rPr>
        <sz val="7.5"/>
        <rFont val="Arial MT"/>
        <family val="2"/>
      </rPr>
      <t>09.05.074</t>
    </r>
  </si>
  <si>
    <r>
      <rPr>
        <sz val="7.5"/>
        <rFont val="Arial MT"/>
        <family val="2"/>
      </rPr>
      <t>14.44</t>
    </r>
  </si>
  <si>
    <r>
      <rPr>
        <sz val="7.5"/>
        <rFont val="Arial MT"/>
        <family val="2"/>
      </rPr>
      <t xml:space="preserve">DISJUNTOR TRIPOLAR TERMOMAGNETICO 3X10A A
</t>
    </r>
    <r>
      <rPr>
        <sz val="7.5"/>
        <rFont val="Arial MT"/>
        <family val="2"/>
      </rPr>
      <t>3X50A</t>
    </r>
  </si>
  <si>
    <r>
      <rPr>
        <sz val="7.5"/>
        <rFont val="Arial MT"/>
        <family val="2"/>
      </rPr>
      <t>09.05.075</t>
    </r>
  </si>
  <si>
    <r>
      <rPr>
        <sz val="7.5"/>
        <rFont val="Arial MT"/>
        <family val="2"/>
      </rPr>
      <t>14.45</t>
    </r>
  </si>
  <si>
    <r>
      <rPr>
        <sz val="7.5"/>
        <rFont val="Arial MT"/>
        <family val="2"/>
      </rPr>
      <t xml:space="preserve">DISJUNTOR TRIPOLAR TERMOMAGNETICO 3X60A A
</t>
    </r>
    <r>
      <rPr>
        <sz val="7.5"/>
        <rFont val="Arial MT"/>
        <family val="2"/>
      </rPr>
      <t>3X100A</t>
    </r>
  </si>
  <si>
    <r>
      <rPr>
        <sz val="7.5"/>
        <rFont val="Arial MT"/>
        <family val="2"/>
      </rPr>
      <t>09.05.087</t>
    </r>
  </si>
  <si>
    <r>
      <rPr>
        <sz val="7.5"/>
        <rFont val="Arial MT"/>
        <family val="2"/>
      </rPr>
      <t>14.46</t>
    </r>
  </si>
  <si>
    <r>
      <rPr>
        <sz val="7.5"/>
        <rFont val="Arial MT"/>
        <family val="2"/>
      </rPr>
      <t xml:space="preserve">QUADRO COMANDO PARA BOMBA DE INCENDIO
</t>
    </r>
    <r>
      <rPr>
        <sz val="7.5"/>
        <rFont val="Arial MT"/>
        <family val="2"/>
      </rPr>
      <t>TRIFASICO DE 5 HP</t>
    </r>
  </si>
  <si>
    <r>
      <rPr>
        <sz val="7.5"/>
        <rFont val="Arial MT"/>
        <family val="2"/>
      </rPr>
      <t>09.05.092</t>
    </r>
  </si>
  <si>
    <r>
      <rPr>
        <sz val="7.5"/>
        <rFont val="Arial MT"/>
        <family val="2"/>
      </rPr>
      <t>14.47</t>
    </r>
  </si>
  <si>
    <r>
      <rPr>
        <sz val="7.5"/>
        <rFont val="Arial MT"/>
        <family val="2"/>
      </rPr>
      <t xml:space="preserve">INTERRUPTOR AUTOMATICO DIFERENCIAL (DISPOSITIVO
</t>
    </r>
    <r>
      <rPr>
        <sz val="7.5"/>
        <rFont val="Arial MT"/>
        <family val="2"/>
      </rPr>
      <t>DR) 40A/30 mA</t>
    </r>
  </si>
  <si>
    <r>
      <rPr>
        <sz val="7.5"/>
        <rFont val="Arial MT"/>
        <family val="2"/>
      </rPr>
      <t>09.05.093</t>
    </r>
  </si>
  <si>
    <r>
      <rPr>
        <sz val="7.5"/>
        <rFont val="Arial MT"/>
        <family val="2"/>
      </rPr>
      <t>14.48</t>
    </r>
  </si>
  <si>
    <r>
      <rPr>
        <sz val="7.5"/>
        <rFont val="Arial MT"/>
        <family val="2"/>
      </rPr>
      <t xml:space="preserve">INTERRUPTOR AUTOMATICO DIFERENCIAL (DISPOSITIVO
</t>
    </r>
    <r>
      <rPr>
        <sz val="7.5"/>
        <rFont val="Arial MT"/>
        <family val="2"/>
      </rPr>
      <t>DR) 63A/30 mA</t>
    </r>
  </si>
  <si>
    <r>
      <rPr>
        <sz val="7.5"/>
        <rFont val="Arial MT"/>
        <family val="2"/>
      </rPr>
      <t>09.05.096</t>
    </r>
  </si>
  <si>
    <r>
      <rPr>
        <sz val="7.5"/>
        <rFont val="Arial MT"/>
        <family val="2"/>
      </rPr>
      <t>14.49</t>
    </r>
  </si>
  <si>
    <r>
      <rPr>
        <sz val="7.5"/>
        <rFont val="Arial MT"/>
        <family val="2"/>
      </rPr>
      <t>CENTRAL DE SISTEMA DE ALARME ATÉ 12 ENDEREÇOS</t>
    </r>
  </si>
  <si>
    <r>
      <rPr>
        <sz val="7.5"/>
        <rFont val="Arial MT"/>
        <family val="2"/>
      </rPr>
      <t>09.06.001</t>
    </r>
  </si>
  <si>
    <r>
      <rPr>
        <sz val="7.5"/>
        <rFont val="Arial MT"/>
        <family val="2"/>
      </rPr>
      <t>14.50</t>
    </r>
  </si>
  <si>
    <r>
      <rPr>
        <sz val="7.5"/>
        <rFont val="Arial MT"/>
        <family val="2"/>
      </rPr>
      <t xml:space="preserve">CAIXA DE PASSAGEM ESTAMPADA COM TAMPA
</t>
    </r>
    <r>
      <rPr>
        <sz val="7.5"/>
        <rFont val="Arial MT"/>
        <family val="2"/>
      </rPr>
      <t>PLASTICA DE 4"X2"</t>
    </r>
  </si>
  <si>
    <r>
      <rPr>
        <sz val="7.5"/>
        <rFont val="Arial MT"/>
        <family val="2"/>
      </rPr>
      <t>09.06.007</t>
    </r>
  </si>
  <si>
    <r>
      <rPr>
        <sz val="7.5"/>
        <rFont val="Arial MT"/>
        <family val="2"/>
      </rPr>
      <t>14.51</t>
    </r>
  </si>
  <si>
    <r>
      <rPr>
        <sz val="7.5"/>
        <rFont val="Arial MT"/>
        <family val="2"/>
      </rPr>
      <t xml:space="preserve">CAIXA DE PASSAGEM CHAPA TAMPA PARAFUSADA DE
</t>
    </r>
    <r>
      <rPr>
        <sz val="7.5"/>
        <rFont val="Arial MT"/>
        <family val="2"/>
      </rPr>
      <t>15X15X8 CM</t>
    </r>
  </si>
  <si>
    <r>
      <rPr>
        <sz val="7.5"/>
        <rFont val="Arial MT"/>
        <family val="2"/>
      </rPr>
      <t>09.06.012</t>
    </r>
  </si>
  <si>
    <r>
      <rPr>
        <sz val="7.5"/>
        <rFont val="Arial MT"/>
        <family val="2"/>
      </rPr>
      <t>14.52</t>
    </r>
  </si>
  <si>
    <r>
      <rPr>
        <sz val="7.5"/>
        <rFont val="Arial MT"/>
        <family val="2"/>
      </rPr>
      <t xml:space="preserve">CAIXA DE PASSAGEM CHAPA TAMPA PARAFUSADA DE
</t>
    </r>
    <r>
      <rPr>
        <sz val="7.5"/>
        <rFont val="Arial MT"/>
        <family val="2"/>
      </rPr>
      <t>30X30X12 CM</t>
    </r>
  </si>
  <si>
    <r>
      <rPr>
        <sz val="7.5"/>
        <rFont val="Arial MT"/>
        <family val="2"/>
      </rPr>
      <t>09.06.038</t>
    </r>
  </si>
  <si>
    <r>
      <rPr>
        <sz val="7.5"/>
        <rFont val="Arial MT"/>
        <family val="2"/>
      </rPr>
      <t>14.53</t>
    </r>
  </si>
  <si>
    <r>
      <rPr>
        <sz val="7.5"/>
        <rFont val="Arial MT"/>
        <family val="2"/>
      </rPr>
      <t xml:space="preserve">CAIXA DE PASSAGEM A PROVA DE UMIDADE EM
</t>
    </r>
    <r>
      <rPr>
        <sz val="7.5"/>
        <rFont val="Arial MT"/>
        <family val="2"/>
      </rPr>
      <t>ALUMINIO 30X30X12CM</t>
    </r>
  </si>
  <si>
    <r>
      <rPr>
        <sz val="7.5"/>
        <rFont val="Arial MT"/>
        <family val="2"/>
      </rPr>
      <t>09.07.004</t>
    </r>
  </si>
  <si>
    <r>
      <rPr>
        <sz val="7.5"/>
        <rFont val="Arial MT"/>
        <family val="2"/>
      </rPr>
      <t>14.54</t>
    </r>
  </si>
  <si>
    <r>
      <rPr>
        <sz val="7.5"/>
        <rFont val="Arial MT"/>
        <family val="2"/>
      </rPr>
      <t>FIO DE 2,50 MM2 - 750 V DE ISOLACAO</t>
    </r>
  </si>
  <si>
    <r>
      <rPr>
        <sz val="7.5"/>
        <rFont val="Arial MT"/>
        <family val="2"/>
      </rPr>
      <t>09.07.005</t>
    </r>
  </si>
  <si>
    <r>
      <rPr>
        <sz val="7.5"/>
        <rFont val="Arial MT"/>
        <family val="2"/>
      </rPr>
      <t>14.55</t>
    </r>
  </si>
  <si>
    <r>
      <rPr>
        <sz val="7.5"/>
        <rFont val="Arial MT"/>
        <family val="2"/>
      </rPr>
      <t>FIO DE 4 MM2 - 750 V DE ISOLACAO</t>
    </r>
  </si>
  <si>
    <r>
      <rPr>
        <sz val="7.5"/>
        <rFont val="Arial MT"/>
        <family val="2"/>
      </rPr>
      <t>09.07.006</t>
    </r>
  </si>
  <si>
    <r>
      <rPr>
        <sz val="7.5"/>
        <rFont val="Arial MT"/>
        <family val="2"/>
      </rPr>
      <t>14.56</t>
    </r>
  </si>
  <si>
    <r>
      <rPr>
        <sz val="7.5"/>
        <rFont val="Arial MT"/>
        <family val="2"/>
      </rPr>
      <t>FIO DE 6 MM2 - 750 V DE ISOLACAO</t>
    </r>
  </si>
  <si>
    <r>
      <rPr>
        <sz val="7.5"/>
        <rFont val="Arial MT"/>
        <family val="2"/>
      </rPr>
      <t>09.07.011</t>
    </r>
  </si>
  <si>
    <r>
      <rPr>
        <sz val="7.5"/>
        <rFont val="Arial MT"/>
        <family val="2"/>
      </rPr>
      <t>14.57</t>
    </r>
  </si>
  <si>
    <r>
      <rPr>
        <sz val="7.5"/>
        <rFont val="Arial MT"/>
        <family val="2"/>
      </rPr>
      <t>CABO DE 10 MM2 - 750 V DE ISOLACAO</t>
    </r>
  </si>
  <si>
    <r>
      <rPr>
        <sz val="7.5"/>
        <rFont val="Arial MT"/>
        <family val="2"/>
      </rPr>
      <t>09.07.012</t>
    </r>
  </si>
  <si>
    <r>
      <rPr>
        <sz val="7.5"/>
        <rFont val="Arial MT"/>
        <family val="2"/>
      </rPr>
      <t>14.58</t>
    </r>
  </si>
  <si>
    <r>
      <rPr>
        <sz val="7.5"/>
        <rFont val="Arial MT"/>
        <family val="2"/>
      </rPr>
      <t>CABO DE 16 MM2 - 750 V DE ISOLACAO</t>
    </r>
  </si>
  <si>
    <r>
      <rPr>
        <sz val="7.5"/>
        <rFont val="Arial MT"/>
        <family val="2"/>
      </rPr>
      <t>09.07.013</t>
    </r>
  </si>
  <si>
    <r>
      <rPr>
        <sz val="7.5"/>
        <rFont val="Arial MT"/>
        <family val="2"/>
      </rPr>
      <t>14.59</t>
    </r>
  </si>
  <si>
    <r>
      <rPr>
        <sz val="7.5"/>
        <rFont val="Arial MT"/>
        <family val="2"/>
      </rPr>
      <t>CABO DE 25 MM2 - 750 V DE ISOLACAO</t>
    </r>
  </si>
  <si>
    <r>
      <rPr>
        <sz val="7.5"/>
        <rFont val="Arial MT"/>
        <family val="2"/>
      </rPr>
      <t>09.07.014</t>
    </r>
  </si>
  <si>
    <r>
      <rPr>
        <sz val="7.5"/>
        <rFont val="Arial MT"/>
        <family val="2"/>
      </rPr>
      <t>14.60</t>
    </r>
  </si>
  <si>
    <r>
      <rPr>
        <sz val="7.5"/>
        <rFont val="Arial MT"/>
        <family val="2"/>
      </rPr>
      <t>CABO DE 35 MM2 - 750 V DE ISOLACAO</t>
    </r>
  </si>
  <si>
    <r>
      <rPr>
        <sz val="7.5"/>
        <rFont val="Arial MT"/>
        <family val="2"/>
      </rPr>
      <t>09.07.015</t>
    </r>
  </si>
  <si>
    <r>
      <rPr>
        <sz val="7.5"/>
        <rFont val="Arial MT"/>
        <family val="2"/>
      </rPr>
      <t>14.61</t>
    </r>
  </si>
  <si>
    <r>
      <rPr>
        <sz val="7.5"/>
        <rFont val="Arial MT"/>
        <family val="2"/>
      </rPr>
      <t>CABO DE 50 MM2 - 750 V DE ISOLACAO</t>
    </r>
  </si>
  <si>
    <r>
      <rPr>
        <sz val="7.5"/>
        <rFont val="Arial MT"/>
        <family val="2"/>
      </rPr>
      <t>09.07.016</t>
    </r>
  </si>
  <si>
    <r>
      <rPr>
        <sz val="7.5"/>
        <rFont val="Arial MT"/>
        <family val="2"/>
      </rPr>
      <t>14.62</t>
    </r>
  </si>
  <si>
    <r>
      <rPr>
        <sz val="7.5"/>
        <rFont val="Arial MT"/>
        <family val="2"/>
      </rPr>
      <t>CABO DE 70 MM2 - 750 V DE ISOLACAO</t>
    </r>
  </si>
  <si>
    <r>
      <rPr>
        <sz val="7.5"/>
        <rFont val="Arial MT"/>
        <family val="2"/>
      </rPr>
      <t>09.07.018</t>
    </r>
  </si>
  <si>
    <r>
      <rPr>
        <sz val="7.5"/>
        <rFont val="Arial MT"/>
        <family val="2"/>
      </rPr>
      <t>14.63</t>
    </r>
  </si>
  <si>
    <r>
      <rPr>
        <sz val="7.5"/>
        <rFont val="Arial MT"/>
        <family val="2"/>
      </rPr>
      <t>CABO DE 120 MM2 - 750 V DE ISOLACAO</t>
    </r>
  </si>
  <si>
    <r>
      <rPr>
        <sz val="7.5"/>
        <rFont val="Arial MT"/>
        <family val="2"/>
      </rPr>
      <t>09.07.021</t>
    </r>
  </si>
  <si>
    <r>
      <rPr>
        <sz val="7.5"/>
        <rFont val="Arial MT"/>
        <family val="2"/>
      </rPr>
      <t>14.64</t>
    </r>
  </si>
  <si>
    <r>
      <rPr>
        <sz val="7.5"/>
        <rFont val="Arial MT"/>
        <family val="2"/>
      </rPr>
      <t>CABO DE 240 MM2 - 750 V DE ISOLACAO</t>
    </r>
  </si>
  <si>
    <r>
      <rPr>
        <sz val="7.5"/>
        <rFont val="Arial MT"/>
        <family val="2"/>
      </rPr>
      <t>09.08.057</t>
    </r>
  </si>
  <si>
    <r>
      <rPr>
        <sz val="7.5"/>
        <rFont val="Arial MT"/>
        <family val="2"/>
      </rPr>
      <t>14.65</t>
    </r>
  </si>
  <si>
    <r>
      <rPr>
        <sz val="7.5"/>
        <rFont val="Arial MT"/>
        <family val="2"/>
      </rPr>
      <t xml:space="preserve">PONTO SECO P/ INSTALACAO DE SOM/TV/ALARME -
</t>
    </r>
    <r>
      <rPr>
        <sz val="7.5"/>
        <rFont val="Arial MT"/>
        <family val="2"/>
      </rPr>
      <t>ELETROD. PVC Ø 25MM AMARELO.</t>
    </r>
  </si>
  <si>
    <r>
      <rPr>
        <sz val="7.5"/>
        <rFont val="Arial MT"/>
        <family val="2"/>
      </rPr>
      <t>09.08.086</t>
    </r>
  </si>
  <si>
    <r>
      <rPr>
        <sz val="7.5"/>
        <rFont val="Arial MT"/>
        <family val="2"/>
      </rPr>
      <t>14.66</t>
    </r>
  </si>
  <si>
    <r>
      <rPr>
        <sz val="7.5"/>
        <rFont val="Arial MT"/>
        <family val="2"/>
      </rPr>
      <t>ACIONADOR DO ALARME DE INCENDIO</t>
    </r>
  </si>
  <si>
    <r>
      <rPr>
        <sz val="7.5"/>
        <rFont val="Arial MT"/>
        <family val="2"/>
      </rPr>
      <t>09.08.087</t>
    </r>
  </si>
  <si>
    <r>
      <rPr>
        <sz val="7.5"/>
        <rFont val="Arial MT"/>
        <family val="2"/>
      </rPr>
      <t>14.67</t>
    </r>
  </si>
  <si>
    <r>
      <rPr>
        <sz val="7.5"/>
        <rFont val="Arial MT"/>
        <family val="2"/>
      </rPr>
      <t xml:space="preserve">SIRENE PARA ALARME DE EMERGENCIA- ELETRODUTO
</t>
    </r>
    <r>
      <rPr>
        <sz val="7.5"/>
        <rFont val="Arial MT"/>
        <family val="2"/>
      </rPr>
      <t>DE PVC</t>
    </r>
  </si>
  <si>
    <r>
      <rPr>
        <sz val="7.5"/>
        <rFont val="Arial MT"/>
        <family val="2"/>
      </rPr>
      <t>09.09.036</t>
    </r>
  </si>
  <si>
    <r>
      <rPr>
        <sz val="7.5"/>
        <rFont val="Arial MT"/>
        <family val="2"/>
      </rPr>
      <t>14.68</t>
    </r>
  </si>
  <si>
    <r>
      <rPr>
        <sz val="7.5"/>
        <rFont val="Arial MT"/>
        <family val="2"/>
      </rPr>
      <t>IL-57 REFLETOR C/ GRADE P/ VAPOR MET 150W</t>
    </r>
  </si>
  <si>
    <r>
      <rPr>
        <sz val="7.5"/>
        <rFont val="Arial MT"/>
        <family val="2"/>
      </rPr>
      <t>09.09.037</t>
    </r>
  </si>
  <si>
    <r>
      <rPr>
        <sz val="7.5"/>
        <rFont val="Arial MT"/>
        <family val="2"/>
      </rPr>
      <t>14.69</t>
    </r>
  </si>
  <si>
    <r>
      <rPr>
        <sz val="7.5"/>
        <rFont val="Arial MT"/>
        <family val="2"/>
      </rPr>
      <t xml:space="preserve">IL-58 ILUMINACAO P/ QUADRA DE ESP. COB. LAMP.
</t>
    </r>
    <r>
      <rPr>
        <sz val="7.5"/>
        <rFont val="Arial MT"/>
        <family val="2"/>
      </rPr>
      <t>VAPOR METALICO (1X250W)</t>
    </r>
  </si>
  <si>
    <r>
      <rPr>
        <sz val="7.5"/>
        <rFont val="Arial MT"/>
        <family val="2"/>
      </rPr>
      <t>09.09.060</t>
    </r>
  </si>
  <si>
    <r>
      <rPr>
        <sz val="7.5"/>
        <rFont val="Arial MT"/>
        <family val="2"/>
      </rPr>
      <t>14.70</t>
    </r>
  </si>
  <si>
    <r>
      <rPr>
        <sz val="7.5"/>
        <rFont val="Arial MT"/>
        <family val="2"/>
      </rPr>
      <t xml:space="preserve">IL-60 LUMINARIA DE SOBREPOR C/REFLETOR E ALETAS
</t>
    </r>
    <r>
      <rPr>
        <sz val="7.5"/>
        <rFont val="Arial MT"/>
        <family val="2"/>
      </rPr>
      <t>P/LAMP.FLUORESCENTE (2X32W)</t>
    </r>
  </si>
  <si>
    <r>
      <rPr>
        <sz val="7.5"/>
        <rFont val="Arial MT"/>
        <family val="2"/>
      </rPr>
      <t>09.09.061</t>
    </r>
  </si>
  <si>
    <r>
      <rPr>
        <sz val="7.5"/>
        <rFont val="Arial MT"/>
        <family val="2"/>
      </rPr>
      <t>14.71</t>
    </r>
  </si>
  <si>
    <r>
      <rPr>
        <sz val="7.5"/>
        <rFont val="Arial MT"/>
        <family val="2"/>
      </rPr>
      <t xml:space="preserve">IL-61 LUMINARIA DE EMBUTIR C/ REFLETOR E ALETAS P/
</t>
    </r>
    <r>
      <rPr>
        <sz val="7.5"/>
        <rFont val="Arial MT"/>
        <family val="2"/>
      </rPr>
      <t>LAMP. FLUORESCENTE (2x32W)</t>
    </r>
  </si>
  <si>
    <r>
      <rPr>
        <sz val="7.5"/>
        <rFont val="Arial MT"/>
        <family val="2"/>
      </rPr>
      <t>09.09.068</t>
    </r>
  </si>
  <si>
    <r>
      <rPr>
        <sz val="7.5"/>
        <rFont val="Arial MT"/>
        <family val="2"/>
      </rPr>
      <t>14.72</t>
    </r>
  </si>
  <si>
    <r>
      <rPr>
        <sz val="7.5"/>
        <rFont val="Arial MT"/>
        <family val="2"/>
      </rPr>
      <t xml:space="preserve">IL-68 LUMINARIA C/DIFUSOR TRANSLUCIDO P/LAMPADAS
</t>
    </r>
    <r>
      <rPr>
        <sz val="7.5"/>
        <rFont val="Arial MT"/>
        <family val="2"/>
      </rPr>
      <t>FLUOR. (2X16W)</t>
    </r>
  </si>
  <si>
    <r>
      <rPr>
        <sz val="7.5"/>
        <rFont val="Arial MT"/>
        <family val="2"/>
      </rPr>
      <t>09.80.053</t>
    </r>
  </si>
  <si>
    <r>
      <rPr>
        <sz val="7.5"/>
        <rFont val="Arial MT"/>
        <family val="2"/>
      </rPr>
      <t>14.73</t>
    </r>
  </si>
  <si>
    <r>
      <rPr>
        <sz val="7.5"/>
        <rFont val="Arial MT"/>
        <family val="2"/>
      </rPr>
      <t xml:space="preserve">CAIXA DE MEDICAO PADRAO ELEKTRO - 0,70 X 0,60 X 0,25
</t>
    </r>
    <r>
      <rPr>
        <sz val="7.5"/>
        <rFont val="Arial MT"/>
        <family val="2"/>
      </rPr>
      <t>M</t>
    </r>
  </si>
  <si>
    <r>
      <rPr>
        <sz val="7.5"/>
        <rFont val="Arial MT"/>
        <family val="2"/>
      </rPr>
      <t>09.82.007</t>
    </r>
  </si>
  <si>
    <r>
      <rPr>
        <sz val="7.5"/>
        <rFont val="Arial MT"/>
        <family val="2"/>
      </rPr>
      <t>14.74</t>
    </r>
  </si>
  <si>
    <r>
      <rPr>
        <sz val="7.5"/>
        <rFont val="Arial MT"/>
        <family val="2"/>
      </rPr>
      <t>BRAQUET COM 4 ISOLADORES PARA B.T.</t>
    </r>
  </si>
  <si>
    <r>
      <rPr>
        <sz val="7.5"/>
        <rFont val="Arial MT"/>
        <family val="2"/>
      </rPr>
      <t>09.85.025</t>
    </r>
  </si>
  <si>
    <r>
      <rPr>
        <sz val="7.5"/>
        <rFont val="Arial MT"/>
        <family val="2"/>
      </rPr>
      <t>14.75</t>
    </r>
  </si>
  <si>
    <r>
      <rPr>
        <sz val="7.5"/>
        <rFont val="Arial MT"/>
        <family val="2"/>
      </rPr>
      <t xml:space="preserve">LUMIN. BLINDADA ARANDELA P/ LAMP.
</t>
    </r>
    <r>
      <rPr>
        <sz val="7.5"/>
        <rFont val="Arial MT"/>
        <family val="2"/>
      </rPr>
      <t>FLUOR.COMPACTA  23 W</t>
    </r>
  </si>
  <si>
    <r>
      <rPr>
        <sz val="7.5"/>
        <rFont val="Arial MT"/>
        <family val="2"/>
      </rPr>
      <t>09.86.020</t>
    </r>
  </si>
  <si>
    <r>
      <rPr>
        <sz val="7.5"/>
        <rFont val="Arial MT"/>
        <family val="2"/>
      </rPr>
      <t>14.76</t>
    </r>
  </si>
  <si>
    <r>
      <rPr>
        <sz val="7.5"/>
        <rFont val="Arial MT"/>
        <family val="2"/>
      </rPr>
      <t xml:space="preserve">SUPORTE SIMPLES COM ROLDANA PARA CABO DE
</t>
    </r>
    <r>
      <rPr>
        <sz val="7.5"/>
        <rFont val="Arial MT"/>
        <family val="2"/>
      </rPr>
      <t>COBRE NU 25 A 35 MM2</t>
    </r>
  </si>
  <si>
    <r>
      <rPr>
        <b/>
        <sz val="7.5"/>
        <rFont val="Arial"/>
        <family val="2"/>
      </rPr>
      <t>CAIXA DÁGUA - 15.000L</t>
    </r>
  </si>
  <si>
    <r>
      <rPr>
        <sz val="7.5"/>
        <rFont val="Arial MT"/>
        <family val="2"/>
      </rPr>
      <t>15.1</t>
    </r>
  </si>
  <si>
    <r>
      <rPr>
        <sz val="7.5"/>
        <rFont val="Arial MT"/>
        <family val="2"/>
      </rPr>
      <t xml:space="preserve">DP.02 - ESCADA MARINHEIRO DE FERRO GALVANIZADO
</t>
    </r>
    <r>
      <rPr>
        <sz val="7.5"/>
        <rFont val="Arial MT"/>
        <family val="2"/>
      </rPr>
      <t>COM GUARDA CORPO</t>
    </r>
  </si>
  <si>
    <r>
      <rPr>
        <sz val="7.5"/>
        <rFont val="Arial MT"/>
        <family val="2"/>
      </rPr>
      <t>15.03.131</t>
    </r>
  </si>
  <si>
    <r>
      <rPr>
        <sz val="5.5"/>
        <rFont val="Arial MT"/>
        <family val="2"/>
      </rPr>
      <t>CPOS</t>
    </r>
  </si>
  <si>
    <r>
      <rPr>
        <sz val="7.5"/>
        <rFont val="Arial MT"/>
        <family val="2"/>
      </rPr>
      <t>15.2</t>
    </r>
  </si>
  <si>
    <r>
      <rPr>
        <sz val="7.5"/>
        <rFont val="Arial MT"/>
        <family val="2"/>
      </rPr>
      <t xml:space="preserve">Fornecimento e montagem de estrutura em aço ASTM-A572
</t>
    </r>
    <r>
      <rPr>
        <sz val="7.5"/>
        <rFont val="Arial MT"/>
        <family val="2"/>
      </rPr>
      <t>Grau 50, sem pintura</t>
    </r>
  </si>
  <si>
    <r>
      <rPr>
        <sz val="7.5"/>
        <rFont val="Arial MT"/>
        <family val="2"/>
      </rPr>
      <t>kg</t>
    </r>
  </si>
  <si>
    <r>
      <rPr>
        <sz val="7.5"/>
        <rFont val="Arial MT"/>
        <family val="2"/>
      </rPr>
      <t>46.26.110</t>
    </r>
  </si>
  <si>
    <r>
      <rPr>
        <sz val="7.5"/>
        <rFont val="Arial MT"/>
        <family val="2"/>
      </rPr>
      <t>15.3</t>
    </r>
  </si>
  <si>
    <r>
      <rPr>
        <sz val="7.5"/>
        <rFont val="Arial MT"/>
        <family val="2"/>
      </rPr>
      <t xml:space="preserve">Conjunto de ancoragem para tubo em ferro fundido predial
</t>
    </r>
    <r>
      <rPr>
        <sz val="7.5"/>
        <rFont val="Arial MT"/>
        <family val="2"/>
      </rPr>
      <t>SMU, DN= 50 mm</t>
    </r>
  </si>
  <si>
    <r>
      <rPr>
        <sz val="7.5"/>
        <rFont val="Arial MT"/>
        <family val="2"/>
      </rPr>
      <t>100716</t>
    </r>
  </si>
  <si>
    <r>
      <rPr>
        <sz val="5.5"/>
        <rFont val="Arial MT"/>
        <family val="2"/>
      </rPr>
      <t>SINAPI</t>
    </r>
  </si>
  <si>
    <r>
      <rPr>
        <sz val="7.5"/>
        <rFont val="Arial MT"/>
        <family val="2"/>
      </rPr>
      <t>15.4</t>
    </r>
  </si>
  <si>
    <r>
      <rPr>
        <sz val="7.5"/>
        <rFont val="Arial MT"/>
        <family val="2"/>
      </rPr>
      <t xml:space="preserve">JATEAMENTO ABRASIVO COM GRANALHA DE AÇO EM
</t>
    </r>
    <r>
      <rPr>
        <sz val="7.5"/>
        <rFont val="Arial MT"/>
        <family val="2"/>
      </rPr>
      <t>PERFIL METÁLICO EM FÁBRICA. AF_01/2020</t>
    </r>
  </si>
  <si>
    <r>
      <rPr>
        <sz val="7.5"/>
        <rFont val="Arial MT"/>
        <family val="2"/>
      </rPr>
      <t>m²</t>
    </r>
  </si>
  <si>
    <r>
      <rPr>
        <sz val="7.5"/>
        <rFont val="Arial MT"/>
        <family val="2"/>
      </rPr>
      <t>15.5</t>
    </r>
  </si>
  <si>
    <r>
      <rPr>
        <sz val="7.5"/>
        <rFont val="Arial MT"/>
        <family val="2"/>
      </rPr>
      <t xml:space="preserve">PINTURA PROTETORA COM TINTA A BASE DE EPÓXI
</t>
    </r>
    <r>
      <rPr>
        <sz val="7.5"/>
        <rFont val="Arial MT"/>
        <family val="2"/>
      </rPr>
      <t>(PARA ARGAMASSA IMPERMEÁVEL)</t>
    </r>
  </si>
  <si>
    <r>
      <rPr>
        <sz val="7.5"/>
        <rFont val="Arial MT"/>
        <family val="2"/>
      </rPr>
      <t>15.6</t>
    </r>
  </si>
  <si>
    <r>
      <rPr>
        <sz val="7.5"/>
        <rFont val="Arial MT"/>
        <family val="2"/>
      </rPr>
      <t>ESMALTE SINTÉTICO - ESTRUTURAS METÁLICAS</t>
    </r>
  </si>
  <si>
    <r>
      <rPr>
        <b/>
        <sz val="7.5"/>
        <rFont val="Arial"/>
        <family val="2"/>
      </rPr>
      <t>SERVIÇOS COMPLEMENTARES</t>
    </r>
  </si>
  <si>
    <r>
      <rPr>
        <sz val="7.5"/>
        <rFont val="Arial MT"/>
        <family val="2"/>
      </rPr>
      <t>16.1</t>
    </r>
  </si>
  <si>
    <r>
      <rPr>
        <sz val="7.5"/>
        <rFont val="Arial MT"/>
        <family val="2"/>
      </rPr>
      <t xml:space="preserve">PRATELEIRA PARA ARMÁRIO, REVESTIDA EM 2 FACES,
</t>
    </r>
    <r>
      <rPr>
        <sz val="7.5"/>
        <rFont val="Arial MT"/>
        <family val="2"/>
      </rPr>
      <t>EM LAMINADO MELAMÍNICO</t>
    </r>
  </si>
  <si>
    <r>
      <rPr>
        <sz val="7.5"/>
        <rFont val="Arial MT"/>
        <family val="2"/>
      </rPr>
      <t>16.2</t>
    </r>
  </si>
  <si>
    <r>
      <rPr>
        <sz val="7.5"/>
        <rFont val="Arial MT"/>
        <family val="2"/>
      </rPr>
      <t xml:space="preserve">PP.36 - PORTA EM FERRO PERFILADO COM TELA PARA
</t>
    </r>
    <r>
      <rPr>
        <sz val="7.5"/>
        <rFont val="Arial MT"/>
        <family val="2"/>
      </rPr>
      <t>ABRIGO DE GÁS</t>
    </r>
  </si>
  <si>
    <r>
      <rPr>
        <sz val="7.5"/>
        <rFont val="Arial MT"/>
        <family val="2"/>
      </rPr>
      <t>16.3</t>
    </r>
  </si>
  <si>
    <r>
      <rPr>
        <sz val="7.5"/>
        <rFont val="Arial MT"/>
        <family val="2"/>
      </rPr>
      <t xml:space="preserve">HV.14 - ABRIGO PARA GÁS EM BLOCO DE CONCRETO
</t>
    </r>
    <r>
      <rPr>
        <sz val="7.5"/>
        <rFont val="Arial MT"/>
        <family val="2"/>
      </rPr>
      <t>APARENTE PARA 4 CILINDROS</t>
    </r>
  </si>
  <si>
    <r>
      <rPr>
        <sz val="7.5"/>
        <rFont val="Arial MT"/>
        <family val="2"/>
      </rPr>
      <t>16.4</t>
    </r>
  </si>
  <si>
    <r>
      <rPr>
        <sz val="7.5"/>
        <rFont val="Arial MT"/>
        <family val="2"/>
      </rPr>
      <t>FITA ANTIDERRAPANTE, FAIXA COM LARGURA=5CM E ESPESSURA=2MM, APLICAÇÃO EM DEGRAU</t>
    </r>
  </si>
  <si>
    <r>
      <rPr>
        <sz val="7.5"/>
        <rFont val="Arial MT"/>
        <family val="2"/>
      </rPr>
      <t>16.5</t>
    </r>
  </si>
  <si>
    <r>
      <rPr>
        <sz val="7.5"/>
        <rFont val="Arial MT"/>
        <family val="2"/>
      </rPr>
      <t xml:space="preserve">DX.01/03 - COIFA EM CHAPA DE AÇO GALVANIZADO PARA
</t>
    </r>
    <r>
      <rPr>
        <sz val="7.5"/>
        <rFont val="Arial MT"/>
        <family val="2"/>
      </rPr>
      <t>FOGÃO DE 6 BOCAS</t>
    </r>
  </si>
  <si>
    <r>
      <rPr>
        <sz val="7.5"/>
        <rFont val="Arial MT"/>
        <family val="2"/>
      </rPr>
      <t>16.6</t>
    </r>
  </si>
  <si>
    <r>
      <rPr>
        <sz val="7.5"/>
        <rFont val="Arial MT"/>
        <family val="2"/>
      </rPr>
      <t xml:space="preserve">CHAPÉU CHINÊS PARA DUTO GALVANIZADO 35CM BIT.22
</t>
    </r>
    <r>
      <rPr>
        <sz val="7.5"/>
        <rFont val="Arial MT"/>
        <family val="2"/>
      </rPr>
      <t>PARA EXAUSTÃO DE AR</t>
    </r>
  </si>
  <si>
    <r>
      <rPr>
        <sz val="7.5"/>
        <rFont val="Arial MT"/>
        <family val="2"/>
      </rPr>
      <t>16.7</t>
    </r>
  </si>
  <si>
    <r>
      <rPr>
        <sz val="7.5"/>
        <rFont val="Arial MT"/>
        <family val="2"/>
      </rPr>
      <t xml:space="preserve">DUTO EM CHAPA DE AÇO GALVANIZADO N.22 -
</t>
    </r>
    <r>
      <rPr>
        <sz val="7.5"/>
        <rFont val="Arial MT"/>
        <family val="2"/>
      </rPr>
      <t>DIÂMETRO 35CM</t>
    </r>
  </si>
  <si>
    <r>
      <rPr>
        <sz val="7.5"/>
        <rFont val="Arial MT"/>
        <family val="2"/>
      </rPr>
      <t>16.8</t>
    </r>
  </si>
  <si>
    <r>
      <rPr>
        <sz val="7.5"/>
        <rFont val="Arial MT"/>
        <family val="2"/>
      </rPr>
      <t xml:space="preserve">CURVA PARA DUTO EM CHAPA GALVANIZADA 35CM BIT.22 PARA EXAUSTÃO AR RECRAVADA A CADA
</t>
    </r>
    <r>
      <rPr>
        <sz val="7.5"/>
        <rFont val="Arial MT"/>
        <family val="2"/>
      </rPr>
      <t>10GRAUS</t>
    </r>
  </si>
  <si>
    <r>
      <rPr>
        <sz val="7.5"/>
        <rFont val="Arial MT"/>
        <family val="2"/>
      </rPr>
      <t>16.9</t>
    </r>
  </si>
  <si>
    <r>
      <rPr>
        <sz val="7.5"/>
        <rFont val="Arial MT"/>
        <family val="2"/>
      </rPr>
      <t>EXAUSTOR 1/2 HP PARA COIFAS</t>
    </r>
  </si>
  <si>
    <r>
      <rPr>
        <sz val="7.5"/>
        <rFont val="Arial MT"/>
        <family val="2"/>
      </rPr>
      <t>05.05.064</t>
    </r>
  </si>
  <si>
    <r>
      <rPr>
        <sz val="7.5"/>
        <rFont val="Arial MT"/>
        <family val="2"/>
      </rPr>
      <t>16.10</t>
    </r>
  </si>
  <si>
    <r>
      <rPr>
        <sz val="7.5"/>
        <rFont val="Arial MT"/>
        <family val="2"/>
      </rPr>
      <t>PR-08 PRATELEIRA DE GRANITO</t>
    </r>
  </si>
  <si>
    <r>
      <rPr>
        <sz val="7.5"/>
        <rFont val="Arial MT"/>
        <family val="2"/>
      </rPr>
      <t>05.82.010</t>
    </r>
  </si>
  <si>
    <r>
      <rPr>
        <sz val="7.5"/>
        <rFont val="Arial MT"/>
        <family val="2"/>
      </rPr>
      <t>16.11</t>
    </r>
  </si>
  <si>
    <r>
      <rPr>
        <sz val="7.5"/>
        <rFont val="Arial MT"/>
        <family val="2"/>
      </rPr>
      <t>TAMPO DE PIA EM GRANITO E=2CM</t>
    </r>
  </si>
  <si>
    <r>
      <rPr>
        <sz val="7.5"/>
        <rFont val="Arial MT"/>
        <family val="2"/>
      </rPr>
      <t>16.12</t>
    </r>
  </si>
  <si>
    <r>
      <rPr>
        <sz val="7.5"/>
        <rFont val="Arial MT"/>
        <family val="2"/>
      </rPr>
      <t>09.80.051</t>
    </r>
  </si>
  <si>
    <r>
      <rPr>
        <sz val="7.5"/>
        <rFont val="Arial MT"/>
        <family val="2"/>
      </rPr>
      <t>16.13</t>
    </r>
  </si>
  <si>
    <r>
      <rPr>
        <sz val="7.5"/>
        <rFont val="Arial MT"/>
        <family val="2"/>
      </rPr>
      <t>MAO FRANCESA DE 700 MM</t>
    </r>
  </si>
  <si>
    <r>
      <rPr>
        <sz val="7.5"/>
        <rFont val="Arial MT"/>
        <family val="2"/>
      </rPr>
      <t>13.06.083</t>
    </r>
  </si>
  <si>
    <r>
      <rPr>
        <sz val="7.5"/>
        <rFont val="Arial MT"/>
        <family val="2"/>
      </rPr>
      <t>16.14</t>
    </r>
  </si>
  <si>
    <r>
      <rPr>
        <sz val="7.5"/>
        <rFont val="Arial MT"/>
        <family val="2"/>
      </rPr>
      <t xml:space="preserve">SO-23 SOLEIRA DE GRANITO EM NIVEL 1 PEÇA (L=19 A
</t>
    </r>
    <r>
      <rPr>
        <sz val="7.5"/>
        <rFont val="Arial MT"/>
        <family val="2"/>
      </rPr>
      <t>22CM)</t>
    </r>
  </si>
  <si>
    <r>
      <rPr>
        <sz val="7.5"/>
        <rFont val="Arial MT"/>
        <family val="2"/>
      </rPr>
      <t>16.15</t>
    </r>
  </si>
  <si>
    <r>
      <rPr>
        <sz val="7.5"/>
        <rFont val="Arial MT"/>
        <family val="2"/>
      </rPr>
      <t xml:space="preserve">FP.02 - GRADIL DE FERRO PERFILADO, TIPO PARQUE
</t>
    </r>
    <r>
      <rPr>
        <sz val="7.5"/>
        <rFont val="Arial MT"/>
        <family val="2"/>
      </rPr>
      <t>COM MURETA - GPM-1/DEPAVE</t>
    </r>
  </si>
  <si>
    <r>
      <rPr>
        <sz val="7.5"/>
        <rFont val="Arial MT"/>
        <family val="2"/>
      </rPr>
      <t>16.16</t>
    </r>
  </si>
  <si>
    <r>
      <rPr>
        <sz val="7.5"/>
        <rFont val="Arial MT"/>
        <family val="2"/>
      </rPr>
      <t xml:space="preserve">PP.37 - PORTÃO DE FERRO PERFILADO, TIPO PARQUE
</t>
    </r>
    <r>
      <rPr>
        <sz val="7.5"/>
        <rFont val="Arial MT"/>
        <family val="2"/>
      </rPr>
      <t>(GP.5/GPM.1) 1,50M, 1 FOLHA</t>
    </r>
  </si>
  <si>
    <r>
      <rPr>
        <sz val="7.5"/>
        <rFont val="Arial MT"/>
        <family val="2"/>
      </rPr>
      <t>16.17</t>
    </r>
  </si>
  <si>
    <r>
      <rPr>
        <sz val="7.5"/>
        <rFont val="Arial MT"/>
        <family val="2"/>
      </rPr>
      <t xml:space="preserve">PP.39/PP.40 - PORTÃO DE FERRO PERFILADO TIPO
</t>
    </r>
    <r>
      <rPr>
        <sz val="7.5"/>
        <rFont val="Arial MT"/>
        <family val="2"/>
      </rPr>
      <t>PARQUE (GP.5/GPM1) 3,0M, 1 OU 2 FOLHAS</t>
    </r>
  </si>
  <si>
    <r>
      <rPr>
        <sz val="7.5"/>
        <rFont val="Arial MT"/>
        <family val="2"/>
      </rPr>
      <t>16.06.022</t>
    </r>
  </si>
  <si>
    <r>
      <rPr>
        <sz val="7.5"/>
        <rFont val="Arial MT"/>
        <family val="2"/>
      </rPr>
      <t>16.18</t>
    </r>
  </si>
  <si>
    <r>
      <rPr>
        <sz val="7.5"/>
        <rFont val="Arial MT"/>
        <family val="2"/>
      </rPr>
      <t>MB-03 MASTRO PARA BANDEIRAS</t>
    </r>
  </si>
  <si>
    <r>
      <rPr>
        <sz val="7.5"/>
        <rFont val="Arial MT"/>
        <family val="2"/>
      </rPr>
      <t>16.07.025</t>
    </r>
  </si>
  <si>
    <r>
      <rPr>
        <sz val="7.5"/>
        <rFont val="Arial MT"/>
        <family val="2"/>
      </rPr>
      <t>16.19</t>
    </r>
  </si>
  <si>
    <r>
      <rPr>
        <sz val="7.5"/>
        <rFont val="Arial MT"/>
        <family val="2"/>
      </rPr>
      <t>BC-27 BANCO DE CONCRETO PRE-FABRICADO (L=220CM)</t>
    </r>
  </si>
  <si>
    <r>
      <rPr>
        <sz val="7.5"/>
        <rFont val="Arial MT"/>
        <family val="2"/>
      </rPr>
      <t>16.80.007</t>
    </r>
  </si>
  <si>
    <r>
      <rPr>
        <sz val="7.5"/>
        <rFont val="Arial MT"/>
        <family val="2"/>
      </rPr>
      <t>16.20</t>
    </r>
  </si>
  <si>
    <r>
      <rPr>
        <sz val="7.5"/>
        <rFont val="Arial MT"/>
        <family val="2"/>
      </rPr>
      <t>PINGADEIRA PARA MUROS DE ALVENARIA</t>
    </r>
  </si>
  <si>
    <r>
      <rPr>
        <sz val="7.5"/>
        <rFont val="Arial MT"/>
        <family val="2"/>
      </rPr>
      <t>16.80.097</t>
    </r>
  </si>
  <si>
    <r>
      <rPr>
        <sz val="7.5"/>
        <rFont val="Arial MT"/>
        <family val="2"/>
      </rPr>
      <t>16.21</t>
    </r>
  </si>
  <si>
    <r>
      <rPr>
        <sz val="7.5"/>
        <rFont val="Arial MT"/>
        <family val="2"/>
      </rPr>
      <t>CAÇAMBA DE 4M3 PARA RETIRADA DE ENTULHO</t>
    </r>
  </si>
  <si>
    <r>
      <rPr>
        <b/>
        <sz val="7.5"/>
        <rFont val="Arial"/>
        <family val="2"/>
      </rPr>
      <t>SERVIÇOS FINAIS</t>
    </r>
  </si>
  <si>
    <r>
      <rPr>
        <sz val="7.5"/>
        <rFont val="Arial MT"/>
        <family val="2"/>
      </rPr>
      <t>17-30-01</t>
    </r>
  </si>
  <si>
    <r>
      <rPr>
        <sz val="7.5"/>
        <rFont val="Arial MT"/>
        <family val="2"/>
      </rPr>
      <t>17.1</t>
    </r>
  </si>
  <si>
    <r>
      <rPr>
        <sz val="7.5"/>
        <rFont val="Arial MT"/>
        <family val="2"/>
      </rPr>
      <t xml:space="preserve">PLACA INAUGURAL - 600X500X3MM - CHAPA DE  AÇO
</t>
    </r>
    <r>
      <rPr>
        <sz val="7.5"/>
        <rFont val="Arial MT"/>
        <family val="2"/>
      </rPr>
      <t>INOX EM BAIXO RELEVO</t>
    </r>
  </si>
  <si>
    <r>
      <rPr>
        <sz val="7.5"/>
        <rFont val="Arial MT"/>
        <family val="2"/>
      </rPr>
      <t>16.11.005</t>
    </r>
  </si>
  <si>
    <r>
      <rPr>
        <sz val="7.5"/>
        <rFont val="Arial MT"/>
        <family val="2"/>
      </rPr>
      <t>17.2</t>
    </r>
  </si>
  <si>
    <r>
      <rPr>
        <sz val="7.5"/>
        <rFont val="Arial MT"/>
        <family val="2"/>
      </rPr>
      <t>LIMPEZA DA OBRA</t>
    </r>
  </si>
  <si>
    <r>
      <rPr>
        <b/>
        <sz val="8.5"/>
        <rFont val="Arial"/>
        <family val="2"/>
      </rPr>
      <t>CAMPO DE FUTEBOL SOCIETY</t>
    </r>
  </si>
  <si>
    <r>
      <rPr>
        <sz val="7.5"/>
        <rFont val="Arial MT"/>
        <family val="2"/>
      </rPr>
      <t>89475</t>
    </r>
  </si>
  <si>
    <r>
      <rPr>
        <sz val="7.5"/>
        <rFont val="Arial MT"/>
        <family val="2"/>
      </rPr>
      <t>17.3</t>
    </r>
  </si>
  <si>
    <r>
      <rPr>
        <sz val="7.5"/>
        <rFont val="Arial MT"/>
        <family val="2"/>
      </rPr>
      <t>ALVENARIA DE BLOCOS DE CONCRETO ESTRUTURAL 14X19X39 CM, (ESPESSURA 14 CM), FBK = 4,5 MPA, PARA PAREDES COM ÁREA LÍQUIDA MAIOR OU IGUAL A 6M², COM VÃOS, UTILIZANDO COLHER DE PEDREIRO. AF_12/2014</t>
    </r>
  </si>
  <si>
    <r>
      <rPr>
        <sz val="7.5"/>
        <rFont val="Arial MT"/>
        <family val="2"/>
      </rPr>
      <t>99059</t>
    </r>
  </si>
  <si>
    <r>
      <rPr>
        <sz val="7.5"/>
        <rFont val="Arial MT"/>
        <family val="2"/>
      </rPr>
      <t>17.4</t>
    </r>
  </si>
  <si>
    <r>
      <rPr>
        <sz val="7.5"/>
        <rFont val="Arial MT"/>
        <family val="2"/>
      </rPr>
      <t>LOCACAO CONVENCIONAL DE OBRA, UTILIZANDO GABARITO DE TÁBUAS CORRIDAS PONTALETADAS A CADA 2,00M -  2 UTILIZAÇÕES. AF_10/2018</t>
    </r>
  </si>
  <si>
    <r>
      <rPr>
        <sz val="7.5"/>
        <rFont val="Arial MT"/>
        <family val="2"/>
      </rPr>
      <t>87879</t>
    </r>
  </si>
  <si>
    <r>
      <rPr>
        <sz val="7.5"/>
        <rFont val="Arial MT"/>
        <family val="2"/>
      </rPr>
      <t>17.5</t>
    </r>
  </si>
  <si>
    <r>
      <rPr>
        <sz val="7.5"/>
        <rFont val="Arial MT"/>
        <family val="2"/>
      </rPr>
      <t>CHAPISCO APLICADO EM ALVENARIAS E ESTRUTURAS DE CONCRETO INTERNAS, COM COLHER DE PEDREIRO. ARGAMASSA TRAÇO 1:3 COM PREPARO EM BETONEIRA 400L. AF_06/2014</t>
    </r>
  </si>
  <si>
    <r>
      <rPr>
        <sz val="7.5"/>
        <rFont val="Arial MT"/>
        <family val="2"/>
      </rPr>
      <t>100576</t>
    </r>
  </si>
  <si>
    <r>
      <rPr>
        <sz val="7.5"/>
        <rFont val="Arial MT"/>
        <family val="2"/>
      </rPr>
      <t>17.6</t>
    </r>
  </si>
  <si>
    <r>
      <rPr>
        <sz val="7.5"/>
        <rFont val="Arial MT"/>
        <family val="2"/>
      </rPr>
      <t>REGULARIZAÇÃO E COMPACTAÇÃO DE SUBLEITO DE SOLO  PREDOMINANTEMENTE ARGILOSO. AF_11/2019</t>
    </r>
  </si>
  <si>
    <r>
      <rPr>
        <sz val="7.5"/>
        <rFont val="Arial MT"/>
        <family val="2"/>
      </rPr>
      <t>89173</t>
    </r>
  </si>
  <si>
    <r>
      <rPr>
        <sz val="7.5"/>
        <rFont val="Arial MT"/>
        <family val="2"/>
      </rPr>
      <t>17.7</t>
    </r>
  </si>
  <si>
    <r>
      <rPr>
        <sz val="7.5"/>
        <rFont val="Arial MT"/>
        <family val="2"/>
      </rPr>
      <t>(COMPOSIÇÃO REPRESENTATIVA) DO SERVIÇO DE EMBOÇO/MASSA ÚNICA, APLICADO MANUALMENTE, TRAÇO 1:2:8, EM BETONEIRA DE 400L, PAREDES INTERNAS, COM EXECUÇÃO DE TALISCAS, EDIFICAÇÃO HABITACIONAL UNIFAMILIAR (CASAS) E EDIFICAÇÃO PÚBLICA PADRÃO. AF_12/2014</t>
    </r>
  </si>
  <si>
    <r>
      <rPr>
        <sz val="7.5"/>
        <rFont val="Arial MT"/>
        <family val="2"/>
      </rPr>
      <t>17.8</t>
    </r>
  </si>
  <si>
    <r>
      <rPr>
        <sz val="7.5"/>
        <rFont val="Arial MT"/>
        <family val="2"/>
      </rPr>
      <t xml:space="preserve">CARGA MECANIZADA E REMOÇÃO DE TERRA, INCLUSIVE
</t>
    </r>
    <r>
      <rPr>
        <sz val="7.5"/>
        <rFont val="Arial MT"/>
        <family val="2"/>
      </rPr>
      <t>TRANSPORTE ATÉ 1KM</t>
    </r>
  </si>
  <si>
    <r>
      <rPr>
        <sz val="7.5"/>
        <rFont val="Arial MT"/>
        <family val="2"/>
      </rPr>
      <t>17-50-22</t>
    </r>
  </si>
  <si>
    <r>
      <rPr>
        <sz val="7.5"/>
        <rFont val="Arial MT"/>
        <family val="2"/>
      </rPr>
      <t>17.9</t>
    </r>
  </si>
  <si>
    <r>
      <rPr>
        <sz val="7.5"/>
        <rFont val="Arial MT"/>
        <family val="2"/>
      </rPr>
      <t>DEMOLIÇÃO MECANIZADA DE CONCRETO SIMPLES</t>
    </r>
  </si>
  <si>
    <r>
      <rPr>
        <sz val="7.5"/>
        <rFont val="Arial MT"/>
        <family val="2"/>
      </rPr>
      <t>101173</t>
    </r>
  </si>
  <si>
    <r>
      <rPr>
        <sz val="7.5"/>
        <rFont val="Arial MT"/>
        <family val="2"/>
      </rPr>
      <t>17.10</t>
    </r>
  </si>
  <si>
    <r>
      <rPr>
        <sz val="7.5"/>
        <rFont val="Arial MT"/>
        <family val="2"/>
      </rPr>
      <t>ESTACA BROCA DE CONCRETO, DIÂMETRO DE 20CM, ESCAVAÇÃO MANUAL COM TRADO CONCHA, COM ARMADURA DE ARRANQUE. AF_05/2020</t>
    </r>
  </si>
  <si>
    <r>
      <rPr>
        <sz val="7.5"/>
        <rFont val="Arial MT"/>
        <family val="2"/>
      </rPr>
      <t>17.11</t>
    </r>
  </si>
  <si>
    <r>
      <rPr>
        <sz val="7.5"/>
        <rFont val="Arial MT"/>
        <family val="2"/>
      </rPr>
      <t xml:space="preserve">CARGA MANUAL E REMOÇÃO DE ENTULHO, INCLUSIVE
</t>
    </r>
    <r>
      <rPr>
        <sz val="7.5"/>
        <rFont val="Arial MT"/>
        <family val="2"/>
      </rPr>
      <t>TRANSPORTE ATÉ 1 KM</t>
    </r>
  </si>
  <si>
    <r>
      <rPr>
        <sz val="7.5"/>
        <rFont val="Arial MT"/>
        <family val="2"/>
      </rPr>
      <t>96536</t>
    </r>
  </si>
  <si>
    <r>
      <rPr>
        <sz val="7.5"/>
        <rFont val="Arial MT"/>
        <family val="2"/>
      </rPr>
      <t>17.12</t>
    </r>
  </si>
  <si>
    <r>
      <rPr>
        <sz val="7.5"/>
        <rFont val="Arial MT"/>
        <family val="2"/>
      </rPr>
      <t>FABRICAÇÃO, MONTAGEM E DESMONTAGEM DE FÔRMA PARA VIGA BALDRAME, EM MADEIRA SERRADA, E=25 MM, 4 UTILIZAÇÕES. AF_06/2017</t>
    </r>
  </si>
  <si>
    <r>
      <rPr>
        <sz val="7.5"/>
        <rFont val="Arial MT"/>
        <family val="2"/>
      </rPr>
      <t>101747</t>
    </r>
  </si>
  <si>
    <r>
      <rPr>
        <sz val="7.5"/>
        <rFont val="Arial MT"/>
        <family val="2"/>
      </rPr>
      <t>17.13</t>
    </r>
  </si>
  <si>
    <r>
      <rPr>
        <sz val="7.5"/>
        <rFont val="Arial MT"/>
        <family val="2"/>
      </rPr>
      <t xml:space="preserve">PISO EM CONCRETO 20 MPA PREPARO MECÂNICO,
</t>
    </r>
    <r>
      <rPr>
        <sz val="7.5"/>
        <rFont val="Arial MT"/>
        <family val="2"/>
      </rPr>
      <t>ESPESSURA 7CM. AF_09/2020</t>
    </r>
  </si>
  <si>
    <r>
      <rPr>
        <sz val="7.5"/>
        <rFont val="Arial MT"/>
        <family val="2"/>
      </rPr>
      <t>17.14</t>
    </r>
  </si>
  <si>
    <r>
      <rPr>
        <sz val="7.5"/>
        <rFont val="Arial MT"/>
        <family val="2"/>
      </rPr>
      <t>3XK</t>
    </r>
  </si>
  <si>
    <r>
      <rPr>
        <sz val="7.5"/>
        <rFont val="Arial MT"/>
        <family val="2"/>
      </rPr>
      <t>96546</t>
    </r>
  </si>
  <si>
    <r>
      <rPr>
        <sz val="7.5"/>
        <rFont val="Arial MT"/>
        <family val="2"/>
      </rPr>
      <t>17.15</t>
    </r>
  </si>
  <si>
    <r>
      <rPr>
        <sz val="7.5"/>
        <rFont val="Arial MT"/>
        <family val="2"/>
      </rPr>
      <t>ARMAÇÃO DE BLOCO, VIGA BALDRAME OU SAPATA UTILIZANDO AÇO CA-50 DE 10 MM - MONTAGEM. AF_06/2017</t>
    </r>
  </si>
  <si>
    <r>
      <rPr>
        <sz val="7.5"/>
        <rFont val="Arial MT"/>
        <family val="2"/>
      </rPr>
      <t>101619</t>
    </r>
  </si>
  <si>
    <r>
      <rPr>
        <sz val="7.5"/>
        <rFont val="Arial MT"/>
        <family val="2"/>
      </rPr>
      <t>17.16</t>
    </r>
  </si>
  <si>
    <r>
      <rPr>
        <sz val="7.5"/>
        <rFont val="Arial MT"/>
        <family val="2"/>
      </rPr>
      <t>PREPARO DE FUNDO DE VALA COM LARGURA MENOR QUE 1,5 M, COM CAMADA DE BRITA, LANÇAMENTO MANUAL. AF_08/2020</t>
    </r>
  </si>
  <si>
    <r>
      <rPr>
        <sz val="7.5"/>
        <rFont val="Arial MT"/>
        <family val="2"/>
      </rPr>
      <t>17.17</t>
    </r>
  </si>
  <si>
    <r>
      <rPr>
        <sz val="7.5"/>
        <rFont val="Arial MT"/>
        <family val="2"/>
      </rPr>
      <t xml:space="preserve">TRANSPORTE DE ENTULHO POR CAMINHÃO
</t>
    </r>
    <r>
      <rPr>
        <sz val="7.5"/>
        <rFont val="Arial MT"/>
        <family val="2"/>
      </rPr>
      <t>BASCULANTE, A PARTIR DE 1KM</t>
    </r>
  </si>
  <si>
    <r>
      <rPr>
        <sz val="7.5"/>
        <rFont val="Arial MT"/>
        <family val="2"/>
      </rPr>
      <t>96544</t>
    </r>
  </si>
  <si>
    <r>
      <rPr>
        <sz val="7.5"/>
        <rFont val="Arial MT"/>
        <family val="2"/>
      </rPr>
      <t>17.18</t>
    </r>
  </si>
  <si>
    <r>
      <rPr>
        <sz val="7.5"/>
        <rFont val="Arial MT"/>
        <family val="2"/>
      </rPr>
      <t>ARMAÇÃO DE BLOCO, VIGA BALDRAME OU SAPATA UTILIZANDO AÇO CA-50 DE 6,3 MM - MONTAGEM. AF_06/2017</t>
    </r>
  </si>
  <si>
    <r>
      <rPr>
        <sz val="7.5"/>
        <rFont val="Arial MT"/>
        <family val="2"/>
      </rPr>
      <t>94990</t>
    </r>
  </si>
  <si>
    <r>
      <rPr>
        <sz val="7.5"/>
        <rFont val="Arial MT"/>
        <family val="2"/>
      </rPr>
      <t>17.19</t>
    </r>
  </si>
  <si>
    <r>
      <rPr>
        <sz val="7.5"/>
        <rFont val="Arial MT"/>
        <family val="2"/>
      </rPr>
      <t>EXECUÇÃO DE PASSEIO (CALÇADA) OU PISO DE CONCRETO COM CONCRETO MOLDADO IN LOCO, FEITO EM OBRA, ACABAMENTO CONVENCIONAL, NÃO ARMADO. AF_07/2016</t>
    </r>
  </si>
  <si>
    <r>
      <rPr>
        <sz val="7.5"/>
        <rFont val="Arial MT"/>
        <family val="2"/>
      </rPr>
      <t>17.20</t>
    </r>
  </si>
  <si>
    <r>
      <rPr>
        <sz val="7.5"/>
        <rFont val="Arial MT"/>
        <family val="2"/>
      </rPr>
      <t xml:space="preserve">HC.05 - GRELHA DE CONCRETO PARA CANALETA -
</t>
    </r>
    <r>
      <rPr>
        <sz val="7.5"/>
        <rFont val="Arial MT"/>
        <family val="2"/>
      </rPr>
      <t>L=30CM - SEM PASSAGEM DE VEÍCULOS</t>
    </r>
  </si>
  <si>
    <r>
      <rPr>
        <sz val="7.5"/>
        <rFont val="Arial MT"/>
        <family val="2"/>
      </rPr>
      <t>17.21</t>
    </r>
  </si>
  <si>
    <r>
      <rPr>
        <sz val="7.5"/>
        <rFont val="Arial MT"/>
        <family val="2"/>
      </rPr>
      <t xml:space="preserve">CAIXA DE PASSAGEM E TAMPA PRÉ-MOLDADAS EM
</t>
    </r>
    <r>
      <rPr>
        <sz val="7.5"/>
        <rFont val="Arial MT"/>
        <family val="2"/>
      </rPr>
      <t>CONCRETO, SEM FUNDO, 100X100</t>
    </r>
  </si>
  <si>
    <r>
      <rPr>
        <sz val="7.5"/>
        <rFont val="Arial MT"/>
        <family val="2"/>
      </rPr>
      <t>96557</t>
    </r>
  </si>
  <si>
    <r>
      <rPr>
        <sz val="7.5"/>
        <rFont val="Arial MT"/>
        <family val="2"/>
      </rPr>
      <t>17.22</t>
    </r>
  </si>
  <si>
    <r>
      <rPr>
        <sz val="7.5"/>
        <rFont val="Arial MT"/>
        <family val="2"/>
      </rPr>
      <t xml:space="preserve">CONCRETAGEM DE BLOCOS DE COROAMENTO E VIGAS BALDRAMES, FCK 30 MPA, COM USO DE BOMBA </t>
    </r>
    <r>
      <rPr>
        <sz val="6.5"/>
        <rFont val="Microsoft Sans Serif"/>
        <family val="2"/>
      </rPr>
      <t xml:space="preserve"> </t>
    </r>
    <r>
      <rPr>
        <sz val="7.5"/>
        <rFont val="Arial MT"/>
        <family val="2"/>
      </rPr>
      <t>LANÇAMENTO, ADENSAMENTO E ACABAMENTO. AF_06/2017</t>
    </r>
  </si>
  <si>
    <r>
      <rPr>
        <sz val="7.5"/>
        <rFont val="Arial MT"/>
        <family val="2"/>
      </rPr>
      <t>90105</t>
    </r>
  </si>
  <si>
    <r>
      <rPr>
        <sz val="7.5"/>
        <rFont val="Arial MT"/>
        <family val="2"/>
      </rPr>
      <t>17.23</t>
    </r>
  </si>
  <si>
    <r>
      <rPr>
        <sz val="7.5"/>
        <rFont val="Arial MT"/>
        <family val="2"/>
      </rPr>
      <t>ESCAVAÇÃO MECANIZADA DE VALA COM PROFUNDIDADE ATÉ 1,5 M (MÉDIA ENTRE MONTANTE E JUSANTE/UMA COMPOSIÇÃO POR TRECHO) COM RETROESCAVADEIRA (CAPACIDADE DA CAÇAMBA DA RETRO: 0,26 M3 / POTÊNCIA: 88 HP), LARGURA MENOR QUE 0,8 M, EM SOLO DE 1A CATEGORIA, LOCAISCOM BAIXO NÍVEL DE INTERFERÊNCIA. AF_02/2021</t>
    </r>
  </si>
  <si>
    <r>
      <rPr>
        <sz val="7.5"/>
        <rFont val="Arial MT"/>
        <family val="2"/>
      </rPr>
      <t>16.04.019</t>
    </r>
  </si>
  <si>
    <r>
      <rPr>
        <sz val="7.5"/>
        <rFont val="Arial MT"/>
        <family val="2"/>
      </rPr>
      <t>17.24</t>
    </r>
  </si>
  <si>
    <r>
      <rPr>
        <sz val="7.5"/>
        <rFont val="Arial MT"/>
        <family val="2"/>
      </rPr>
      <t xml:space="preserve">FQ-01 FECHAMENTO PARA QUADRA DE ESPORTES -
</t>
    </r>
    <r>
      <rPr>
        <sz val="7.5"/>
        <rFont val="Arial MT"/>
        <family val="2"/>
      </rPr>
      <t>FUNDO - BROCA</t>
    </r>
  </si>
  <si>
    <r>
      <rPr>
        <sz val="7.5"/>
        <rFont val="Arial MT"/>
        <family val="2"/>
      </rPr>
      <t>24.02.100</t>
    </r>
  </si>
  <si>
    <r>
      <rPr>
        <sz val="7.5"/>
        <rFont val="Arial MT"/>
        <family val="2"/>
      </rPr>
      <t>17.25</t>
    </r>
  </si>
  <si>
    <r>
      <rPr>
        <sz val="7.5"/>
        <rFont val="Arial MT"/>
        <family val="2"/>
      </rPr>
      <t xml:space="preserve">Portão tubular em tela de aço galvanizado até 2,50 m de altura,
</t>
    </r>
    <r>
      <rPr>
        <sz val="7.5"/>
        <rFont val="Arial MT"/>
        <family val="2"/>
      </rPr>
      <t>completo</t>
    </r>
  </si>
  <si>
    <r>
      <rPr>
        <sz val="7.5"/>
        <rFont val="Arial MT"/>
        <family val="2"/>
      </rPr>
      <t>5685</t>
    </r>
  </si>
  <si>
    <r>
      <rPr>
        <sz val="7.5"/>
        <rFont val="Arial MT"/>
        <family val="2"/>
      </rPr>
      <t>17.26</t>
    </r>
  </si>
  <si>
    <r>
      <rPr>
        <sz val="7.5"/>
        <rFont val="Arial MT"/>
        <family val="2"/>
      </rPr>
      <t>ROLO COMPACTADOR VIBRATÓRIO DE UM CILINDRO AÇO LISO, POTÊNCIA 80 HP, PESO OPERACIONAL MÁXIMO 8,1 T, IMPACTO DINÂMICO 16,15 / 9,5 T, LARGURA DE TRABALHO 1,68 M - CHI DIURNO. AF_06/2014</t>
    </r>
  </si>
  <si>
    <r>
      <rPr>
        <sz val="7.5"/>
        <rFont val="Arial MT"/>
        <family val="2"/>
      </rPr>
      <t>CHI</t>
    </r>
  </si>
  <si>
    <r>
      <rPr>
        <sz val="7.5"/>
        <rFont val="Arial MT"/>
        <family val="2"/>
      </rPr>
      <t>17.27</t>
    </r>
  </si>
  <si>
    <r>
      <rPr>
        <sz val="7.5"/>
        <rFont val="Arial MT"/>
        <family val="2"/>
      </rPr>
      <t>BLOCOS VAZADOS DE CONCRETO - 14CM</t>
    </r>
  </si>
  <si>
    <r>
      <rPr>
        <sz val="7.5"/>
        <rFont val="Arial MT"/>
        <family val="2"/>
      </rPr>
      <t>17.28</t>
    </r>
  </si>
  <si>
    <r>
      <rPr>
        <sz val="7.5"/>
        <rFont val="Arial MT"/>
        <family val="2"/>
      </rPr>
      <t>MANTA GEOTÊXTIL</t>
    </r>
  </si>
  <si>
    <r>
      <rPr>
        <sz val="7.5"/>
        <rFont val="Arial MT"/>
        <family val="2"/>
      </rPr>
      <t>17.29</t>
    </r>
  </si>
  <si>
    <r>
      <rPr>
        <sz val="7.5"/>
        <rFont val="Arial MT"/>
        <family val="2"/>
      </rPr>
      <t xml:space="preserve">PÓ DE BRITA COM COMPACTAÇÃO MECÂNICA -
</t>
    </r>
    <r>
      <rPr>
        <sz val="7.5"/>
        <rFont val="Arial MT"/>
        <family val="2"/>
      </rPr>
      <t>ESPESSURA 10CM</t>
    </r>
  </si>
  <si>
    <r>
      <rPr>
        <sz val="7.5"/>
        <rFont val="Arial MT"/>
        <family val="2"/>
      </rPr>
      <t>17.30</t>
    </r>
  </si>
  <si>
    <r>
      <rPr>
        <sz val="7.5"/>
        <rFont val="Arial MT"/>
        <family val="2"/>
      </rPr>
      <t xml:space="preserve">CHAPISCO COMUM - ARGAMASSA DE CIMENTO E AREIA
</t>
    </r>
    <r>
      <rPr>
        <sz val="7.5"/>
        <rFont val="Arial MT"/>
        <family val="2"/>
      </rPr>
      <t>1:3</t>
    </r>
  </si>
  <si>
    <r>
      <rPr>
        <sz val="7.5"/>
        <rFont val="Arial MT"/>
        <family val="2"/>
      </rPr>
      <t>17.31</t>
    </r>
  </si>
  <si>
    <r>
      <rPr>
        <sz val="7.5"/>
        <rFont val="Arial MT"/>
        <family val="2"/>
      </rPr>
      <t>ENVOLVIMENTO DE TUBOS COM BRITA</t>
    </r>
  </si>
  <si>
    <r>
      <rPr>
        <sz val="7.5"/>
        <rFont val="Arial MT"/>
        <family val="2"/>
      </rPr>
      <t>102101</t>
    </r>
  </si>
  <si>
    <r>
      <rPr>
        <sz val="7.5"/>
        <rFont val="Arial MT"/>
        <family val="2"/>
      </rPr>
      <t>17.32</t>
    </r>
  </si>
  <si>
    <r>
      <rPr>
        <sz val="7.5"/>
        <rFont val="Arial MT"/>
        <family val="2"/>
      </rPr>
      <t>EXECUÇÃO DE PINTURA DE LIGAÇÃO COM EMULSÃO ASFÁLTICA RR-2C, PARA O FECHAMENTO DE VALAS. AF_12/2020</t>
    </r>
  </si>
  <si>
    <r>
      <rPr>
        <sz val="7.5"/>
        <rFont val="Arial MT"/>
        <family val="2"/>
      </rPr>
      <t>101618</t>
    </r>
  </si>
  <si>
    <r>
      <rPr>
        <sz val="7.5"/>
        <rFont val="Arial MT"/>
        <family val="2"/>
      </rPr>
      <t>17.33</t>
    </r>
  </si>
  <si>
    <r>
      <rPr>
        <sz val="7.5"/>
        <rFont val="Arial MT"/>
        <family val="2"/>
      </rPr>
      <t>PREPARO DE FUNDO DE VALA COM LARGURA MENOR QUE 1,5 M, COM CAMADA DE AREIA, LANÇAMENTO MANUAL. AF_08/2020</t>
    </r>
  </si>
  <si>
    <r>
      <rPr>
        <sz val="7.5"/>
        <rFont val="Arial MT"/>
        <family val="2"/>
      </rPr>
      <t>17.34</t>
    </r>
  </si>
  <si>
    <r>
      <rPr>
        <sz val="7.5"/>
        <rFont val="Arial MT"/>
        <family val="2"/>
      </rPr>
      <t>EMBOÇO EXTERNO DESEMPENADO PARA PINTURA - ARGAMASSA MISTA DE CIMENTO, CAL E AREIA 1:3/12</t>
    </r>
  </si>
  <si>
    <r>
      <rPr>
        <sz val="7.5"/>
        <rFont val="Arial MT"/>
        <family val="2"/>
      </rPr>
      <t>17.35</t>
    </r>
  </si>
  <si>
    <r>
      <rPr>
        <sz val="7.5"/>
        <rFont val="Arial MT"/>
        <family val="2"/>
      </rPr>
      <t>ENVOLVIMENTO DE TUBOS COM AREIA</t>
    </r>
  </si>
  <si>
    <r>
      <rPr>
        <sz val="7.5"/>
        <rFont val="Arial MT"/>
        <family val="2"/>
      </rPr>
      <t>92211</t>
    </r>
  </si>
  <si>
    <r>
      <rPr>
        <sz val="7.5"/>
        <rFont val="Arial MT"/>
        <family val="2"/>
      </rPr>
      <t>17.36</t>
    </r>
  </si>
  <si>
    <r>
      <rPr>
        <sz val="7.5"/>
        <rFont val="Arial MT"/>
        <family val="2"/>
      </rPr>
      <t>TUBO DE CONCRETO PARA REDES COLETORAS DE ÁGUAS PLUVIAIS, DIÂMETRO DE 500 MM, JUNTA RÍGIDA, INSTALADO EM LOCAL COM BAIXO NÍVEL DE INTERFERÊNCIAS - FORNECIMENTO E ASSENTAMENTO. AF_12/2015</t>
    </r>
  </si>
  <si>
    <r>
      <rPr>
        <sz val="7.5"/>
        <rFont val="Arial MT"/>
        <family val="2"/>
      </rPr>
      <t>93360</t>
    </r>
  </si>
  <si>
    <r>
      <rPr>
        <sz val="7.5"/>
        <rFont val="Arial MT"/>
        <family val="2"/>
      </rPr>
      <t>17.37</t>
    </r>
  </si>
  <si>
    <r>
      <rPr>
        <sz val="7.5"/>
        <rFont val="Arial MT"/>
        <family val="2"/>
      </rPr>
      <t>REATERRO MECANIZADO DE VALA COM ESCAVADEIRA HIDRÁULICA (CAPACIDADE DA CAÇAMBA: 0,8 M³ / POTÊNCIA: 111 HP), LARGURA DE 1,5 A 2,5 M, PROFUNDIDADE ATÉ 1,5 M, COM SOLO DE 1ª CATEGORIA EM LOCAIS COM ALTO NÍVEL DE INTERFERÊNCIA. AF_04/2016</t>
    </r>
  </si>
  <si>
    <r>
      <rPr>
        <sz val="5.5"/>
        <rFont val="Arial MT"/>
        <family val="2"/>
      </rPr>
      <t>COT</t>
    </r>
  </si>
  <si>
    <r>
      <rPr>
        <sz val="7.5"/>
        <rFont val="Arial MT"/>
        <family val="2"/>
      </rPr>
      <t>17.38</t>
    </r>
  </si>
  <si>
    <r>
      <rPr>
        <sz val="7.5"/>
        <rFont val="Arial MT"/>
        <family val="2"/>
      </rPr>
      <t xml:space="preserve">GRAMA SINTÉTICA + PINTURA + COLA + AREIA +TAPE +
</t>
    </r>
    <r>
      <rPr>
        <sz val="7.5"/>
        <rFont val="Arial MT"/>
        <family val="2"/>
      </rPr>
      <t>BORRACHA</t>
    </r>
  </si>
  <si>
    <r>
      <rPr>
        <sz val="7.5"/>
        <rFont val="Arial MT"/>
        <family val="2"/>
      </rPr>
      <t>17.39</t>
    </r>
  </si>
  <si>
    <r>
      <rPr>
        <sz val="7.5"/>
        <rFont val="Arial MT"/>
        <family val="2"/>
      </rPr>
      <t xml:space="preserve">TINTA ACRÍLICA - CONCRETO OU REBOCO SEM MASSA
</t>
    </r>
    <r>
      <rPr>
        <sz val="7.5"/>
        <rFont val="Arial MT"/>
        <family val="2"/>
      </rPr>
      <t>CORRIDA</t>
    </r>
  </si>
  <si>
    <r>
      <rPr>
        <sz val="7.5"/>
        <rFont val="Arial MT"/>
        <family val="2"/>
      </rPr>
      <t>17.40</t>
    </r>
  </si>
  <si>
    <r>
      <rPr>
        <sz val="7.5"/>
        <rFont val="Arial MT"/>
        <family val="2"/>
      </rPr>
      <t>TUBO DE PEAD CORRUGADO E PERFURADOPARA DRENAGEM - DIÂMETRO 4,0" (EM ACORDO COM AS NORMAS DNIT 093/06, NBR 15073 E NBR 14692)</t>
    </r>
  </si>
  <si>
    <r>
      <rPr>
        <sz val="7.5"/>
        <rFont val="Arial MT"/>
        <family val="2"/>
      </rPr>
      <t>18-15-50</t>
    </r>
  </si>
  <si>
    <r>
      <rPr>
        <sz val="7.5"/>
        <rFont val="Arial MT"/>
        <family val="2"/>
      </rPr>
      <t>17.41</t>
    </r>
  </si>
  <si>
    <r>
      <rPr>
        <sz val="7.5"/>
        <rFont val="Arial MT"/>
        <family val="2"/>
      </rPr>
      <t>FORNECIMENTO E APLICAÇÃO DE AREIA FINA</t>
    </r>
  </si>
  <si>
    <r>
      <rPr>
        <sz val="7.5"/>
        <rFont val="Arial MT"/>
        <family val="2"/>
      </rPr>
      <t>17.42</t>
    </r>
  </si>
  <si>
    <r>
      <rPr>
        <sz val="7.5"/>
        <rFont val="Arial MT"/>
        <family val="2"/>
      </rPr>
      <t xml:space="preserve">TRAVE PARA FUTEBOL DE SALÃO, INCLUSIVE PINTURA E
</t>
    </r>
    <r>
      <rPr>
        <sz val="7.5"/>
        <rFont val="Arial MT"/>
        <family val="2"/>
      </rPr>
      <t>REDE</t>
    </r>
  </si>
  <si>
    <r>
      <rPr>
        <sz val="7.5"/>
        <rFont val="Arial MT"/>
        <family val="2"/>
      </rPr>
      <t>17.43</t>
    </r>
  </si>
  <si>
    <r>
      <rPr>
        <sz val="7.5"/>
        <rFont val="Arial MT"/>
        <family val="2"/>
      </rPr>
      <t>MURO DE ARRIMO H=2,50M, COM DRENAGEM</t>
    </r>
  </si>
  <si>
    <r>
      <rPr>
        <sz val="7.5"/>
        <rFont val="Arial MT"/>
        <family val="2"/>
      </rPr>
      <t>09-80-11</t>
    </r>
  </si>
  <si>
    <r>
      <rPr>
        <sz val="7.5"/>
        <rFont val="Arial MT"/>
        <family val="2"/>
      </rPr>
      <t>17.44</t>
    </r>
  </si>
  <si>
    <r>
      <rPr>
        <sz val="7.5"/>
        <rFont val="Arial MT"/>
        <family val="2"/>
      </rPr>
      <t>FORNECIMENTO E INSTALAÇÃO DE POSTE EM CONCRETO COM ALTURA LIVRE DE 18M, 1000DAN, ENGASTADO</t>
    </r>
  </si>
  <si>
    <r>
      <rPr>
        <sz val="7.5"/>
        <rFont val="Arial MT"/>
        <family val="2"/>
      </rPr>
      <t>17.45</t>
    </r>
  </si>
  <si>
    <r>
      <rPr>
        <sz val="7.5"/>
        <rFont val="Arial MT"/>
        <family val="2"/>
      </rPr>
      <t xml:space="preserve">CABO 6,00MM2 - ISOLAMENTO PARA 0,7KV - CLASSE 4 -
</t>
    </r>
    <r>
      <rPr>
        <sz val="7.5"/>
        <rFont val="Arial MT"/>
        <family val="2"/>
      </rPr>
      <t>FLEXÍVEL</t>
    </r>
  </si>
  <si>
    <r>
      <rPr>
        <sz val="7.5"/>
        <rFont val="Arial MT"/>
        <family val="2"/>
      </rPr>
      <t>17.46</t>
    </r>
  </si>
  <si>
    <r>
      <rPr>
        <sz val="7.5"/>
        <rFont val="Arial MT"/>
        <family val="2"/>
      </rPr>
      <t xml:space="preserve">CABO 10,00MM2 - ISOLAMENTO PARA 0,7KV - CLASSE 4 -
</t>
    </r>
    <r>
      <rPr>
        <sz val="7.5"/>
        <rFont val="Arial MT"/>
        <family val="2"/>
      </rPr>
      <t>FLEXÍVEL</t>
    </r>
  </si>
  <si>
    <r>
      <rPr>
        <sz val="7.5"/>
        <rFont val="Arial MT"/>
        <family val="2"/>
      </rPr>
      <t>17.47</t>
    </r>
  </si>
  <si>
    <r>
      <rPr>
        <sz val="7.5"/>
        <rFont val="Arial MT"/>
        <family val="2"/>
      </rPr>
      <t xml:space="preserve">PROJETOR PARA USO EXTERNO COM LÂMPADA LED DE
</t>
    </r>
    <r>
      <rPr>
        <sz val="7.5"/>
        <rFont val="Arial MT"/>
        <family val="2"/>
      </rPr>
      <t>150W - COMPLETA</t>
    </r>
  </si>
  <si>
    <r>
      <rPr>
        <sz val="7.5"/>
        <rFont val="Arial MT"/>
        <family val="2"/>
      </rPr>
      <t>09-83-62</t>
    </r>
  </si>
  <si>
    <r>
      <rPr>
        <sz val="7.5"/>
        <rFont val="Arial MT"/>
        <family val="2"/>
      </rPr>
      <t>17.48</t>
    </r>
  </si>
  <si>
    <r>
      <rPr>
        <sz val="7.5"/>
        <rFont val="Arial MT"/>
        <family val="2"/>
      </rPr>
      <t xml:space="preserve">CRUZETA DE FERRO GALVANIZADO PARA 3
</t>
    </r>
    <r>
      <rPr>
        <sz val="7.5"/>
        <rFont val="Arial MT"/>
        <family val="2"/>
      </rPr>
      <t>PROJETORES</t>
    </r>
  </si>
  <si>
    <r>
      <rPr>
        <sz val="7.5"/>
        <rFont val="Arial MT"/>
        <family val="2"/>
      </rPr>
      <t>17.49</t>
    </r>
  </si>
  <si>
    <r>
      <rPr>
        <sz val="7.5"/>
        <rFont val="Arial MT"/>
        <family val="2"/>
      </rPr>
      <t>38.13.020</t>
    </r>
  </si>
  <si>
    <r>
      <rPr>
        <sz val="7.5"/>
        <rFont val="Arial MT"/>
        <family val="2"/>
      </rPr>
      <t>17.50</t>
    </r>
  </si>
  <si>
    <r>
      <rPr>
        <sz val="7.5"/>
        <rFont val="Arial MT"/>
        <family val="2"/>
      </rPr>
      <t xml:space="preserve">Eletroduto corrugado em polietileno de alta densidade, DN= 50
</t>
    </r>
    <r>
      <rPr>
        <sz val="7.5"/>
        <rFont val="Arial MT"/>
        <family val="2"/>
      </rPr>
      <t>mm, com acessórios</t>
    </r>
  </si>
  <si>
    <r>
      <rPr>
        <sz val="7.5"/>
        <rFont val="Arial MT"/>
        <family val="2"/>
      </rPr>
      <t>17.51</t>
    </r>
  </si>
  <si>
    <r>
      <rPr>
        <sz val="7.5"/>
        <rFont val="Arial MT"/>
        <family val="2"/>
      </rPr>
      <t xml:space="preserve">ESCAVAÇÃO MANUAL,  PROFUNDIDADE IGUAL OU
</t>
    </r>
    <r>
      <rPr>
        <sz val="7.5"/>
        <rFont val="Arial MT"/>
        <family val="2"/>
      </rPr>
      <t>INFERIOR A 1,50M</t>
    </r>
  </si>
  <si>
    <r>
      <rPr>
        <sz val="7.5"/>
        <rFont val="Arial MT"/>
        <family val="2"/>
      </rPr>
      <t>17.52</t>
    </r>
  </si>
  <si>
    <r>
      <rPr>
        <sz val="7.5"/>
        <rFont val="Arial MT"/>
        <family val="2"/>
      </rPr>
      <t>REATERRO DE VALAS, INCLUSIVE COMPACTAÇÃO</t>
    </r>
  </si>
  <si>
    <r>
      <rPr>
        <sz val="7.5"/>
        <rFont val="Arial MT"/>
        <family val="2"/>
      </rPr>
      <t>17.53</t>
    </r>
  </si>
  <si>
    <r>
      <rPr>
        <sz val="7.5"/>
        <rFont val="Arial MT"/>
        <family val="2"/>
      </rPr>
      <t xml:space="preserve">ENVELOPAMENTO DE ELETRODUTO ENTERRADO, COM
</t>
    </r>
    <r>
      <rPr>
        <sz val="7.5"/>
        <rFont val="Arial MT"/>
        <family val="2"/>
      </rPr>
      <t>CONCRETO</t>
    </r>
  </si>
  <si>
    <r>
      <rPr>
        <sz val="7.5"/>
        <rFont val="Arial MT"/>
        <family val="2"/>
      </rPr>
      <t>17.54</t>
    </r>
  </si>
  <si>
    <r>
      <rPr>
        <sz val="7.5"/>
        <rFont val="Arial MT"/>
        <family val="2"/>
      </rPr>
      <t>CORTE</t>
    </r>
  </si>
  <si>
    <r>
      <rPr>
        <sz val="7.5"/>
        <rFont val="Arial MT"/>
        <family val="2"/>
      </rPr>
      <t>17.55</t>
    </r>
  </si>
  <si>
    <r>
      <rPr>
        <sz val="7.5"/>
        <rFont val="Arial MT"/>
        <family val="2"/>
      </rPr>
      <t xml:space="preserve">APILOAMENTO DO FUNDO DE VALAS, PARA SIMPLES
</t>
    </r>
    <r>
      <rPr>
        <sz val="7.5"/>
        <rFont val="Arial MT"/>
        <family val="2"/>
      </rPr>
      <t>REGULARIZAÇÃO</t>
    </r>
  </si>
  <si>
    <r>
      <rPr>
        <sz val="7.5"/>
        <rFont val="Arial MT"/>
        <family val="2"/>
      </rPr>
      <t>17.56</t>
    </r>
  </si>
  <si>
    <r>
      <rPr>
        <sz val="7.5"/>
        <rFont val="Arial MT"/>
        <family val="2"/>
      </rPr>
      <t>97113</t>
    </r>
  </si>
  <si>
    <r>
      <rPr>
        <sz val="7.5"/>
        <rFont val="Arial MT"/>
        <family val="2"/>
      </rPr>
      <t>17.57</t>
    </r>
  </si>
  <si>
    <r>
      <rPr>
        <sz val="7.5"/>
        <rFont val="Arial MT"/>
        <family val="2"/>
      </rPr>
      <t xml:space="preserve">APLICAÇÃO DE LONA PLÁSTICA PARA EXECUÇÃO DE
</t>
    </r>
    <r>
      <rPr>
        <sz val="7.5"/>
        <rFont val="Arial MT"/>
        <family val="2"/>
      </rPr>
      <t>PAVIMENTOS DE CONCRETO. AF_11/2017</t>
    </r>
  </si>
  <si>
    <r>
      <rPr>
        <sz val="7.5"/>
        <rFont val="Arial MT"/>
        <family val="2"/>
      </rPr>
      <t>94995</t>
    </r>
  </si>
  <si>
    <r>
      <rPr>
        <sz val="7.5"/>
        <rFont val="Arial MT"/>
        <family val="2"/>
      </rPr>
      <t>17.58</t>
    </r>
  </si>
  <si>
    <r>
      <rPr>
        <sz val="7.5"/>
        <rFont val="Arial MT"/>
        <family val="2"/>
      </rPr>
      <t>EXECUÇÃO DE PASSEIO (CALÇADA) OU PISO DE CONCRETO COM CONCRETO MOLDADO IN LOCO, USINADO, ACABAMENTO CONVENCIONAL, ESPESSURA 8 CM, ARMADO. AF_07/2016</t>
    </r>
  </si>
  <si>
    <r>
      <rPr>
        <sz val="7.5"/>
        <rFont val="Arial MT"/>
        <family val="2"/>
      </rPr>
      <t>17.59</t>
    </r>
  </si>
  <si>
    <r>
      <rPr>
        <sz val="7.5"/>
        <rFont val="Arial MT"/>
        <family val="2"/>
      </rPr>
      <t>17.60</t>
    </r>
  </si>
  <si>
    <r>
      <rPr>
        <sz val="7.5"/>
        <rFont val="Arial MT"/>
        <family val="2"/>
      </rPr>
      <t>17.61</t>
    </r>
  </si>
  <si>
    <r>
      <rPr>
        <sz val="7.5"/>
        <rFont val="Arial MT"/>
        <family val="2"/>
      </rPr>
      <t>17.62</t>
    </r>
  </si>
  <si>
    <r>
      <rPr>
        <sz val="7.5"/>
        <rFont val="Arial MT"/>
        <family val="2"/>
      </rPr>
      <t xml:space="preserve">Laje Pre-Fabricada Vigota Trelicada Unidirecional Lt12-
</t>
    </r>
    <r>
      <rPr>
        <sz val="7.5"/>
        <rFont val="Arial MT"/>
        <family val="2"/>
      </rPr>
      <t>100Kgf/M2</t>
    </r>
  </si>
  <si>
    <r>
      <rPr>
        <sz val="7.5"/>
        <rFont val="Arial MT"/>
        <family val="2"/>
      </rPr>
      <t>m2</t>
    </r>
  </si>
  <si>
    <r>
      <rPr>
        <sz val="7.5"/>
        <rFont val="Arial MT"/>
        <family val="2"/>
      </rPr>
      <t>02.05.024</t>
    </r>
  </si>
  <si>
    <r>
      <rPr>
        <sz val="7.5"/>
        <rFont val="Arial MT"/>
        <family val="2"/>
      </rPr>
      <t>17.63</t>
    </r>
  </si>
  <si>
    <r>
      <rPr>
        <sz val="7.5"/>
        <rFont val="Arial MT"/>
        <family val="2"/>
      </rPr>
      <t>Concreto Dosado,Bombeado E Lançado Fck=20Mpa</t>
    </r>
  </si>
  <si>
    <r>
      <rPr>
        <sz val="7.5"/>
        <rFont val="Arial MT"/>
        <family val="2"/>
      </rPr>
      <t>m3</t>
    </r>
  </si>
  <si>
    <r>
      <rPr>
        <sz val="7.5"/>
        <rFont val="Arial MT"/>
        <family val="2"/>
      </rPr>
      <t>13.80.032</t>
    </r>
  </si>
  <si>
    <r>
      <rPr>
        <sz val="7.5"/>
        <rFont val="Arial MT"/>
        <family val="2"/>
      </rPr>
      <t>17.64</t>
    </r>
  </si>
  <si>
    <r>
      <rPr>
        <sz val="7.5"/>
        <rFont val="Arial MT"/>
        <family val="2"/>
      </rPr>
      <t>Tela Q-92 Para Piso De Concreto</t>
    </r>
  </si>
  <si>
    <r>
      <rPr>
        <sz val="7.5"/>
        <rFont val="Arial MT"/>
        <family val="2"/>
      </rPr>
      <t>13.80.021</t>
    </r>
  </si>
  <si>
    <r>
      <rPr>
        <sz val="7.5"/>
        <rFont val="Arial MT"/>
        <family val="2"/>
      </rPr>
      <t>17.65</t>
    </r>
  </si>
  <si>
    <r>
      <rPr>
        <sz val="7.5"/>
        <rFont val="Arial MT"/>
        <family val="2"/>
      </rPr>
      <t>Argamassa De Regularizacao Cimento/Areia 1:3 E=2,50Cm</t>
    </r>
  </si>
  <si>
    <r>
      <rPr>
        <sz val="7.5"/>
        <rFont val="Arial MT"/>
        <family val="2"/>
      </rPr>
      <t>17.66</t>
    </r>
  </si>
  <si>
    <r>
      <rPr>
        <sz val="7.5"/>
        <rFont val="Arial MT"/>
        <family val="2"/>
      </rPr>
      <t>17.67</t>
    </r>
  </si>
  <si>
    <r>
      <rPr>
        <sz val="7.5"/>
        <rFont val="Arial MT"/>
        <family val="2"/>
      </rPr>
      <t>17.68</t>
    </r>
  </si>
  <si>
    <r>
      <rPr>
        <sz val="7.5"/>
        <rFont val="Arial MT"/>
        <family val="2"/>
      </rPr>
      <t>17.69</t>
    </r>
  </si>
  <si>
    <r>
      <rPr>
        <sz val="7.5"/>
        <rFont val="Arial MT"/>
        <family val="2"/>
      </rPr>
      <t>17.70</t>
    </r>
  </si>
  <si>
    <r>
      <rPr>
        <sz val="7.5"/>
        <rFont val="Arial MT"/>
        <family val="2"/>
      </rPr>
      <t>17.71</t>
    </r>
  </si>
  <si>
    <r>
      <rPr>
        <sz val="7.5"/>
        <rFont val="Arial MT"/>
        <family val="2"/>
      </rPr>
      <t>17.72</t>
    </r>
  </si>
  <si>
    <r>
      <rPr>
        <sz val="7.5"/>
        <rFont val="Arial MT"/>
        <family val="2"/>
      </rPr>
      <t>17.73</t>
    </r>
  </si>
  <si>
    <r>
      <rPr>
        <sz val="7.5"/>
        <rFont val="Arial MT"/>
        <family val="2"/>
      </rPr>
      <t>17.74</t>
    </r>
  </si>
  <si>
    <r>
      <rPr>
        <sz val="7.5"/>
        <rFont val="Arial MT"/>
        <family val="2"/>
      </rPr>
      <t>17.75</t>
    </r>
  </si>
  <si>
    <r>
      <rPr>
        <sz val="7.5"/>
        <rFont val="Arial MT"/>
        <family val="2"/>
      </rPr>
      <t>17.76</t>
    </r>
  </si>
  <si>
    <r>
      <rPr>
        <sz val="7.5"/>
        <rFont val="Arial MT"/>
        <family val="2"/>
      </rPr>
      <t>17.77</t>
    </r>
  </si>
  <si>
    <r>
      <rPr>
        <sz val="7.5"/>
        <rFont val="Arial MT"/>
        <family val="2"/>
      </rPr>
      <t>17.78</t>
    </r>
  </si>
  <si>
    <r>
      <rPr>
        <sz val="7.5"/>
        <rFont val="Arial MT"/>
        <family val="2"/>
      </rPr>
      <t>17.79</t>
    </r>
  </si>
  <si>
    <r>
      <rPr>
        <sz val="7.5"/>
        <rFont val="Arial MT"/>
        <family val="2"/>
      </rPr>
      <t>17.80</t>
    </r>
  </si>
  <si>
    <r>
      <rPr>
        <sz val="7.5"/>
        <rFont val="Arial MT"/>
        <family val="2"/>
      </rPr>
      <t>17.81</t>
    </r>
  </si>
  <si>
    <r>
      <rPr>
        <sz val="7.5"/>
        <rFont val="Arial MT"/>
        <family val="2"/>
      </rPr>
      <t>17.82</t>
    </r>
  </si>
  <si>
    <r>
      <rPr>
        <sz val="7.5"/>
        <rFont val="Arial MT"/>
        <family val="2"/>
      </rPr>
      <t>17.83</t>
    </r>
  </si>
  <si>
    <r>
      <rPr>
        <sz val="7.5"/>
        <rFont val="Arial MT"/>
        <family val="2"/>
      </rPr>
      <t>17.84</t>
    </r>
  </si>
  <si>
    <r>
      <rPr>
        <sz val="7.5"/>
        <rFont val="Arial MT"/>
        <family val="2"/>
      </rPr>
      <t>17.85</t>
    </r>
  </si>
  <si>
    <r>
      <rPr>
        <sz val="7.5"/>
        <rFont val="Arial MT"/>
        <family val="2"/>
      </rPr>
      <t>17.86</t>
    </r>
  </si>
  <si>
    <r>
      <rPr>
        <sz val="7.5"/>
        <rFont val="Arial MT"/>
        <family val="2"/>
      </rPr>
      <t>17.87</t>
    </r>
  </si>
  <si>
    <r>
      <rPr>
        <sz val="7.5"/>
        <rFont val="Arial MT"/>
        <family val="2"/>
      </rPr>
      <t>17.88</t>
    </r>
  </si>
  <si>
    <r>
      <rPr>
        <sz val="7.5"/>
        <rFont val="Arial MT"/>
        <family val="2"/>
      </rPr>
      <t>17.89</t>
    </r>
  </si>
  <si>
    <r>
      <rPr>
        <sz val="7.5"/>
        <rFont val="Arial MT"/>
        <family val="2"/>
      </rPr>
      <t>08.16.089</t>
    </r>
  </si>
  <si>
    <r>
      <rPr>
        <sz val="7.5"/>
        <rFont val="Arial MT"/>
        <family val="2"/>
      </rPr>
      <t>17.90</t>
    </r>
  </si>
  <si>
    <r>
      <rPr>
        <sz val="7.5"/>
        <rFont val="Arial MT"/>
        <family val="2"/>
      </rPr>
      <t>BR-01 BACIA P/ SANITARIO ACESSIVEL</t>
    </r>
  </si>
  <si>
    <r>
      <rPr>
        <sz val="7.5"/>
        <rFont val="Arial MT"/>
        <family val="2"/>
      </rPr>
      <t>08.16.090</t>
    </r>
  </si>
  <si>
    <r>
      <rPr>
        <sz val="7.5"/>
        <rFont val="Arial MT"/>
        <family val="2"/>
      </rPr>
      <t>17.91</t>
    </r>
  </si>
  <si>
    <r>
      <rPr>
        <sz val="7.5"/>
        <rFont val="Arial MT"/>
        <family val="2"/>
      </rPr>
      <t>BR-02 LAVATORIO PARA SANITARIO ACESSIVEL</t>
    </r>
  </si>
  <si>
    <r>
      <rPr>
        <sz val="7.5"/>
        <rFont val="Arial MT"/>
        <family val="2"/>
      </rPr>
      <t>17.92</t>
    </r>
  </si>
  <si>
    <r>
      <rPr>
        <sz val="7.5"/>
        <rFont val="Arial MT"/>
        <family val="2"/>
      </rPr>
      <t>17.93</t>
    </r>
  </si>
  <si>
    <r>
      <rPr>
        <sz val="7.5"/>
        <rFont val="Arial MT"/>
        <family val="2"/>
      </rPr>
      <t>17.94</t>
    </r>
  </si>
  <si>
    <r>
      <rPr>
        <sz val="7.5"/>
        <rFont val="Arial MT"/>
        <family val="2"/>
      </rPr>
      <t>17.95</t>
    </r>
  </si>
  <si>
    <r>
      <rPr>
        <sz val="7.5"/>
        <rFont val="Arial MT"/>
        <family val="2"/>
      </rPr>
      <t>17.96</t>
    </r>
  </si>
  <si>
    <r>
      <rPr>
        <sz val="7.5"/>
        <rFont val="Arial MT"/>
        <family val="2"/>
      </rPr>
      <t>17.97</t>
    </r>
  </si>
  <si>
    <r>
      <rPr>
        <sz val="7.5"/>
        <rFont val="Arial MT"/>
        <family val="2"/>
      </rPr>
      <t>17.98</t>
    </r>
  </si>
  <si>
    <r>
      <rPr>
        <sz val="7.5"/>
        <rFont val="Arial MT"/>
        <family val="2"/>
      </rPr>
      <t>17.99</t>
    </r>
  </si>
  <si>
    <r>
      <rPr>
        <sz val="7.5"/>
        <rFont val="Arial MT"/>
        <family val="2"/>
      </rPr>
      <t>08.15.013</t>
    </r>
  </si>
  <si>
    <r>
      <rPr>
        <sz val="7.5"/>
        <rFont val="Arial MT"/>
        <family val="2"/>
      </rPr>
      <t xml:space="preserve">LT-04 LAVATORIO /BEBEDOURO COLETIVO COM
</t>
    </r>
    <r>
      <rPr>
        <sz val="7.5"/>
        <rFont val="Arial MT"/>
        <family val="2"/>
      </rPr>
      <t>TORNEIRA ANTIVANDALISMO</t>
    </r>
  </si>
  <si>
    <r>
      <rPr>
        <sz val="7.5"/>
        <rFont val="Arial MT"/>
        <family val="2"/>
      </rPr>
      <t>04.03.002</t>
    </r>
  </si>
  <si>
    <r>
      <rPr>
        <sz val="7.5"/>
        <rFont val="Arial MT"/>
        <family val="2"/>
      </rPr>
      <t>DV-02 DIVISORIA DE GRANILITE - LATERAL FECHADA</t>
    </r>
  </si>
  <si>
    <r>
      <rPr>
        <sz val="7.5"/>
        <rFont val="Arial MT"/>
        <family val="2"/>
      </rPr>
      <t>04.03.003</t>
    </r>
  </si>
  <si>
    <r>
      <rPr>
        <sz val="7.5"/>
        <rFont val="Arial MT"/>
        <family val="2"/>
      </rPr>
      <t>DV-03 DIVISORIA DE GRANILITE - FRONTAL</t>
    </r>
  </si>
  <si>
    <r>
      <rPr>
        <sz val="7.5"/>
        <rFont val="Arial MT"/>
        <family val="2"/>
      </rPr>
      <t>08.14.103</t>
    </r>
  </si>
  <si>
    <r>
      <rPr>
        <sz val="7.5"/>
        <rFont val="Arial MT"/>
        <family val="2"/>
      </rPr>
      <t xml:space="preserve">CAIXA DÁGUA CÔNICA POLIETILENO CAPACIDADE DE
</t>
    </r>
    <r>
      <rPr>
        <sz val="7.5"/>
        <rFont val="Arial MT"/>
        <family val="2"/>
      </rPr>
      <t>1000L INCLUSIVE TAMPA</t>
    </r>
  </si>
  <si>
    <r>
      <rPr>
        <sz val="7.5"/>
        <rFont val="Arial MT"/>
        <family val="2"/>
      </rPr>
      <t>08.14.002</t>
    </r>
  </si>
  <si>
    <r>
      <rPr>
        <sz val="7.5"/>
        <rFont val="Arial MT"/>
        <family val="2"/>
      </rPr>
      <t>REGISTRO DE GAVETA BRUTO DN 20MM (3/4")</t>
    </r>
  </si>
  <si>
    <r>
      <rPr>
        <sz val="7.5"/>
        <rFont val="Arial MT"/>
        <family val="2"/>
      </rPr>
      <t xml:space="preserve">PONTO COM INTERRUPTOR SIMPLES - 1 TECLA, EM
</t>
    </r>
    <r>
      <rPr>
        <sz val="7.5"/>
        <rFont val="Arial MT"/>
        <family val="2"/>
      </rPr>
      <t>CAIXA 4"X2"</t>
    </r>
  </si>
  <si>
    <r>
      <rPr>
        <sz val="7.5"/>
        <rFont val="Arial MT"/>
        <family val="2"/>
      </rPr>
      <t>ORLA DE SEPARAÇÃO EM CONCRETO NC.26</t>
    </r>
  </si>
  <si>
    <r>
      <rPr>
        <b/>
        <sz val="8.5"/>
        <rFont val="Arial"/>
        <family val="2"/>
      </rPr>
      <t>PAVIMENTAÇÃO</t>
    </r>
  </si>
  <si>
    <r>
      <rPr>
        <sz val="7.5"/>
        <rFont val="Times New Roman"/>
        <family val="1"/>
      </rPr>
      <t>Fonte</t>
    </r>
  </si>
  <si>
    <r>
      <rPr>
        <sz val="7.5"/>
        <rFont val="Arial MT"/>
        <family val="2"/>
      </rPr>
      <t>18.1</t>
    </r>
  </si>
  <si>
    <r>
      <rPr>
        <sz val="7.5"/>
        <rFont val="Arial MT"/>
        <family val="2"/>
      </rPr>
      <t>LIMPEZA MECANIZADA GERAL, INCLUSIVE REMOÇÃO DA COBERTURA VEGETAL - TRONCOS COM DIÂMETRO ATÉ 10CM - SEM TRANSPORTE</t>
    </r>
  </si>
  <si>
    <r>
      <rPr>
        <sz val="7.5"/>
        <rFont val="Arial MT"/>
        <family val="2"/>
      </rPr>
      <t>18.2</t>
    </r>
  </si>
  <si>
    <r>
      <rPr>
        <sz val="7.5"/>
        <rFont val="Arial MT"/>
        <family val="2"/>
      </rPr>
      <t>18.3</t>
    </r>
  </si>
  <si>
    <r>
      <rPr>
        <sz val="7.5"/>
        <rFont val="Arial MT"/>
        <family val="2"/>
      </rPr>
      <t>18.4</t>
    </r>
  </si>
  <si>
    <r>
      <rPr>
        <sz val="7.5"/>
        <rFont val="Arial MT"/>
        <family val="2"/>
      </rPr>
      <t>18.5</t>
    </r>
  </si>
  <si>
    <r>
      <rPr>
        <sz val="7.5"/>
        <rFont val="Arial MT"/>
        <family val="2"/>
      </rPr>
      <t>101621</t>
    </r>
  </si>
  <si>
    <r>
      <rPr>
        <sz val="7.5"/>
        <rFont val="Arial MT"/>
        <family val="2"/>
      </rPr>
      <t>18.6</t>
    </r>
  </si>
  <si>
    <r>
      <rPr>
        <sz val="7.5"/>
        <rFont val="Arial MT"/>
        <family val="2"/>
      </rPr>
      <t>PREPARO DE FUNDO DE VALA COM LARGURA MAIOR OU IGUAL A 1,5 M E MENOR QUE 2,5 M, COM CAMADA DE BRITA, LANÇAMENTO MANUAL. AF_08/2020</t>
    </r>
  </si>
  <si>
    <r>
      <rPr>
        <sz val="7.5"/>
        <rFont val="Arial MT"/>
        <family val="2"/>
      </rPr>
      <t>18.7</t>
    </r>
  </si>
  <si>
    <r>
      <rPr>
        <sz val="7.5"/>
        <rFont val="Arial MT"/>
        <family val="2"/>
      </rPr>
      <t>18.8</t>
    </r>
  </si>
  <si>
    <r>
      <rPr>
        <sz val="7.5"/>
        <rFont val="Arial MT"/>
        <family val="2"/>
      </rPr>
      <t>PAVIMENTOS PERMEÁVEIS - PERFIL PARA CALÇADAS E PASSEIOS COM PISO DE CONCRETO PRÉ-MOLDADO INTERTRAVADO DRENANTE COM INFILTRAÇÃO TOTAL</t>
    </r>
  </si>
  <si>
    <r>
      <rPr>
        <sz val="7.5"/>
        <rFont val="Arial MT"/>
        <family val="2"/>
      </rPr>
      <t>18.9</t>
    </r>
  </si>
  <si>
    <r>
      <rPr>
        <sz val="7.5"/>
        <rFont val="Arial MT"/>
        <family val="2"/>
      </rPr>
      <t>18.10</t>
    </r>
  </si>
  <si>
    <r>
      <rPr>
        <sz val="7.5"/>
        <rFont val="Arial MT"/>
        <family val="2"/>
      </rPr>
      <t>18.11</t>
    </r>
  </si>
  <si>
    <r>
      <rPr>
        <sz val="7.5"/>
        <rFont val="Arial MT"/>
        <family val="2"/>
      </rPr>
      <t>101094</t>
    </r>
  </si>
  <si>
    <r>
      <rPr>
        <sz val="7.5"/>
        <rFont val="Arial MT"/>
        <family val="2"/>
      </rPr>
      <t>18.12</t>
    </r>
  </si>
  <si>
    <r>
      <rPr>
        <sz val="7.5"/>
        <rFont val="Arial MT"/>
        <family val="2"/>
      </rPr>
      <t xml:space="preserve">PISO PODOTÁTIL, DIRECIONAL OU ALERTA, ASSENTADO
</t>
    </r>
    <r>
      <rPr>
        <sz val="7.5"/>
        <rFont val="Arial MT"/>
        <family val="2"/>
      </rPr>
      <t>SOBRE ARGAMASSA. AF_05/2020</t>
    </r>
  </si>
  <si>
    <r>
      <rPr>
        <sz val="7.5"/>
        <rFont val="Arial MT"/>
        <family val="2"/>
      </rPr>
      <t>94274</t>
    </r>
  </si>
  <si>
    <r>
      <rPr>
        <sz val="7.5"/>
        <rFont val="Arial MT"/>
        <family val="2"/>
      </rPr>
      <t>18.13</t>
    </r>
  </si>
  <si>
    <r>
      <rPr>
        <sz val="7.5"/>
        <rFont val="Arial MT"/>
        <family val="2"/>
      </rPr>
      <t>ASSENTAMENTO DE GUIA (MEIO-FIO) EM TRECHO CURVO, CONFECCIONADA EM CONCRETO PRÉ- FABRICADO, DIMENSÕES 100X15X13X30 CM (COMPRIMENTO X BASE INFERIOR X BASE SUPERIOR X ALTURA), PARA VIAS URBANAS (USO VIÁRIO). AF_06/2016</t>
    </r>
  </si>
  <si>
    <r>
      <rPr>
        <sz val="7.5"/>
        <rFont val="Arial MT"/>
        <family val="2"/>
      </rPr>
      <t>94284</t>
    </r>
  </si>
  <si>
    <r>
      <rPr>
        <sz val="7.5"/>
        <rFont val="Arial MT"/>
        <family val="2"/>
      </rPr>
      <t>18.14</t>
    </r>
  </si>
  <si>
    <r>
      <rPr>
        <sz val="7.5"/>
        <rFont val="Arial MT"/>
        <family val="2"/>
      </rPr>
      <t>EXECUÇÃO DE SARJETA DE CONCRETO USINADO, MOLDADA  IN LOCO  EM TRECHO CURVO, 45 CM BASE X 15 CM ALTURA. AF_06/2016</t>
    </r>
  </si>
  <si>
    <r>
      <rPr>
        <sz val="7.5"/>
        <rFont val="Arial MT"/>
        <family val="2"/>
      </rPr>
      <t>92391</t>
    </r>
  </si>
  <si>
    <r>
      <rPr>
        <sz val="7.5"/>
        <rFont val="Arial MT"/>
        <family val="2"/>
      </rPr>
      <t>18.15</t>
    </r>
  </si>
  <si>
    <r>
      <rPr>
        <sz val="7.5"/>
        <rFont val="Arial MT"/>
        <family val="2"/>
      </rPr>
      <t>EXECUÇÃO DE PAVIMENTO EM PISO INTERTRAVADO, COM BLOCO PISOGRAMA DE 35 X 25 CM, ESPESSURA 6 CM. AF_12/2015</t>
    </r>
  </si>
  <si>
    <r>
      <rPr>
        <sz val="7.5"/>
        <rFont val="Arial MT"/>
        <family val="2"/>
      </rPr>
      <t>18.16</t>
    </r>
  </si>
  <si>
    <r>
      <rPr>
        <sz val="7.5"/>
        <rFont val="Arial MT"/>
        <family val="2"/>
      </rPr>
      <t>18.17</t>
    </r>
  </si>
  <si>
    <r>
      <rPr>
        <sz val="7.5"/>
        <rFont val="Arial MT"/>
        <family val="2"/>
      </rPr>
      <t>18.18</t>
    </r>
  </si>
  <si>
    <r>
      <rPr>
        <sz val="7.5"/>
        <rFont val="Arial MT"/>
        <family val="2"/>
      </rPr>
      <t xml:space="preserve">GRAMA SÃO CARLOS EM PLACAS (ANOXONOPUS
</t>
    </r>
    <r>
      <rPr>
        <sz val="7.5"/>
        <rFont val="Arial MT"/>
        <family val="2"/>
      </rPr>
      <t>OBTUSIFOLIUS)</t>
    </r>
  </si>
  <si>
    <r>
      <rPr>
        <sz val="7.5"/>
        <rFont val="Arial MT"/>
        <family val="2"/>
      </rPr>
      <t>18.19</t>
    </r>
  </si>
  <si>
    <r>
      <rPr>
        <sz val="7.5"/>
        <rFont val="Arial MT"/>
        <family val="2"/>
      </rPr>
      <t xml:space="preserve">GRAMA PRETA (OPHIOPOGUM JAPONICUS) - 36 MUDAS
</t>
    </r>
    <r>
      <rPr>
        <sz val="7.5"/>
        <rFont val="Arial MT"/>
        <family val="2"/>
      </rPr>
      <t>POR M2</t>
    </r>
  </si>
  <si>
    <r>
      <rPr>
        <sz val="7.5"/>
        <rFont val="Arial MT"/>
        <family val="2"/>
      </rPr>
      <t>18.20</t>
    </r>
  </si>
  <si>
    <r>
      <rPr>
        <sz val="7.5"/>
        <rFont val="Arial MT"/>
        <family val="2"/>
      </rPr>
      <t>MONSTERA (MONSTERA DELICIOSA)</t>
    </r>
  </si>
  <si>
    <r>
      <rPr>
        <sz val="7.5"/>
        <rFont val="Arial MT"/>
        <family val="2"/>
      </rPr>
      <t>18.21</t>
    </r>
  </si>
  <si>
    <r>
      <rPr>
        <sz val="7.5"/>
        <rFont val="Arial MT"/>
        <family val="2"/>
      </rPr>
      <t>AZALÉA (RHODODENDRON INDICUM)</t>
    </r>
  </si>
  <si>
    <r>
      <rPr>
        <sz val="7.5"/>
        <rFont val="Arial MT"/>
        <family val="2"/>
      </rPr>
      <t>18.22</t>
    </r>
  </si>
  <si>
    <r>
      <rPr>
        <sz val="7.5"/>
        <rFont val="Arial MT"/>
        <family val="2"/>
      </rPr>
      <t>PAINEIRA (CHORISIA SPECIOSA)</t>
    </r>
  </si>
  <si>
    <r>
      <rPr>
        <sz val="7.5"/>
        <rFont val="Arial MT"/>
        <family val="2"/>
      </rPr>
      <t>18.23</t>
    </r>
  </si>
  <si>
    <r>
      <rPr>
        <sz val="7.5"/>
        <rFont val="Arial MT"/>
        <family val="2"/>
      </rPr>
      <t>IPÊ AMARELO (TABEBUIA CHRYSOTRICHA)</t>
    </r>
  </si>
  <si>
    <r>
      <rPr>
        <sz val="7.5"/>
        <rFont val="Arial MT"/>
        <family val="2"/>
      </rPr>
      <t>18.24</t>
    </r>
  </si>
  <si>
    <r>
      <rPr>
        <sz val="7.5"/>
        <rFont val="Arial MT"/>
        <family val="2"/>
      </rPr>
      <t>MANACA DA SERRA (TIBOUCHINA MUTABILIS)</t>
    </r>
  </si>
  <si>
    <r>
      <rPr>
        <sz val="7.5"/>
        <rFont val="Arial MT"/>
        <family val="2"/>
      </rPr>
      <t>18.25</t>
    </r>
  </si>
  <si>
    <r>
      <rPr>
        <sz val="7.5"/>
        <rFont val="Arial MT"/>
        <family val="2"/>
      </rPr>
      <t>JACARANDÁ DE MINAS (JACARANDA CUSPIDIFOLIA)</t>
    </r>
  </si>
  <si>
    <r>
      <rPr>
        <sz val="7.5"/>
        <rFont val="Arial MT"/>
        <family val="2"/>
      </rPr>
      <t>18.26</t>
    </r>
  </si>
  <si>
    <r>
      <rPr>
        <sz val="7.5"/>
        <rFont val="Arial MT"/>
        <family val="2"/>
      </rPr>
      <t>CAMARÃO (BELOPERONE GUTATA)</t>
    </r>
  </si>
  <si>
    <r>
      <rPr>
        <sz val="7.5"/>
        <rFont val="Arial MT"/>
        <family val="2"/>
      </rPr>
      <t>18.27</t>
    </r>
  </si>
  <si>
    <r>
      <rPr>
        <sz val="7.5"/>
        <rFont val="Arial MT"/>
        <family val="2"/>
      </rPr>
      <t xml:space="preserve">CORTE, RECORTE E REMOÇÃO DE ÁRVORES INCLUSIVE
</t>
    </r>
    <r>
      <rPr>
        <sz val="7.5"/>
        <rFont val="Arial MT"/>
        <family val="2"/>
      </rPr>
      <t>RAIZES DIÂM. &gt; 30 E &lt; 60CM</t>
    </r>
  </si>
  <si>
    <r>
      <rPr>
        <sz val="7.5"/>
        <rFont val="Arial MT"/>
        <family val="2"/>
      </rPr>
      <t>96396</t>
    </r>
  </si>
  <si>
    <r>
      <rPr>
        <sz val="7.5"/>
        <rFont val="Arial MT"/>
        <family val="2"/>
      </rPr>
      <t>18.28</t>
    </r>
  </si>
  <si>
    <r>
      <rPr>
        <sz val="7.5"/>
        <rFont val="Arial MT"/>
        <family val="2"/>
      </rPr>
      <t>EXECUÇÃO E COMPACTAÇÃO DE BASE E OU SUB BASE PARA PAVIMENTAÇÃO DE BRITA GRADUADA SIMPLES - EXCLUSIVE CARGA E TRANSPORTE. AF_11/2019</t>
    </r>
  </si>
  <si>
    <r>
      <rPr>
        <sz val="7.5"/>
        <rFont val="Arial MT"/>
        <family val="2"/>
      </rPr>
      <t>96399</t>
    </r>
  </si>
  <si>
    <r>
      <rPr>
        <sz val="7.5"/>
        <rFont val="Arial MT"/>
        <family val="2"/>
      </rPr>
      <t>18.29</t>
    </r>
  </si>
  <si>
    <r>
      <rPr>
        <sz val="7.5"/>
        <rFont val="Arial MT"/>
        <family val="2"/>
      </rPr>
      <t>EXECUÇÃO E COMPACTAÇÃO DE BASE E OU SUB BASE PARA PAVIMENTAÇÃO DE PEDRA RACHÃO  - EXCLUSIVE CARGA E TRANSPORTE. AF_11/2019</t>
    </r>
  </si>
  <si>
    <r>
      <rPr>
        <sz val="5.5"/>
        <rFont val="Arial MT"/>
        <family val="2"/>
      </rPr>
      <t>SIURB INFRA</t>
    </r>
  </si>
  <si>
    <r>
      <rPr>
        <sz val="7.5"/>
        <rFont val="Arial MT"/>
        <family val="2"/>
      </rPr>
      <t>18.30</t>
    </r>
  </si>
  <si>
    <r>
      <rPr>
        <sz val="7.5"/>
        <rFont val="Arial MT"/>
        <family val="2"/>
      </rPr>
      <t>IMPRIMAÇÃO BETUMINOSA LIGANTE</t>
    </r>
  </si>
  <si>
    <r>
      <rPr>
        <sz val="7.5"/>
        <rFont val="Arial MT"/>
        <family val="2"/>
      </rPr>
      <t>18.31</t>
    </r>
  </si>
  <si>
    <r>
      <rPr>
        <sz val="7.5"/>
        <rFont val="Arial MT"/>
        <family val="2"/>
      </rPr>
      <t>IMPRIMAÇÃO BETUMINOSA IMPERMEABILIZANTE</t>
    </r>
  </si>
  <si>
    <r>
      <rPr>
        <sz val="7.5"/>
        <rFont val="Arial MT"/>
        <family val="2"/>
      </rPr>
      <t>18.32</t>
    </r>
  </si>
  <si>
    <r>
      <rPr>
        <sz val="7.5"/>
        <rFont val="Arial MT"/>
        <family val="2"/>
      </rPr>
      <t>BASE DE BINDER ABERTO (SEM TRANSPORTE)</t>
    </r>
  </si>
  <si>
    <r>
      <rPr>
        <sz val="7.5"/>
        <rFont val="Arial MT"/>
        <family val="2"/>
      </rPr>
      <t>05-79-01</t>
    </r>
  </si>
  <si>
    <r>
      <rPr>
        <sz val="7.5"/>
        <rFont val="Arial MT"/>
        <family val="2"/>
      </rPr>
      <t>18.33</t>
    </r>
  </si>
  <si>
    <r>
      <rPr>
        <sz val="7.5"/>
        <rFont val="Arial MT"/>
        <family val="2"/>
      </rPr>
      <t xml:space="preserve">CARGA, DESCARGA E TRANSPORTE DE BINDER ATÉ A
</t>
    </r>
    <r>
      <rPr>
        <sz val="7.5"/>
        <rFont val="Arial MT"/>
        <family val="2"/>
      </rPr>
      <t>DISTÂNCIA MÉDIA DE IDA E VOLTA DE 1KM</t>
    </r>
  </si>
  <si>
    <r>
      <rPr>
        <sz val="7.5"/>
        <rFont val="Arial MT"/>
        <family val="2"/>
      </rPr>
      <t>05-79-07</t>
    </r>
  </si>
  <si>
    <r>
      <rPr>
        <sz val="7.5"/>
        <rFont val="Arial MT"/>
        <family val="2"/>
      </rPr>
      <t>18.34</t>
    </r>
  </si>
  <si>
    <r>
      <rPr>
        <sz val="7.5"/>
        <rFont val="Arial MT"/>
        <family val="2"/>
      </rPr>
      <t>TRANSPORTE DE BINDER ALÉM DO PRIMEIRO KM</t>
    </r>
  </si>
  <si>
    <r>
      <rPr>
        <sz val="7.5"/>
        <rFont val="Arial MT"/>
        <family val="2"/>
      </rPr>
      <t>54.03.210</t>
    </r>
  </si>
  <si>
    <r>
      <rPr>
        <sz val="7.5"/>
        <rFont val="Arial MT"/>
        <family val="2"/>
      </rPr>
      <t>18.35</t>
    </r>
  </si>
  <si>
    <r>
      <rPr>
        <sz val="7.5"/>
        <rFont val="Arial MT"/>
        <family val="2"/>
      </rPr>
      <t xml:space="preserve">Camada de rolamento em concreto betuminoso usinado quente
</t>
    </r>
    <r>
      <rPr>
        <sz val="7.5"/>
        <rFont val="Arial MT"/>
        <family val="2"/>
      </rPr>
      <t>- CBUQ</t>
    </r>
  </si>
  <si>
    <r>
      <rPr>
        <sz val="7.5"/>
        <rFont val="Arial MT"/>
        <family val="2"/>
      </rPr>
      <t>70.02.012</t>
    </r>
  </si>
  <si>
    <r>
      <rPr>
        <sz val="7.5"/>
        <rFont val="Arial MT"/>
        <family val="2"/>
      </rPr>
      <t>18.36</t>
    </r>
  </si>
  <si>
    <r>
      <rPr>
        <sz val="7.5"/>
        <rFont val="Arial MT"/>
        <family val="2"/>
      </rPr>
      <t xml:space="preserve">Sinalização horizontal em laminado elastoplástico retrorefletivo
</t>
    </r>
    <r>
      <rPr>
        <sz val="7.5"/>
        <rFont val="Arial MT"/>
        <family val="2"/>
      </rPr>
      <t>e antiderrapante, para faixas</t>
    </r>
  </si>
  <si>
    <r>
      <rPr>
        <sz val="7.5"/>
        <rFont val="Arial MT"/>
        <family val="2"/>
      </rPr>
      <t>70.06.021</t>
    </r>
  </si>
  <si>
    <r>
      <rPr>
        <sz val="7.5"/>
        <rFont val="Arial MT"/>
        <family val="2"/>
      </rPr>
      <t>18.37</t>
    </r>
  </si>
  <si>
    <r>
      <rPr>
        <sz val="7.5"/>
        <rFont val="Arial MT"/>
        <family val="2"/>
      </rPr>
      <t>Tachão tipo I monodirecional refletivo</t>
    </r>
  </si>
  <si>
    <r>
      <rPr>
        <sz val="7.5"/>
        <rFont val="Arial MT"/>
        <family val="2"/>
      </rPr>
      <t>18.38</t>
    </r>
  </si>
  <si>
    <r>
      <rPr>
        <sz val="7.5"/>
        <rFont val="Arial MT"/>
        <family val="2"/>
      </rPr>
      <t xml:space="preserve">BATE PNEU EM TUBO DE AÇO GALVANIZADO D=3"
</t>
    </r>
    <r>
      <rPr>
        <sz val="7.5"/>
        <rFont val="Arial MT"/>
        <family val="2"/>
      </rPr>
      <t>C=2,50M</t>
    </r>
  </si>
  <si>
    <r>
      <rPr>
        <sz val="7.5"/>
        <rFont val="Arial MT"/>
        <family val="2"/>
      </rPr>
      <t>18.39</t>
    </r>
  </si>
  <si>
    <r>
      <rPr>
        <sz val="7.5"/>
        <rFont val="Arial MT"/>
        <family val="2"/>
      </rPr>
      <t xml:space="preserve">Suporte para apoio de bicicletas em tubo de aço galvanizado,
</t>
    </r>
    <r>
      <rPr>
        <sz val="7.5"/>
        <rFont val="Arial MT"/>
        <family val="2"/>
      </rPr>
      <t>diâmetro de 2 1/2´</t>
    </r>
  </si>
  <si>
    <r>
      <rPr>
        <sz val="7.5"/>
        <rFont val="Arial MT"/>
        <family val="2"/>
      </rPr>
      <t>30.06.110</t>
    </r>
  </si>
  <si>
    <r>
      <rPr>
        <sz val="7.5"/>
        <rFont val="Arial MT"/>
        <family val="2"/>
      </rPr>
      <t>18.40</t>
    </r>
  </si>
  <si>
    <r>
      <rPr>
        <sz val="7.5"/>
        <rFont val="Arial MT"/>
        <family val="2"/>
      </rPr>
      <t xml:space="preserve">Sinalização com pictograma para vaga de estacionamento,
</t>
    </r>
    <r>
      <rPr>
        <sz val="7.5"/>
        <rFont val="Arial MT"/>
        <family val="2"/>
      </rPr>
      <t>com faixas demarcatórias</t>
    </r>
  </si>
  <si>
    <r>
      <rPr>
        <sz val="7.5"/>
        <rFont val="Arial MT"/>
        <family val="2"/>
      </rPr>
      <t>18.41</t>
    </r>
  </si>
  <si>
    <r>
      <rPr>
        <sz val="7.5"/>
        <rFont val="Arial MT"/>
        <family val="2"/>
      </rPr>
      <t xml:space="preserve">DEMARCAÇÃO DE VAGA DE ESTACIONAMENTO PARA
</t>
    </r>
    <r>
      <rPr>
        <sz val="7.5"/>
        <rFont val="Arial MT"/>
        <family val="2"/>
      </rPr>
      <t>PORTADORES DE DEFICIÊNCIA FÍSICA</t>
    </r>
  </si>
  <si>
    <r>
      <rPr>
        <sz val="7.5"/>
        <rFont val="Arial MT"/>
        <family val="2"/>
      </rPr>
      <t>30.06.050</t>
    </r>
  </si>
  <si>
    <r>
      <rPr>
        <sz val="7.5"/>
        <rFont val="Arial MT"/>
        <family val="2"/>
      </rPr>
      <t>18.42</t>
    </r>
  </si>
  <si>
    <r>
      <rPr>
        <sz val="7.5"/>
        <rFont val="Arial MT"/>
        <family val="2"/>
      </rPr>
      <t xml:space="preserve">Tinta acrílica para sinalização visual de piso, com acabamento
</t>
    </r>
    <r>
      <rPr>
        <sz val="7.5"/>
        <rFont val="Arial MT"/>
        <family val="2"/>
      </rPr>
      <t>microtexturizado e antiderrapante</t>
    </r>
  </si>
  <si>
    <r>
      <rPr>
        <sz val="7.5"/>
        <rFont val="Arial MT"/>
        <family val="2"/>
      </rPr>
      <t>18.43</t>
    </r>
  </si>
  <si>
    <r>
      <rPr>
        <sz val="7.5"/>
        <rFont val="Arial MT"/>
        <family val="2"/>
      </rPr>
      <t>18.44</t>
    </r>
  </si>
  <si>
    <r>
      <rPr>
        <sz val="7.5"/>
        <rFont val="Arial MT"/>
        <family val="2"/>
      </rPr>
      <t>18.45</t>
    </r>
  </si>
  <si>
    <r>
      <rPr>
        <sz val="7.5"/>
        <rFont val="Arial MT"/>
        <family val="2"/>
      </rPr>
      <t>18.46</t>
    </r>
  </si>
  <si>
    <r>
      <rPr>
        <sz val="7.5"/>
        <rFont val="Arial MT"/>
        <family val="2"/>
      </rPr>
      <t>18.47</t>
    </r>
  </si>
  <si>
    <r>
      <rPr>
        <sz val="7.5"/>
        <rFont val="Arial MT"/>
        <family val="2"/>
      </rPr>
      <t>18.48</t>
    </r>
  </si>
  <si>
    <r>
      <rPr>
        <sz val="7.5"/>
        <rFont val="Arial MT"/>
        <family val="2"/>
      </rPr>
      <t>41.11.450</t>
    </r>
  </si>
  <si>
    <r>
      <rPr>
        <sz val="7.5"/>
        <rFont val="Arial MT"/>
        <family val="2"/>
      </rPr>
      <t>18.49</t>
    </r>
  </si>
  <si>
    <r>
      <rPr>
        <sz val="7.5"/>
        <rFont val="Arial MT"/>
        <family val="2"/>
      </rPr>
      <t xml:space="preserve">Suporte tubular de fixação em poste para 2 luminárias tipo
</t>
    </r>
    <r>
      <rPr>
        <sz val="7.5"/>
        <rFont val="Arial MT"/>
        <family val="2"/>
      </rPr>
      <t>pétala</t>
    </r>
  </si>
  <si>
    <r>
      <rPr>
        <sz val="7.5"/>
        <rFont val="Arial MT"/>
        <family val="2"/>
      </rPr>
      <t>41.11.060</t>
    </r>
  </si>
  <si>
    <r>
      <rPr>
        <sz val="7.5"/>
        <rFont val="Arial MT"/>
        <family val="2"/>
      </rPr>
      <t>18.50</t>
    </r>
  </si>
  <si>
    <r>
      <rPr>
        <sz val="7.5"/>
        <rFont val="Arial MT"/>
        <family val="2"/>
      </rPr>
      <t>Luminária fechada para iluminação pública tipo pétala pequena</t>
    </r>
  </si>
  <si>
    <r>
      <rPr>
        <sz val="7.5"/>
        <rFont val="Arial MT"/>
        <family val="2"/>
      </rPr>
      <t>41.10.500</t>
    </r>
  </si>
  <si>
    <r>
      <rPr>
        <sz val="7.5"/>
        <rFont val="Arial MT"/>
        <family val="2"/>
      </rPr>
      <t>18.51</t>
    </r>
  </si>
  <si>
    <r>
      <rPr>
        <sz val="7.5"/>
        <rFont val="Arial MT"/>
        <family val="2"/>
      </rPr>
      <t xml:space="preserve">Poste telecônico reto em aço SAE 1010/1020 galvanizado a
</t>
    </r>
    <r>
      <rPr>
        <sz val="7.5"/>
        <rFont val="Arial MT"/>
        <family val="2"/>
      </rPr>
      <t>fogo, altura de 4,00 m</t>
    </r>
  </si>
  <si>
    <r>
      <rPr>
        <sz val="7.5"/>
        <rFont val="Arial MT"/>
        <family val="2"/>
      </rPr>
      <t>18.52</t>
    </r>
  </si>
  <si>
    <r>
      <rPr>
        <sz val="7.5"/>
        <rFont val="Arial MT"/>
        <family val="2"/>
      </rPr>
      <t>70.04.005</t>
    </r>
  </si>
  <si>
    <r>
      <rPr>
        <sz val="7.5"/>
        <rFont val="Arial MT"/>
        <family val="2"/>
      </rPr>
      <t>18.53</t>
    </r>
  </si>
  <si>
    <r>
      <rPr>
        <sz val="7.5"/>
        <rFont val="Arial MT"/>
        <family val="2"/>
      </rPr>
      <t>Braço (P-55) para fixação em poste de concreto</t>
    </r>
  </si>
  <si>
    <r>
      <rPr>
        <sz val="7.5"/>
        <rFont val="Arial MT"/>
        <family val="2"/>
      </rPr>
      <t>41.11.721</t>
    </r>
  </si>
  <si>
    <r>
      <rPr>
        <sz val="7.5"/>
        <rFont val="Arial MT"/>
        <family val="2"/>
      </rPr>
      <t>18.54</t>
    </r>
  </si>
  <si>
    <r>
      <rPr>
        <sz val="7.5"/>
        <rFont val="Arial MT"/>
        <family val="2"/>
      </rPr>
      <t xml:space="preserve">Luminária LED retangular para poste de 6250 até 6674 lm,
</t>
    </r>
    <r>
      <rPr>
        <sz val="7.5"/>
        <rFont val="Arial MT"/>
        <family val="2"/>
      </rPr>
      <t>eficiência mínima 113 lm/W</t>
    </r>
  </si>
  <si>
    <r>
      <rPr>
        <sz val="7.5"/>
        <rFont val="Arial MT"/>
        <family val="2"/>
      </rPr>
      <t>18.55</t>
    </r>
  </si>
  <si>
    <r>
      <rPr>
        <sz val="7.5"/>
        <rFont val="Arial MT"/>
        <family val="2"/>
      </rPr>
      <t xml:space="preserve">QUADRO DE DISTRIBUIÇÃO EM CHAPA METÁLICA - PARA
</t>
    </r>
    <r>
      <rPr>
        <sz val="7.5"/>
        <rFont val="Arial MT"/>
        <family val="2"/>
      </rPr>
      <t>ATÉ 16 DISJUNTORES</t>
    </r>
  </si>
  <si>
    <r>
      <rPr>
        <sz val="7.5"/>
        <rFont val="Arial MT"/>
        <family val="2"/>
      </rPr>
      <t>18.56</t>
    </r>
  </si>
  <si>
    <r>
      <rPr>
        <sz val="7.5"/>
        <rFont val="Arial MT"/>
        <family val="2"/>
      </rPr>
      <t>MINI DISJUNTOR - TIPO EUROPEU (IEC) -  BIPOLAR 32/50A</t>
    </r>
  </si>
  <si>
    <r>
      <rPr>
        <sz val="7.5"/>
        <rFont val="Arial MT"/>
        <family val="2"/>
      </rPr>
      <t>18.57</t>
    </r>
  </si>
  <si>
    <r>
      <rPr>
        <sz val="7.5"/>
        <rFont val="Arial MT"/>
        <family val="2"/>
      </rPr>
      <t>BARRAMENTO DE COBRE TIPO DIN BIPOLAR PARA 63A</t>
    </r>
  </si>
  <si>
    <t>08.11.051</t>
  </si>
  <si>
    <t>08.11.052</t>
  </si>
  <si>
    <t>16.05.012</t>
  </si>
  <si>
    <t>34.20.380</t>
  </si>
  <si>
    <t>Poste de concreto circular, 200 kg, H = 9,00 m</t>
  </si>
  <si>
    <t>68.01.620</t>
  </si>
  <si>
    <t>SIURB</t>
  </si>
  <si>
    <t>1.1</t>
  </si>
  <si>
    <r>
      <rPr>
        <sz val="7.5"/>
        <rFont val="Arial"/>
        <family val="2"/>
      </rPr>
      <t>CARGA MECANIZADA E REMOÇÃO DE ENTULHO,
INCLUSIVE TRANSPORTE ATÉ 1KM</t>
    </r>
  </si>
  <si>
    <t>M3</t>
  </si>
  <si>
    <t>1.2</t>
  </si>
  <si>
    <r>
      <rPr>
        <sz val="7.5"/>
        <rFont val="Arial"/>
        <family val="2"/>
      </rPr>
      <t>TRANSPORTE POR CAMINHAO
M3X</t>
    </r>
  </si>
  <si>
    <t>KM</t>
  </si>
  <si>
    <t>1.3</t>
  </si>
  <si>
    <r>
      <rPr>
        <sz val="7.5"/>
        <rFont val="Arial"/>
        <family val="2"/>
      </rPr>
      <t>LEVANTAMENTO PLANIALTIMÉTRICO DE ÁREAS - ATÉ
10.000M2</t>
    </r>
  </si>
  <si>
    <t>GL</t>
  </si>
  <si>
    <t>1.4</t>
  </si>
  <si>
    <r>
      <rPr>
        <sz val="7.5"/>
        <rFont val="Arial"/>
        <family val="2"/>
      </rPr>
      <t>MOBILIZAÇÃO E INSTALAÇÃO DE 1  EQUIPAMENTO PARA
EXECUÇÃO DE SONDAGEM A PERCUSSÃO</t>
    </r>
  </si>
  <si>
    <t>UN</t>
  </si>
  <si>
    <t>1.5</t>
  </si>
  <si>
    <t>DESLOCAMENTO DE EQUIPAMENTO ENTRE FUROS EM TERRENO PLANO, CONSIDERANDO A DISTÂNCIA ATÉ 100M, PARA SONDAGEM A PERCUSSÃO</t>
  </si>
  <si>
    <t>1.6</t>
  </si>
  <si>
    <r>
      <rPr>
        <sz val="7.5"/>
        <rFont val="Arial"/>
        <family val="2"/>
      </rPr>
      <t>PERFURAÇÃO E EXECUÇÃO DE ENSAIO
PENETROMÉTRICO OU DE LAVAGEM POR TEMPO</t>
    </r>
  </si>
  <si>
    <t>M</t>
  </si>
  <si>
    <r>
      <rPr>
        <sz val="7.5"/>
        <rFont val="Arial"/>
        <family val="2"/>
      </rPr>
      <t>01.01.001</t>
    </r>
  </si>
  <si>
    <t>FDE</t>
  </si>
  <si>
    <t>1.7</t>
  </si>
  <si>
    <r>
      <rPr>
        <sz val="7.5"/>
        <rFont val="Arial"/>
        <family val="2"/>
      </rPr>
      <t>RETIRANDO A VEGETACAO, TRONCOS ATE 5CM DE
DIAMETRO E RASPAGEM.</t>
    </r>
  </si>
  <si>
    <t>M2</t>
  </si>
  <si>
    <r>
      <rPr>
        <sz val="7.5"/>
        <rFont val="Arial"/>
        <family val="2"/>
      </rPr>
      <t>01.10.001</t>
    </r>
  </si>
  <si>
    <t>1.8</t>
  </si>
  <si>
    <r>
      <rPr>
        <sz val="7.5"/>
        <rFont val="Arial"/>
        <family val="2"/>
      </rPr>
      <t>GABARITO DE MADEIRA ESQUADRADO E NIVELADO
PARA LOCAÇÃO DE OBRA</t>
    </r>
  </si>
  <si>
    <r>
      <rPr>
        <sz val="7.5"/>
        <rFont val="Arial"/>
        <family val="2"/>
      </rPr>
      <t>09.02.022</t>
    </r>
  </si>
  <si>
    <t>1.9</t>
  </si>
  <si>
    <r>
      <rPr>
        <sz val="7.5"/>
        <rFont val="Arial"/>
        <family val="2"/>
      </rPr>
      <t>AE-25 ABRIGO E ENTRADA DE ENERGIA PADRÃO MULTI
200 CPFL  CATEGORIA C-6</t>
    </r>
  </si>
  <si>
    <r>
      <rPr>
        <sz val="7.5"/>
        <rFont val="Arial"/>
        <family val="2"/>
      </rPr>
      <t>16.06.047</t>
    </r>
  </si>
  <si>
    <t>1.10</t>
  </si>
  <si>
    <t>LOCAÇÃO MENSAL DE CONTAINER 4,00M COM 2 VASOS SANITARIOS, 1 LAVABO, 1 MICTÓRIO E 4 PONTOS CHUV.</t>
  </si>
  <si>
    <r>
      <rPr>
        <sz val="7.5"/>
        <rFont val="Arial"/>
        <family val="2"/>
      </rPr>
      <t>16.06.051</t>
    </r>
  </si>
  <si>
    <t>1.11</t>
  </si>
  <si>
    <t>CANTEIRO DE OBRAS - LARG 3.30M</t>
  </si>
  <si>
    <r>
      <rPr>
        <sz val="7.5"/>
        <rFont val="Arial"/>
        <family val="2"/>
      </rPr>
      <t>16.06.058</t>
    </r>
  </si>
  <si>
    <t>1.12</t>
  </si>
  <si>
    <r>
      <rPr>
        <sz val="7.5"/>
        <rFont val="Arial"/>
        <family val="2"/>
      </rPr>
      <t>TAPUME H=225CM APOIADO NO TERRENO E PINTURA
LATEX FACE EXTERNA COM LOGOTIPO</t>
    </r>
  </si>
  <si>
    <r>
      <rPr>
        <sz val="7.5"/>
        <rFont val="Arial"/>
        <family val="2"/>
      </rPr>
      <t>16.06.078</t>
    </r>
  </si>
  <si>
    <t>1.13</t>
  </si>
  <si>
    <t>FORNECIMENTO E INSTALAÇAO DE PLACA DE IDENTIFICAÇAO DE OBRA   INCLUSO SUPORTE ESTRUTURA DE MADEIRA.</t>
  </si>
  <si>
    <r>
      <rPr>
        <b/>
        <sz val="8.5"/>
        <rFont val="Arial"/>
        <family val="2"/>
      </rPr>
      <t xml:space="preserve">OBRA : COMPLEXO CRECHE, CAMPO E RUA - PARQUE DOS PATURIS
Local: Carapicuiba/SP
</t>
    </r>
    <r>
      <rPr>
        <b/>
        <sz val="5.5"/>
        <rFont val="Arial"/>
        <family val="2"/>
      </rPr>
      <t xml:space="preserve">DATA BASE: FDE - 04/2021 - SINAPI - 06/2021 - CPOS - 02/2021 - SIURB - 01/2021
</t>
    </r>
    <r>
      <rPr>
        <sz val="5.5"/>
        <rFont val="Arial MT"/>
        <family val="2"/>
      </rPr>
      <t>desoneradas
BDI =                             23,00%</t>
    </r>
  </si>
  <si>
    <t xml:space="preserve">VALOR TOTAL CRECHE                                                                               </t>
  </si>
  <si>
    <t>VALOR TOTAL CAMPO</t>
  </si>
  <si>
    <t>VALOR TOTAL PAVIMENTAÇÃO</t>
  </si>
  <si>
    <t>MUNICÍPIO:       CARAPICUÍBA</t>
  </si>
  <si>
    <t>DATA BASE</t>
  </si>
  <si>
    <t>GOVERNO DO ESTADO DE SÃO PAULO</t>
  </si>
  <si>
    <t>SECRETARIA DE DESENVOLVIMENTO REGIONAL/SUBSECRETARIA DE CONVÊNIOS COM MUNICÍPIOS E ENTIDADES</t>
  </si>
  <si>
    <t xml:space="preserve">SUBSECRETARIA DE RELACIONAMENTO COM MUNICIPIOS </t>
  </si>
  <si>
    <t>PRAZO PROPOSTO</t>
  </si>
  <si>
    <t xml:space="preserve">INÍCIO: data da assinatura do convenio </t>
  </si>
  <si>
    <t>Final: 720 dias apatir da data da assinatura do convenio</t>
  </si>
  <si>
    <t xml:space="preserve">Infraestrutura Urbana em Diversas Ruas no Parque Jandaia </t>
  </si>
  <si>
    <t>ITENS</t>
  </si>
  <si>
    <t>SERVIÇOS</t>
  </si>
  <si>
    <t>UNIDADE</t>
  </si>
  <si>
    <t>1º ETAPA</t>
  </si>
  <si>
    <t>2º ETAPA</t>
  </si>
  <si>
    <t>3º ETAPA</t>
  </si>
  <si>
    <t>4º ETAPA</t>
  </si>
  <si>
    <t>TOTAL</t>
  </si>
  <si>
    <t>PERIODO 60 DIAS</t>
  </si>
  <si>
    <t>Prazo de liberação: 30 dias após a conclusão da etapa</t>
  </si>
  <si>
    <t>M²</t>
  </si>
  <si>
    <t>R$</t>
  </si>
  <si>
    <t>M³XKM</t>
  </si>
  <si>
    <t>-</t>
  </si>
  <si>
    <t>RECURSO ESTADUAL</t>
  </si>
  <si>
    <t>RECURSO PRÓPRIO</t>
  </si>
  <si>
    <t>Engº Kenhiti Sicito</t>
  </si>
  <si>
    <t>CREA: 5070185958</t>
  </si>
  <si>
    <t xml:space="preserve"> ENGENHEIRO CIVIL</t>
  </si>
  <si>
    <t>+</t>
  </si>
  <si>
    <t>CAMPO DE FUTEBOL SOCIETY</t>
  </si>
  <si>
    <t>CRECHE</t>
  </si>
  <si>
    <t xml:space="preserve">PAVIMENTAÇÃO </t>
  </si>
  <si>
    <t xml:space="preserve">VALOR TOTAL DA OBRA                             </t>
  </si>
  <si>
    <t>Obejeto: Construção complexo educacional e esportivo COHAB V</t>
  </si>
  <si>
    <t>10.16.03 (I)</t>
  </si>
  <si>
    <t>Placa de obra em chapa de aço galvanizado</t>
  </si>
  <si>
    <t>1.14</t>
  </si>
  <si>
    <t>PERIODO 220 DIAS</t>
  </si>
  <si>
    <t>PRAZO DE EXECUÇÃO 190 DIAS</t>
  </si>
  <si>
    <t xml:space="preserve">Prazo de liberação: 15 dias após a liberação do convenio </t>
  </si>
  <si>
    <t>PRAZO DE EXECUÇÃO 45 DIAS</t>
  </si>
  <si>
    <r>
      <rPr>
        <sz val="7.5"/>
        <rFont val="Arial MT"/>
        <family val="2"/>
      </rPr>
      <t>SIURB</t>
    </r>
  </si>
  <si>
    <r>
      <rPr>
        <sz val="7.5"/>
        <rFont val="Arial MT"/>
        <family val="2"/>
      </rPr>
      <t>FDE</t>
    </r>
  </si>
  <si>
    <r>
      <rPr>
        <sz val="7.5"/>
        <rFont val="Arial MT"/>
        <family val="2"/>
      </rPr>
      <t>CPOS</t>
    </r>
  </si>
  <si>
    <r>
      <rPr>
        <sz val="7.5"/>
        <rFont val="Arial MT"/>
        <family val="2"/>
      </rPr>
      <t>SINAPI</t>
    </r>
  </si>
  <si>
    <r>
      <rPr>
        <sz val="7.5"/>
        <rFont val="Arial MT"/>
        <family val="2"/>
      </rPr>
      <t>COT</t>
    </r>
  </si>
  <si>
    <r>
      <rPr>
        <sz val="7.5"/>
        <rFont val="Arial MT"/>
        <family val="2"/>
      </rPr>
      <t>SIURB INFRA</t>
    </r>
  </si>
  <si>
    <t>KMXM³</t>
  </si>
  <si>
    <t>CABO UTP - CATEGORIA 4 E 5 PARES</t>
  </si>
  <si>
    <t>01.01.001</t>
  </si>
  <si>
    <t>01.02.003</t>
  </si>
  <si>
    <t>01.03.002</t>
  </si>
  <si>
    <t>01.06.001</t>
  </si>
  <si>
    <t>01.10.001</t>
  </si>
  <si>
    <t>02.01.001</t>
  </si>
  <si>
    <t>02.01.010</t>
  </si>
  <si>
    <t>02.01.015</t>
  </si>
  <si>
    <t>02.01.025</t>
  </si>
  <si>
    <t>02.02.026</t>
  </si>
  <si>
    <t>02.02.091</t>
  </si>
  <si>
    <t>02.02.100</t>
  </si>
  <si>
    <t>02.02.101</t>
  </si>
  <si>
    <t>02.02.103</t>
  </si>
  <si>
    <t>02.03.001</t>
  </si>
  <si>
    <t>02.04.002</t>
  </si>
  <si>
    <t>02.04.003</t>
  </si>
  <si>
    <t>02.04.005</t>
  </si>
  <si>
    <t>02.05.028</t>
  </si>
  <si>
    <t>03.01.002</t>
  </si>
  <si>
    <t>03.02.002</t>
  </si>
  <si>
    <t>03.02.003</t>
  </si>
  <si>
    <t>03.02.005</t>
  </si>
  <si>
    <t>03.03.016</t>
  </si>
  <si>
    <t>03.03.018</t>
  </si>
  <si>
    <t>03.03.026</t>
  </si>
  <si>
    <t>03.03.029</t>
  </si>
  <si>
    <t>04.01.002</t>
  </si>
  <si>
    <t>04.01.030</t>
  </si>
  <si>
    <t>04.01.033</t>
  </si>
  <si>
    <t>04.02.014</t>
  </si>
  <si>
    <t>04.03.028</t>
  </si>
  <si>
    <t>04-65-24</t>
  </si>
  <si>
    <t>05.01.004</t>
  </si>
  <si>
    <t>05.01.014</t>
  </si>
  <si>
    <t>05.01.029</t>
  </si>
  <si>
    <t>05.05.064</t>
  </si>
  <si>
    <t>05.80.005</t>
  </si>
  <si>
    <t>05.80.020</t>
  </si>
  <si>
    <t>05.80.038</t>
  </si>
  <si>
    <t>05.80.070</t>
  </si>
  <si>
    <t>05.82.010</t>
  </si>
  <si>
    <t>05-79-01</t>
  </si>
  <si>
    <t>05-79-07</t>
  </si>
  <si>
    <t>06.01.072</t>
  </si>
  <si>
    <t>06.01.075</t>
  </si>
  <si>
    <t>06.02.019</t>
  </si>
  <si>
    <t>06.03.020</t>
  </si>
  <si>
    <t>06.03.036</t>
  </si>
  <si>
    <t>06.03.100</t>
  </si>
  <si>
    <t>07.02.004</t>
  </si>
  <si>
    <t>07.03.136</t>
  </si>
  <si>
    <t>07-80-03</t>
  </si>
  <si>
    <t>08.02.016</t>
  </si>
  <si>
    <t>08.02.017</t>
  </si>
  <si>
    <t>08.02.021</t>
  </si>
  <si>
    <t>08.02.040</t>
  </si>
  <si>
    <t>08.03.007</t>
  </si>
  <si>
    <t>08.03.015</t>
  </si>
  <si>
    <t>08.03.016</t>
  </si>
  <si>
    <t>08.03.019</t>
  </si>
  <si>
    <t>08.03.020</t>
  </si>
  <si>
    <t>08.03.021</t>
  </si>
  <si>
    <t>%</t>
  </si>
  <si>
    <t>% ACUM</t>
  </si>
  <si>
    <t>A</t>
  </si>
  <si>
    <t>B</t>
  </si>
  <si>
    <t>C</t>
  </si>
  <si>
    <r>
      <rPr>
        <b/>
        <sz val="8.5"/>
        <rFont val="Arial"/>
        <family val="2"/>
      </rPr>
      <t xml:space="preserve">OBRA : CEEAC COHAB V
Local: Carapicuiba/SP
</t>
    </r>
    <r>
      <rPr>
        <b/>
        <sz val="5.5"/>
        <rFont val="Arial"/>
        <family val="2"/>
      </rPr>
      <t xml:space="preserve">DATA BASE: FDE - 04/2021 - SINAPI - 06/2021 - CPOS - 02/2021 - SIURB - 01/2021
</t>
    </r>
    <r>
      <rPr>
        <sz val="5.5"/>
        <rFont val="Arial MT"/>
        <family val="2"/>
      </rPr>
      <t>desoneradas
BDI =                             23,00%</t>
    </r>
  </si>
  <si>
    <t>Aeroportos e Ferrovias (ENG00004TE1)</t>
  </si>
  <si>
    <t>Algebra Linear e Vetores (1MAT01043TE1)</t>
  </si>
  <si>
    <t>Análise Estrutural I (ECI06063TE1)</t>
  </si>
  <si>
    <t>Análise Estrutural II (ECI06064TE1)</t>
  </si>
  <si>
    <t>Antropologia e Cultura Brasileira (INS00001TE1)</t>
  </si>
  <si>
    <t>Atividades Complementares (ATC01989AG1)</t>
  </si>
  <si>
    <t>Atividades de Engenharia (ECI01021TE1)</t>
  </si>
  <si>
    <t>Calculo Diferencial (1MAT01014TE1)</t>
  </si>
  <si>
    <t>Cálculo II (MAT04003TE1)</t>
  </si>
  <si>
    <t>Cálculo III (MAT04004TE1)</t>
  </si>
  <si>
    <t>Cálculo Numérico (MAT04006TE1)</t>
  </si>
  <si>
    <t>Ciência dos Materiais (EMA02009TE1)</t>
  </si>
  <si>
    <t>Comunicação (1COM01253TE1)</t>
  </si>
  <si>
    <t>Construção Civil I (ECI06065TE1)</t>
  </si>
  <si>
    <t>Construção Civil II (ECI06066TE1)</t>
  </si>
  <si>
    <t>Desafios Contemporâneos (INS00005TE1)</t>
  </si>
  <si>
    <t>Desenho Tecnico (1DES01070TE1)</t>
  </si>
  <si>
    <t>Desenvolvimento Humano e Social (INS00006TE1)</t>
  </si>
  <si>
    <t>Engenharia de Tráfego (ECI06067TE1)</t>
  </si>
  <si>
    <t>Estágio (ESTG05074ES1)</t>
  </si>
  <si>
    <t>Estrutura de Concreto I (ECI06068TE1)</t>
  </si>
  <si>
    <t>Estrutura de Concreto II (ECI06069TE1)</t>
  </si>
  <si>
    <t>Estrutura de Concreto III (ECI06085TE1)</t>
  </si>
  <si>
    <t>Estruturas de Madeiras e Metálicas (ECI06070TE1)</t>
  </si>
  <si>
    <t>Estudos Topográficos e Cartografia (ECI06071TE1)</t>
  </si>
  <si>
    <t>Expressao Grafica de Projetos (DES01025TE1)</t>
  </si>
  <si>
    <t>Fenômenos de Transporte (EME04005TE1)</t>
  </si>
  <si>
    <t>Física Eletricidade (FIS03005TE1)</t>
  </si>
  <si>
    <t>Fisica Geral (1FIS01004TE1)</t>
  </si>
  <si>
    <t>Fundações (ECI06073TE1)</t>
  </si>
  <si>
    <t>Fundamentação Química (QUI04007TE1)</t>
  </si>
  <si>
    <t>Fundamentos de Ciências Exatas (MAT01062TE1)</t>
  </si>
  <si>
    <t>Gestão de Obras (ECI06074TE1)</t>
  </si>
  <si>
    <t>Hidráulica Aplicada (ECI06075TE1)</t>
  </si>
  <si>
    <t>Hidrologia (ECI06077TE1)</t>
  </si>
  <si>
    <t>Informatica Aplicada (CCO01010TE1)</t>
  </si>
  <si>
    <t>Infraestrutura Viária (ECI06078TE1)</t>
  </si>
  <si>
    <t>Instalações Elétricas e de Incêndio (ELE05025TE1)</t>
  </si>
  <si>
    <t>Instalações Hidrossanitárias (ECI06079TE1)</t>
  </si>
  <si>
    <t>Matemática Financeira (MAT04011TE1)</t>
  </si>
  <si>
    <t>Mecânica dos Solos e Geotecnia (EME04012TE1)</t>
  </si>
  <si>
    <t>Mecânica Geral (2EME02001TE1)</t>
  </si>
  <si>
    <t>Metodologia Científica (FIL01046TE1)</t>
  </si>
  <si>
    <t>Métodos de Pesquisa Para Internet (ADM04107TE1)</t>
  </si>
  <si>
    <t>Obras de Terra e Contenções (ECI06081TE1)</t>
  </si>
  <si>
    <t>Patologia e Recuperação de Edificações (ECI06086TE1)</t>
  </si>
  <si>
    <t>Planejamento e Execução de Obras Viárias (ECI06082TE1)</t>
  </si>
  <si>
    <t>Práticas das Construções (ECI01046TE1)</t>
  </si>
  <si>
    <t>Probabilidade e Estatística (EST03006TE1)</t>
  </si>
  <si>
    <t>Resistência dos Materiais (EMA02010TE1)</t>
  </si>
  <si>
    <t>Sistemas Urbanos de Água e Esgoto (ECI06083TE1)</t>
  </si>
  <si>
    <t>Trabalho de Conclusão de Curso I (TCC08052TC1)</t>
  </si>
  <si>
    <t>Trabalho de Conclusão de Curso II (TCC08062TC1)</t>
  </si>
  <si>
    <t>Tratamento de Água, Efluentes e Resíduos Sólidos (AMB00028TE1)</t>
  </si>
</sst>
</file>

<file path=xl/styles.xml><?xml version="1.0" encoding="utf-8"?>
<styleSheet xmlns="http://schemas.openxmlformats.org/spreadsheetml/2006/main">
  <numFmts count="3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\.d\.yy;@"/>
    <numFmt numFmtId="165" formatCode="yy\.m\.d;@"/>
    <numFmt numFmtId="166" formatCode="mm\.d\.yy;@"/>
    <numFmt numFmtId="167" formatCode="mm\-dd\-yy;@"/>
    <numFmt numFmtId="168" formatCode="dd\-mm\-yy;@"/>
    <numFmt numFmtId="169" formatCode="_(* #,##0.00_);_(* \(#,##0.00\);_(* &quot;-&quot;??_);_(@_)"/>
    <numFmt numFmtId="170" formatCode="_(&quot;R$ &quot;* #,##0.00_);_(&quot;R$ &quot;* \(#,##0.00\);_(&quot;R$ &quot;* &quot;-&quot;??_);_(@_)"/>
    <numFmt numFmtId="171" formatCode="#,##0;&quot;-&quot;#,##0"/>
    <numFmt numFmtId="172" formatCode="0.0000"/>
    <numFmt numFmtId="173" formatCode="&quot; &quot;#,##0&quot; &quot;;&quot;-&quot;#,##0&quot; &quot;;&quot; - &quot;;&quot; &quot;@&quot; &quot;"/>
    <numFmt numFmtId="174" formatCode="&quot; &quot;#,##0.00&quot; &quot;;&quot; (&quot;#,##0.00&quot;)&quot;;&quot; -&quot;00&quot; &quot;;&quot; &quot;@&quot; &quot;"/>
    <numFmt numFmtId="175" formatCode="&quot; &quot;[$R$]#,##0&quot; &quot;;&quot;-&quot;[$R$]#,##0&quot; &quot;;&quot; &quot;[$R$]&quot;- &quot;;&quot; &quot;@&quot; &quot;"/>
    <numFmt numFmtId="176" formatCode="&quot; $&quot;#,##0.00&quot; &quot;;&quot; $(&quot;#,##0.00&quot;)&quot;;&quot; $-&quot;00&quot; &quot;;&quot; &quot;@&quot; &quot;"/>
    <numFmt numFmtId="177" formatCode="_([$€]* #,##0.00_);_([$€]* \(#,##0.00\);_([$€]* &quot;-&quot;??_);_(@_)"/>
    <numFmt numFmtId="178" formatCode="&quot; &quot;#,##0&quot; &quot;;&quot;(&quot;#,##0&quot;)&quot;"/>
    <numFmt numFmtId="179" formatCode="&quot; &quot;#,##0&quot; &quot;;&quot; (&quot;#,##0&quot;)&quot;;&quot; - &quot;;&quot; &quot;@&quot; &quot;"/>
    <numFmt numFmtId="180" formatCode="#,##0;[Red]&quot;-&quot;#,##0"/>
    <numFmt numFmtId="181" formatCode="#,##0.00;[Red]&quot;-&quot;#,##0.00"/>
    <numFmt numFmtId="182" formatCode="_(&quot;R$ &quot;* #,##0.00_);_(&quot;R$ &quot;* \(#,##0.00\);_(&quot;R$ &quot;* \-??_);_(@_)"/>
    <numFmt numFmtId="183" formatCode="&quot; R$ &quot;#,##0.0&quot; &quot;;&quot; R$ (&quot;#,##0.0&quot;)&quot;;&quot; R$ -&quot;00&quot; &quot;;&quot; &quot;@&quot; &quot;"/>
    <numFmt numFmtId="184" formatCode="&quot; $ &quot;#,##0&quot; &quot;;&quot; $ (&quot;#,##0&quot;)&quot;;&quot; $ - &quot;;&quot; &quot;@&quot; &quot;"/>
    <numFmt numFmtId="185" formatCode="&quot; $ &quot;#,##0.00&quot; &quot;;&quot; $ (&quot;#,##0.00&quot;)&quot;;&quot; $ -&quot;00&quot; &quot;;&quot; &quot;@&quot; &quot;"/>
    <numFmt numFmtId="186" formatCode="[$R$]&quot; &quot;#,##0&quot; &quot;;[Red]&quot;(&quot;[$R$]&quot; &quot;#,##0&quot;)&quot;"/>
    <numFmt numFmtId="187" formatCode="[$R$]&quot; &quot;#,##0.00&quot; &quot;;&quot;(&quot;[$R$]&quot; &quot;#,##0.00&quot;)&quot;"/>
    <numFmt numFmtId="188" formatCode="#,##0;&quot;(&quot;0,000&quot;)&quot;"/>
    <numFmt numFmtId="189" formatCode="&quot; Cr$&quot;#,##0.00&quot; &quot;;&quot; Cr$(&quot;#,##0.00&quot;)&quot;;&quot; Cr$-&quot;00&quot; &quot;;&quot; &quot;@&quot; &quot;"/>
    <numFmt numFmtId="190" formatCode="0.00%;&quot;(&quot;0.00%&quot;)&quot;"/>
    <numFmt numFmtId="191" formatCode="#,##0.00;&quot;(&quot;#,##0.00&quot;)&quot;"/>
    <numFmt numFmtId="192" formatCode="#"/>
    <numFmt numFmtId="193" formatCode="#,"/>
    <numFmt numFmtId="194" formatCode="&quot; &quot;#,##0.00&quot; &quot;;&quot;-&quot;#,##0.00&quot; &quot;;&quot; -&quot;00&quot; &quot;;&quot; &quot;@&quot; &quot;"/>
    <numFmt numFmtId="195" formatCode="#,##0.000"/>
    <numFmt numFmtId="196" formatCode="0.000"/>
    <numFmt numFmtId="197" formatCode="_(* #,##0.00_);_(* \(#,##0.00\);_(* \-??_);_(@_)"/>
    <numFmt numFmtId="198" formatCode="0.0000%"/>
  </numFmts>
  <fonts count="1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5.5"/>
      <name val="Arial MT"/>
    </font>
    <font>
      <sz val="7.5"/>
      <name val="Arial MT"/>
    </font>
    <font>
      <b/>
      <sz val="8.5"/>
      <name val="Arial"/>
      <family val="2"/>
    </font>
    <font>
      <b/>
      <sz val="7.5"/>
      <color rgb="FF000000"/>
      <name val="Arial"/>
      <family val="2"/>
    </font>
    <font>
      <b/>
      <sz val="7.5"/>
      <name val="Arial"/>
      <family val="2"/>
    </font>
    <font>
      <sz val="7.5"/>
      <color rgb="FF000000"/>
      <name val="Arial MT"/>
      <family val="2"/>
    </font>
    <font>
      <sz val="7.5"/>
      <name val="Times New Roman"/>
      <family val="1"/>
    </font>
    <font>
      <b/>
      <sz val="5.5"/>
      <name val="Arial"/>
      <family val="2"/>
    </font>
    <font>
      <sz val="5.5"/>
      <name val="Arial MT"/>
      <family val="2"/>
    </font>
    <font>
      <sz val="7.5"/>
      <name val="Arial MT"/>
      <family val="2"/>
    </font>
    <font>
      <b/>
      <sz val="7.5"/>
      <name val="Arial"/>
      <family val="2"/>
    </font>
    <font>
      <sz val="6.5"/>
      <name val="Microsoft Sans Serif"/>
      <family val="2"/>
    </font>
    <font>
      <sz val="10"/>
      <color rgb="FF000000"/>
      <name val="Times New Roman"/>
      <family val="1"/>
    </font>
    <font>
      <sz val="7.5"/>
      <color rgb="FF000000"/>
      <name val="Arial"/>
      <family val="2"/>
    </font>
    <font>
      <sz val="5.5"/>
      <name val="Arial"/>
      <family val="2"/>
    </font>
    <font>
      <sz val="7.5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indexed="8"/>
      <name val="Verdana"/>
      <family val="2"/>
    </font>
    <font>
      <b/>
      <sz val="22"/>
      <color indexed="8"/>
      <name val="Verdana"/>
      <family val="2"/>
    </font>
    <font>
      <sz val="26"/>
      <color indexed="8"/>
      <name val="Verdana"/>
      <family val="2"/>
    </font>
    <font>
      <sz val="22"/>
      <color indexed="8"/>
      <name val="Verdana"/>
      <family val="2"/>
    </font>
    <font>
      <b/>
      <sz val="26"/>
      <color theme="1"/>
      <name val="Verdana"/>
      <family val="2"/>
    </font>
    <font>
      <b/>
      <sz val="22"/>
      <color theme="1"/>
      <name val="Verdana"/>
      <family val="2"/>
    </font>
    <font>
      <b/>
      <sz val="20"/>
      <color indexed="8"/>
      <name val="Verdana"/>
      <family val="2"/>
    </font>
    <font>
      <sz val="22"/>
      <color theme="1"/>
      <name val="Verdana"/>
      <family val="2"/>
    </font>
    <font>
      <sz val="26"/>
      <color theme="1"/>
      <name val="Verdana"/>
      <family val="2"/>
    </font>
    <font>
      <sz val="26"/>
      <color rgb="FF000000"/>
      <name val="Verdana"/>
      <family val="2"/>
    </font>
    <font>
      <b/>
      <sz val="26"/>
      <color rgb="FFFF000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20"/>
      <color theme="1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6"/>
      <color rgb="FF000000"/>
      <name val="Verdana"/>
      <family val="2"/>
    </font>
    <font>
      <b/>
      <sz val="20"/>
      <color rgb="FF000000"/>
      <name val="Verdana"/>
      <family val="2"/>
    </font>
    <font>
      <b/>
      <sz val="24"/>
      <color theme="1"/>
      <name val="Verdana"/>
      <family val="2"/>
    </font>
    <font>
      <sz val="24"/>
      <color rgb="FF000000"/>
      <name val="Verdana"/>
      <family val="2"/>
    </font>
    <font>
      <sz val="24"/>
      <color theme="1"/>
      <name val="Verdana"/>
      <family val="2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</font>
    <font>
      <sz val="11"/>
      <color rgb="FFFFFFFF"/>
      <name val="Calibri"/>
      <family val="2"/>
    </font>
    <font>
      <sz val="11"/>
      <color rgb="FFFFCC9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</font>
    <font>
      <b/>
      <sz val="10"/>
      <color rgb="FF000080"/>
      <name val="Arial"/>
      <family val="2"/>
    </font>
    <font>
      <b/>
      <sz val="16"/>
      <color rgb="FF9999FF"/>
      <name val="Arial"/>
      <family val="2"/>
    </font>
    <font>
      <b/>
      <sz val="12"/>
      <color rgb="FF9999FF"/>
      <name val="Arial"/>
      <family val="2"/>
    </font>
    <font>
      <sz val="12"/>
      <color rgb="FF9999FF"/>
      <name val="Arial"/>
      <family val="2"/>
    </font>
    <font>
      <sz val="14"/>
      <color rgb="FF9999FF"/>
      <name val="Arial"/>
      <family val="2"/>
    </font>
    <font>
      <sz val="14"/>
      <name val="Helv"/>
    </font>
    <font>
      <b/>
      <sz val="11"/>
      <color indexed="52"/>
      <name val="Calibri"/>
      <family val="2"/>
    </font>
    <font>
      <b/>
      <sz val="11"/>
      <color rgb="FFFF0000"/>
      <name val="Calibri"/>
      <family val="2"/>
    </font>
    <font>
      <b/>
      <sz val="11"/>
      <color rgb="FFFFCC99"/>
      <name val="Calibri"/>
      <family val="2"/>
    </font>
    <font>
      <sz val="11"/>
      <color rgb="FFFF9900"/>
      <name val="Calibri"/>
      <family val="2"/>
    </font>
    <font>
      <b/>
      <sz val="11"/>
      <color indexed="9"/>
      <name val="Calibri"/>
      <family val="2"/>
    </font>
    <font>
      <b/>
      <sz val="11"/>
      <color rgb="FFFFFFFF"/>
      <name val="Calibri"/>
      <family val="2"/>
    </font>
    <font>
      <sz val="11"/>
      <color indexed="52"/>
      <name val="Calibri"/>
      <family val="2"/>
    </font>
    <font>
      <sz val="11"/>
      <color rgb="FFFF0000"/>
      <name val="Calibri"/>
      <family val="2"/>
    </font>
    <font>
      <sz val="12"/>
      <name val="Technical"/>
    </font>
    <font>
      <b/>
      <sz val="11"/>
      <color rgb="FF333399"/>
      <name val="Calibri"/>
      <family val="2"/>
    </font>
    <font>
      <sz val="11"/>
      <color indexed="62"/>
      <name val="Calibri"/>
      <family val="2"/>
    </font>
    <font>
      <sz val="11"/>
      <color rgb="FF333399"/>
      <name val="Calibri"/>
      <family val="2"/>
    </font>
    <font>
      <sz val="10"/>
      <color rgb="FF000000"/>
      <name val="Courier"/>
      <family val="3"/>
    </font>
    <font>
      <sz val="12"/>
      <color rgb="FF000000"/>
      <name val="Times New Roman"/>
      <family val="1"/>
    </font>
    <font>
      <b/>
      <sz val="12"/>
      <color rgb="FF000000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rgb="FF9999FF"/>
      <name val="Arial"/>
      <family val="2"/>
    </font>
    <font>
      <u/>
      <sz val="11"/>
      <color rgb="FF0000FF"/>
      <name val="Calibri"/>
      <family val="2"/>
    </font>
    <font>
      <u/>
      <sz val="10"/>
      <color indexed="12"/>
      <name val="Arial"/>
      <family val="2"/>
    </font>
    <font>
      <sz val="11"/>
      <color rgb="FF800080"/>
      <name val="Calibri"/>
      <family val="2"/>
    </font>
    <font>
      <b/>
      <sz val="11"/>
      <color rgb="FF000000"/>
      <name val="Helv"/>
    </font>
    <font>
      <sz val="11"/>
      <color indexed="60"/>
      <name val="Calibri"/>
      <family val="2"/>
    </font>
    <font>
      <sz val="11"/>
      <color rgb="FF808000"/>
      <name val="Calibri"/>
      <family val="2"/>
    </font>
    <font>
      <sz val="10"/>
      <color rgb="FF000000"/>
      <name val="Palatino"/>
      <family val="1"/>
    </font>
    <font>
      <sz val="8"/>
      <color rgb="FF000000"/>
      <name val="Arial"/>
      <family val="2"/>
    </font>
    <font>
      <sz val="10"/>
      <color rgb="FF000000"/>
      <name val="Ottawa"/>
    </font>
    <font>
      <sz val="10"/>
      <name val="Ottawa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0"/>
      <name val="Arial Rounded MT Bold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1"/>
      <color indexed="63"/>
      <name val="Calibri"/>
      <family val="2"/>
    </font>
    <font>
      <sz val="1"/>
      <color rgb="FF800000"/>
      <name val="Courier"/>
      <family val="3"/>
    </font>
    <font>
      <sz val="10"/>
      <name val="MS Sans Serif"/>
      <family val="2"/>
    </font>
    <font>
      <b/>
      <sz val="8"/>
      <color rgb="FFFF0000"/>
      <name val="Arial"/>
      <family val="2"/>
    </font>
    <font>
      <b/>
      <sz val="11"/>
      <color rgb="FF333333"/>
      <name val="Calibri"/>
      <family val="2"/>
    </font>
    <font>
      <sz val="1"/>
      <color rgb="FF000080"/>
      <name val="Courier"/>
      <family val="3"/>
    </font>
    <font>
      <sz val="8"/>
      <color indexed="8"/>
      <name val="Times New Roman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rgb="FF808080"/>
      <name val="Calibri"/>
      <family val="2"/>
    </font>
    <font>
      <b/>
      <sz val="10"/>
      <name val="MS Sans Serif"/>
      <family val="2"/>
    </font>
    <font>
      <b/>
      <sz val="10"/>
      <color rgb="FF000000"/>
      <name val="MS Sans Serif"/>
      <family val="2"/>
    </font>
    <font>
      <b/>
      <sz val="18"/>
      <color indexed="56"/>
      <name val="Cambria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8"/>
      <color rgb="FF333399"/>
      <name val="Cambria"/>
      <family val="1"/>
    </font>
    <font>
      <b/>
      <sz val="1"/>
      <color rgb="FF800000"/>
      <name val="Courier"/>
      <family val="3"/>
    </font>
    <font>
      <b/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name val="Arial"/>
      <family val="2"/>
    </font>
    <font>
      <sz val="10"/>
      <color rgb="FF666666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ADADA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rgb="FF99CCFF"/>
        <bgColor rgb="FF99CCFF"/>
      </patternFill>
    </fill>
    <fill>
      <patternFill patternType="solid">
        <fgColor indexed="45"/>
        <b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42"/>
        <bgColor indexed="27"/>
      </patternFill>
    </fill>
    <fill>
      <patternFill patternType="solid">
        <fgColor rgb="FFFFFFCC"/>
        <bgColor rgb="FFFFFFCC"/>
      </patternFill>
    </fill>
    <fill>
      <patternFill patternType="solid">
        <fgColor indexed="46"/>
        <bgColor indexed="24"/>
      </patternFill>
    </fill>
    <fill>
      <patternFill patternType="solid">
        <fgColor rgb="FFFFCC99"/>
        <bgColor rgb="FFFFCC99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indexed="51"/>
        <bgColor indexed="13"/>
      </patternFill>
    </fill>
    <fill>
      <patternFill patternType="solid">
        <fgColor rgb="FFC0C0C0"/>
        <bgColor rgb="FFC0C0C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rgb="FF33CCCC"/>
        <bgColor rgb="FF33CC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rgb="FF003366"/>
        <bgColor rgb="FF00336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rgb="FF666699"/>
        <bgColor rgb="FF666699"/>
      </patternFill>
    </fill>
    <fill>
      <patternFill patternType="solid">
        <fgColor indexed="53"/>
        <bgColor indexed="52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3366FF"/>
        <bgColor rgb="FF3366FF"/>
      </patternFill>
    </fill>
    <fill>
      <patternFill patternType="solid">
        <fgColor rgb="FFCC99FF"/>
        <bgColor rgb="FFCC99FF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003366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568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1" fillId="0" borderId="0"/>
    <xf numFmtId="169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37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37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37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37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23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24" borderId="0" applyNumberFormat="0" applyBorder="0" applyAlignment="0" applyProtection="0"/>
    <xf numFmtId="0" fontId="50" fillId="20" borderId="0" applyNumberFormat="0" applyBorder="0" applyAlignment="0" applyProtection="0"/>
    <xf numFmtId="0" fontId="50" fillId="18" borderId="0" applyNumberFormat="0" applyBorder="0" applyAlignment="0" applyProtection="0"/>
    <xf numFmtId="0" fontId="50" fillId="24" borderId="0" applyNumberFormat="0" applyBorder="0" applyAlignment="0" applyProtection="0"/>
    <xf numFmtId="0" fontId="50" fillId="22" borderId="0" applyNumberFormat="0" applyBorder="0" applyAlignment="0" applyProtection="0"/>
    <xf numFmtId="0" fontId="50" fillId="2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10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30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37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37" fillId="19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37" fillId="29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3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35" borderId="0" applyNumberFormat="0" applyBorder="0" applyAlignment="0" applyProtection="0"/>
    <xf numFmtId="0" fontId="50" fillId="16" borderId="0" applyNumberFormat="0" applyBorder="0" applyAlignment="0" applyProtection="0"/>
    <xf numFmtId="0" fontId="50" fillId="32" borderId="0" applyNumberFormat="0" applyBorder="0" applyAlignment="0" applyProtection="0"/>
    <xf numFmtId="0" fontId="50" fillId="35" borderId="0" applyNumberFormat="0" applyBorder="0" applyAlignment="0" applyProtection="0"/>
    <xf numFmtId="0" fontId="50" fillId="14" borderId="0" applyNumberFormat="0" applyBorder="0" applyAlignment="0" applyProtection="0"/>
    <xf numFmtId="0" fontId="50" fillId="20" borderId="0" applyNumberFormat="0" applyBorder="0" applyAlignment="0" applyProtection="0"/>
    <xf numFmtId="0" fontId="51" fillId="36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2" fillId="22" borderId="0" applyNumberFormat="0" applyBorder="0" applyAlignment="0" applyProtection="0"/>
    <xf numFmtId="0" fontId="51" fillId="30" borderId="0" applyNumberFormat="0" applyBorder="0" applyAlignment="0" applyProtection="0"/>
    <xf numFmtId="0" fontId="52" fillId="41" borderId="0" applyNumberFormat="0" applyBorder="0" applyAlignment="0" applyProtection="0"/>
    <xf numFmtId="0" fontId="51" fillId="31" borderId="0" applyNumberFormat="0" applyBorder="0" applyAlignment="0" applyProtection="0"/>
    <xf numFmtId="0" fontId="52" fillId="42" borderId="0" applyNumberFormat="0" applyBorder="0" applyAlignment="0" applyProtection="0"/>
    <xf numFmtId="0" fontId="51" fillId="43" borderId="0" applyNumberFormat="0" applyBorder="0" applyAlignment="0" applyProtection="0"/>
    <xf numFmtId="0" fontId="52" fillId="33" borderId="0" applyNumberFormat="0" applyBorder="0" applyAlignment="0" applyProtection="0"/>
    <xf numFmtId="0" fontId="51" fillId="44" borderId="0" applyNumberFormat="0" applyBorder="0" applyAlignment="0" applyProtection="0"/>
    <xf numFmtId="0" fontId="52" fillId="22" borderId="0" applyNumberFormat="0" applyBorder="0" applyAlignment="0" applyProtection="0"/>
    <xf numFmtId="0" fontId="51" fillId="45" borderId="0" applyNumberFormat="0" applyBorder="0" applyAlignment="0" applyProtection="0"/>
    <xf numFmtId="0" fontId="52" fillId="16" borderId="0" applyNumberFormat="0" applyBorder="0" applyAlignment="0" applyProtection="0"/>
    <xf numFmtId="0" fontId="53" fillId="46" borderId="0" applyNumberFormat="0" applyBorder="0" applyAlignment="0" applyProtection="0"/>
    <xf numFmtId="0" fontId="53" fillId="16" borderId="0" applyNumberFormat="0" applyBorder="0" applyAlignment="0" applyProtection="0"/>
    <xf numFmtId="0" fontId="53" fillId="32" borderId="0" applyNumberFormat="0" applyBorder="0" applyAlignment="0" applyProtection="0"/>
    <xf numFmtId="0" fontId="53" fillId="35" borderId="0" applyNumberFormat="0" applyBorder="0" applyAlignment="0" applyProtection="0"/>
    <xf numFmtId="0" fontId="53" fillId="46" borderId="0" applyNumberFormat="0" applyBorder="0" applyAlignment="0" applyProtection="0"/>
    <xf numFmtId="0" fontId="53" fillId="20" borderId="0" applyNumberFormat="0" applyBorder="0" applyAlignment="0" applyProtection="0"/>
    <xf numFmtId="171" fontId="18" fillId="0" borderId="0" applyBorder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50" borderId="0" applyNumberFormat="0" applyBorder="0" applyAlignment="0" applyProtection="0"/>
    <xf numFmtId="10" fontId="50" fillId="18" borderId="0" applyFont="0" applyBorder="0" applyAlignment="0">
      <protection locked="0"/>
    </xf>
    <xf numFmtId="172" fontId="18" fillId="18" borderId="0" applyBorder="0" applyAlignment="0">
      <protection locked="0"/>
    </xf>
    <xf numFmtId="0" fontId="54" fillId="8" borderId="0" applyNumberFormat="0" applyBorder="0" applyAlignment="0" applyProtection="0"/>
    <xf numFmtId="0" fontId="55" fillId="17" borderId="0" applyNumberFormat="0" applyBorder="0" applyAlignment="0" applyProtection="0"/>
    <xf numFmtId="0" fontId="56" fillId="22" borderId="0" applyNumberFormat="0" applyBorder="0" applyAlignment="0" applyProtection="0"/>
    <xf numFmtId="0" fontId="56" fillId="51" borderId="0" applyNumberFormat="0" applyBorder="0" applyAlignment="0" applyProtection="0"/>
    <xf numFmtId="14" fontId="57" fillId="52" borderId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7" fillId="22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39" fontId="62" fillId="0" borderId="0"/>
    <xf numFmtId="0" fontId="63" fillId="53" borderId="31" applyNumberFormat="0" applyAlignment="0" applyProtection="0"/>
    <xf numFmtId="0" fontId="63" fillId="54" borderId="31" applyNumberFormat="0" applyAlignment="0" applyProtection="0"/>
    <xf numFmtId="0" fontId="64" fillId="24" borderId="32" applyNumberFormat="0" applyAlignment="0" applyProtection="0"/>
    <xf numFmtId="0" fontId="64" fillId="24" borderId="32" applyNumberFormat="0" applyAlignment="0" applyProtection="0"/>
    <xf numFmtId="0" fontId="65" fillId="52" borderId="33" applyNumberFormat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6" fillId="0" borderId="34" applyNumberFormat="0" applyFill="0" applyAlignment="0" applyProtection="0"/>
    <xf numFmtId="0" fontId="67" fillId="55" borderId="35" applyNumberFormat="0" applyAlignment="0" applyProtection="0"/>
    <xf numFmtId="0" fontId="68" fillId="52" borderId="33" applyNumberFormat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50" fillId="0" borderId="0" applyNumberFormat="0" applyFont="0" applyFill="0" applyBorder="0" applyProtection="0">
      <alignment horizontal="center" vertical="center" wrapText="1"/>
    </xf>
    <xf numFmtId="0" fontId="67" fillId="56" borderId="35" applyNumberFormat="0" applyAlignment="0" applyProtection="0"/>
    <xf numFmtId="43" fontId="38" fillId="0" borderId="0" applyFont="0" applyFill="0" applyBorder="0" applyAlignment="0" applyProtection="0"/>
    <xf numFmtId="173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74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174" fontId="50" fillId="32" borderId="0" applyFont="0" applyBorder="0" applyAlignment="0" applyProtection="0"/>
    <xf numFmtId="175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" fontId="7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51" fillId="57" borderId="0" applyNumberFormat="0" applyBorder="0" applyAlignment="0" applyProtection="0"/>
    <xf numFmtId="0" fontId="52" fillId="58" borderId="0" applyNumberFormat="0" applyBorder="0" applyAlignment="0" applyProtection="0"/>
    <xf numFmtId="0" fontId="51" fillId="59" borderId="0" applyNumberFormat="0" applyBorder="0" applyAlignment="0" applyProtection="0"/>
    <xf numFmtId="0" fontId="52" fillId="41" borderId="0" applyNumberFormat="0" applyBorder="0" applyAlignment="0" applyProtection="0"/>
    <xf numFmtId="0" fontId="51" fillId="60" borderId="0" applyNumberFormat="0" applyBorder="0" applyAlignment="0" applyProtection="0"/>
    <xf numFmtId="0" fontId="52" fillId="42" borderId="0" applyNumberFormat="0" applyBorder="0" applyAlignment="0" applyProtection="0"/>
    <xf numFmtId="0" fontId="51" fillId="43" borderId="0" applyNumberFormat="0" applyBorder="0" applyAlignment="0" applyProtection="0"/>
    <xf numFmtId="0" fontId="52" fillId="61" borderId="0" applyNumberFormat="0" applyBorder="0" applyAlignment="0" applyProtection="0"/>
    <xf numFmtId="0" fontId="51" fillId="44" borderId="0" applyNumberFormat="0" applyBorder="0" applyAlignment="0" applyProtection="0"/>
    <xf numFmtId="0" fontId="52" fillId="46" borderId="0" applyNumberFormat="0" applyBorder="0" applyAlignment="0" applyProtection="0"/>
    <xf numFmtId="0" fontId="51" fillId="62" borderId="0" applyNumberFormat="0" applyBorder="0" applyAlignment="0" applyProtection="0"/>
    <xf numFmtId="0" fontId="52" fillId="63" borderId="0" applyNumberFormat="0" applyBorder="0" applyAlignment="0" applyProtection="0"/>
    <xf numFmtId="0" fontId="53" fillId="46" borderId="0" applyNumberFormat="0" applyBorder="0" applyAlignment="0" applyProtection="0"/>
    <xf numFmtId="0" fontId="53" fillId="63" borderId="0" applyNumberFormat="0" applyBorder="0" applyAlignment="0" applyProtection="0"/>
    <xf numFmtId="0" fontId="53" fillId="64" borderId="0" applyNumberFormat="0" applyBorder="0" applyAlignment="0" applyProtection="0"/>
    <xf numFmtId="0" fontId="53" fillId="61" borderId="0" applyNumberFormat="0" applyBorder="0" applyAlignment="0" applyProtection="0"/>
    <xf numFmtId="0" fontId="53" fillId="46" borderId="0" applyNumberFormat="0" applyBorder="0" applyAlignment="0" applyProtection="0"/>
    <xf numFmtId="0" fontId="53" fillId="41" borderId="0" applyNumberFormat="0" applyBorder="0" applyAlignment="0" applyProtection="0"/>
    <xf numFmtId="0" fontId="73" fillId="23" borderId="31" applyNumberFormat="0" applyAlignment="0" applyProtection="0"/>
    <xf numFmtId="0" fontId="74" fillId="32" borderId="32" applyNumberFormat="0" applyAlignment="0" applyProtection="0"/>
    <xf numFmtId="0" fontId="74" fillId="32" borderId="32" applyNumberFormat="0" applyAlignment="0" applyProtection="0"/>
    <xf numFmtId="0" fontId="75" fillId="0" borderId="0" applyNumberFormat="0" applyBorder="0" applyProtection="0">
      <alignment vertical="center"/>
    </xf>
    <xf numFmtId="177" fontId="38" fillId="0" borderId="0" applyFont="0" applyFill="0" applyBorder="0" applyAlignment="0" applyProtection="0"/>
    <xf numFmtId="0" fontId="38" fillId="0" borderId="0"/>
    <xf numFmtId="0" fontId="20" fillId="0" borderId="0" applyNumberFormat="0" applyFill="0" applyBorder="0" applyAlignment="0" applyProtection="0"/>
    <xf numFmtId="178" fontId="76" fillId="0" borderId="0" applyBorder="0" applyProtection="0"/>
    <xf numFmtId="0" fontId="50" fillId="0" borderId="0" applyNumberFormat="0" applyFont="0" applyFill="0" applyBorder="0" applyAlignment="0" applyProtection="0"/>
    <xf numFmtId="2" fontId="50" fillId="0" borderId="0" applyFont="0" applyFill="0" applyBorder="0" applyAlignment="0" applyProtection="0"/>
    <xf numFmtId="2" fontId="38" fillId="0" borderId="0">
      <alignment vertical="top"/>
    </xf>
    <xf numFmtId="0" fontId="50" fillId="18" borderId="0" applyNumberFormat="0" applyFont="0" applyBorder="0" applyAlignment="0" applyProtection="0"/>
    <xf numFmtId="0" fontId="50" fillId="65" borderId="0" applyNumberFormat="0" applyFont="0" applyBorder="0" applyAlignment="0" applyProtection="0"/>
    <xf numFmtId="0" fontId="50" fillId="35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0" fontId="50" fillId="18" borderId="0" applyNumberFormat="0" applyFont="0" applyBorder="0" applyAlignment="0" applyProtection="0"/>
    <xf numFmtId="10" fontId="50" fillId="18" borderId="0" applyFont="0" applyBorder="0" applyAlignment="0" applyProtection="0"/>
    <xf numFmtId="0" fontId="55" fillId="9" borderId="0" applyNumberFormat="0" applyBorder="0" applyAlignment="0" applyProtection="0"/>
    <xf numFmtId="0" fontId="50" fillId="0" borderId="0" applyNumberFormat="0" applyFont="0" applyFill="0" applyBorder="0" applyAlignment="0" applyProtection="0"/>
    <xf numFmtId="0" fontId="77" fillId="0" borderId="0" applyNumberFormat="0" applyBorder="0" applyProtection="0">
      <alignment horizontal="left"/>
    </xf>
    <xf numFmtId="0" fontId="78" fillId="0" borderId="38" applyNumberFormat="0" applyFill="0" applyAlignment="0" applyProtection="0"/>
    <xf numFmtId="0" fontId="79" fillId="0" borderId="39" applyNumberFormat="0" applyFill="0" applyAlignment="0" applyProtection="0"/>
    <xf numFmtId="0" fontId="80" fillId="0" borderId="40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33" borderId="0" applyNumberFormat="0" applyBorder="0" applyAlignment="0" applyProtection="0"/>
    <xf numFmtId="0" fontId="54" fillId="15" borderId="0" applyNumberFormat="0" applyBorder="0" applyAlignment="0" applyProtection="0"/>
    <xf numFmtId="0" fontId="84" fillId="66" borderId="0" applyNumberFormat="0" applyBorder="0" applyAlignment="0" applyProtection="0"/>
    <xf numFmtId="0" fontId="75" fillId="0" borderId="0" applyNumberFormat="0" applyBorder="0" applyProtection="0"/>
    <xf numFmtId="0" fontId="73" fillId="12" borderId="31" applyNumberFormat="0" applyAlignment="0" applyProtection="0"/>
    <xf numFmtId="0" fontId="69" fillId="0" borderId="36" applyNumberFormat="0" applyFill="0" applyAlignment="0" applyProtection="0"/>
    <xf numFmtId="179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1" fontId="50" fillId="0" borderId="0" applyFont="0" applyFill="0" applyBorder="0" applyAlignment="0" applyProtection="0"/>
    <xf numFmtId="0" fontId="85" fillId="0" borderId="41" applyNumberFormat="0" applyProtection="0"/>
    <xf numFmtId="182" fontId="38" fillId="0" borderId="0"/>
    <xf numFmtId="183" fontId="50" fillId="0" borderId="0" applyFont="0" applyFill="0" applyBorder="0" applyAlignment="0" applyProtection="0"/>
    <xf numFmtId="44" fontId="38" fillId="0" borderId="0" applyFont="0" applyFill="0" applyBorder="0" applyAlignment="0" applyProtection="0"/>
    <xf numFmtId="3" fontId="38" fillId="0" borderId="0"/>
    <xf numFmtId="184" fontId="50" fillId="0" borderId="0" applyFont="0" applyFill="0" applyBorder="0" applyAlignment="0" applyProtection="0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187" fontId="50" fillId="0" borderId="0" applyFont="0" applyFill="0" applyBorder="0" applyAlignment="0" applyProtection="0"/>
    <xf numFmtId="188" fontId="50" fillId="0" borderId="0" applyFont="0" applyFill="0" applyBorder="0" applyAlignment="0" applyProtection="0"/>
    <xf numFmtId="189" fontId="50" fillId="0" borderId="0" applyFont="0" applyFill="0" applyBorder="0" applyAlignment="0" applyProtection="0"/>
    <xf numFmtId="0" fontId="86" fillId="67" borderId="0" applyNumberFormat="0" applyBorder="0" applyAlignment="0" applyProtection="0"/>
    <xf numFmtId="0" fontId="87" fillId="32" borderId="0" applyNumberFormat="0" applyBorder="0" applyAlignment="0" applyProtection="0"/>
    <xf numFmtId="0" fontId="86" fillId="68" borderId="0" applyNumberFormat="0" applyBorder="0" applyAlignment="0" applyProtection="0"/>
    <xf numFmtId="0" fontId="75" fillId="0" borderId="0" applyNumberFormat="0" applyBorder="0" applyProtection="0"/>
    <xf numFmtId="190" fontId="88" fillId="0" borderId="0" applyBorder="0" applyProtection="0"/>
    <xf numFmtId="191" fontId="88" fillId="0" borderId="0" applyBorder="0" applyProtection="0"/>
    <xf numFmtId="0" fontId="89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90" fillId="0" borderId="0" applyNumberFormat="0" applyBorder="0" applyProtection="0"/>
    <xf numFmtId="0" fontId="91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92" fillId="0" borderId="0">
      <alignment vertical="top"/>
    </xf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38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" fillId="0" borderId="0"/>
    <xf numFmtId="0" fontId="92" fillId="0" borderId="0"/>
    <xf numFmtId="0" fontId="93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94" fillId="0" borderId="0"/>
    <xf numFmtId="0" fontId="38" fillId="0" borderId="0"/>
    <xf numFmtId="0" fontId="38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38" fillId="0" borderId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92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93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93" fillId="0" borderId="0" applyNumberFormat="0" applyFill="0" applyBorder="0" applyProtection="0">
      <alignment vertical="top" wrapText="1"/>
    </xf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95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38" fillId="0" borderId="0"/>
    <xf numFmtId="0" fontId="38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96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94" fillId="0" borderId="0"/>
    <xf numFmtId="0" fontId="97" fillId="0" borderId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18" fillId="0" borderId="0" applyNumberForma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50" fillId="0" borderId="0" applyNumberFormat="0" applyFont="0" applyBorder="0" applyProtection="0"/>
    <xf numFmtId="0" fontId="92" fillId="0" borderId="0"/>
    <xf numFmtId="0" fontId="50" fillId="0" borderId="0" applyNumberFormat="0" applyFont="0" applyBorder="0" applyProtection="0"/>
    <xf numFmtId="0" fontId="38" fillId="69" borderId="42" applyNumberFormat="0" applyAlignment="0" applyProtection="0"/>
    <xf numFmtId="0" fontId="50" fillId="18" borderId="6" applyNumberFormat="0" applyFont="0" applyAlignment="0" applyProtection="0"/>
    <xf numFmtId="0" fontId="50" fillId="18" borderId="6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6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50" fillId="18" borderId="43" applyNumberFormat="0" applyFont="0" applyAlignment="0" applyProtection="0"/>
    <xf numFmtId="0" fontId="38" fillId="70" borderId="42" applyNumberFormat="0" applyFont="0" applyAlignment="0" applyProtection="0"/>
    <xf numFmtId="181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0" fontId="98" fillId="53" borderId="44" applyNumberFormat="0" applyAlignment="0" applyProtection="0"/>
    <xf numFmtId="192" fontId="99" fillId="0" borderId="0" applyBorder="0">
      <protection locked="0"/>
    </xf>
    <xf numFmtId="192" fontId="99" fillId="0" borderId="0" applyBorder="0">
      <protection locked="0"/>
    </xf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8" fillId="0" borderId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50" fillId="0" borderId="0" applyFont="0" applyFill="0" applyBorder="0" applyAlignment="0" applyProtection="0"/>
    <xf numFmtId="0" fontId="50" fillId="14" borderId="0" applyNumberFormat="0" applyFont="0" applyBorder="0" applyAlignment="0" applyProtection="0"/>
    <xf numFmtId="14" fontId="50" fillId="41" borderId="0" applyFont="0" applyBorder="0" applyAlignment="0" applyProtection="0"/>
    <xf numFmtId="3" fontId="50" fillId="0" borderId="0" applyFont="0" applyFill="0" applyBorder="0" applyAlignment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4" fontId="101" fillId="32" borderId="0" applyBorder="0" applyProtection="0"/>
    <xf numFmtId="0" fontId="98" fillId="54" borderId="44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0" fontId="102" fillId="24" borderId="45" applyNumberFormat="0" applyAlignment="0" applyProtection="0"/>
    <xf numFmtId="193" fontId="103" fillId="0" borderId="0" applyBorder="0">
      <protection locked="0"/>
    </xf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195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95" fontId="50" fillId="0" borderId="0" applyFont="0" applyFill="0" applyBorder="0" applyAlignment="0" applyProtection="0"/>
    <xf numFmtId="196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95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95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5" fontId="50" fillId="0" borderId="0" applyFont="0" applyFill="0" applyBorder="0" applyAlignment="0" applyProtection="0"/>
    <xf numFmtId="195" fontId="50" fillId="0" borderId="0" applyFont="0" applyFill="0" applyBorder="0" applyAlignment="0" applyProtection="0"/>
    <xf numFmtId="195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94" fontId="50" fillId="0" borderId="0" applyFont="0" applyFill="0" applyBorder="0" applyAlignment="0" applyProtection="0"/>
    <xf numFmtId="197" fontId="38" fillId="0" borderId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92" fontId="50" fillId="0" borderId="0" applyFont="0" applyFill="0" applyBorder="0" applyAlignment="0" applyProtection="0"/>
    <xf numFmtId="169" fontId="104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2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92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43" fontId="95" fillId="0" borderId="0" applyFont="0" applyFill="0" applyBorder="0" applyAlignment="0" applyProtection="0"/>
    <xf numFmtId="192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94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85" fillId="0" borderId="0" applyNumberFormat="0" applyBorder="0" applyProtection="0"/>
    <xf numFmtId="0" fontId="7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8" fillId="0" borderId="38" applyNumberFormat="0" applyFill="0" applyAlignment="0" applyProtection="0"/>
    <xf numFmtId="0" fontId="111" fillId="0" borderId="46" applyNumberFormat="0" applyFill="0" applyAlignment="0" applyProtection="0"/>
    <xf numFmtId="0" fontId="79" fillId="0" borderId="39" applyNumberFormat="0" applyFill="0" applyAlignment="0" applyProtection="0"/>
    <xf numFmtId="0" fontId="112" fillId="0" borderId="47" applyNumberFormat="0" applyFill="0" applyAlignment="0" applyProtection="0"/>
    <xf numFmtId="0" fontId="80" fillId="0" borderId="40" applyNumberFormat="0" applyFill="0" applyAlignment="0" applyProtection="0"/>
    <xf numFmtId="0" fontId="72" fillId="0" borderId="48" applyNumberFormat="0" applyFill="0" applyAlignment="0" applyProtection="0"/>
    <xf numFmtId="0" fontId="8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192" fontId="114" fillId="0" borderId="0" applyBorder="0">
      <protection locked="0"/>
    </xf>
    <xf numFmtId="192" fontId="114" fillId="0" borderId="0" applyBorder="0">
      <protection locked="0"/>
    </xf>
    <xf numFmtId="0" fontId="115" fillId="0" borderId="49" applyNumberFormat="0" applyFill="0" applyAlignment="0" applyProtection="0"/>
    <xf numFmtId="192" fontId="99" fillId="0" borderId="50">
      <protection locked="0"/>
    </xf>
    <xf numFmtId="197" fontId="92" fillId="0" borderId="0" applyFill="0" applyBorder="0" applyAlignment="0" applyProtection="0"/>
    <xf numFmtId="169" fontId="38" fillId="0" borderId="0" applyFont="0" applyFill="0" applyBorder="0" applyAlignment="0" applyProtection="0"/>
    <xf numFmtId="17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5" fillId="0" borderId="0" applyFont="0" applyFill="0" applyBorder="0" applyAlignment="0" applyProtection="0"/>
    <xf numFmtId="194" fontId="50" fillId="0" borderId="0" applyFont="0" applyFill="0" applyBorder="0" applyAlignment="0" applyProtection="0"/>
    <xf numFmtId="169" fontId="38" fillId="0" borderId="0" applyFont="0" applyFill="0" applyBorder="0" applyAlignment="0" applyProtection="0"/>
    <xf numFmtId="197" fontId="38" fillId="0" borderId="0" applyFill="0" applyBorder="0" applyAlignment="0" applyProtection="0"/>
    <xf numFmtId="43" fontId="1" fillId="0" borderId="0" applyFont="0" applyFill="0" applyBorder="0" applyAlignment="0" applyProtection="0"/>
    <xf numFmtId="169" fontId="116" fillId="0" borderId="0" applyFont="0" applyFill="0" applyBorder="0" applyAlignment="0" applyProtection="0"/>
    <xf numFmtId="174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89" fillId="0" borderId="0" applyFont="0" applyFill="0" applyBorder="0" applyAlignment="0" applyProtection="0"/>
    <xf numFmtId="194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3" fontId="38" fillId="0" borderId="0"/>
    <xf numFmtId="0" fontId="10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44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top" shrinkToFit="1"/>
    </xf>
    <xf numFmtId="3" fontId="7" fillId="0" borderId="1" xfId="0" applyNumberFormat="1" applyFont="1" applyFill="1" applyBorder="1" applyAlignment="1">
      <alignment horizontal="right" vertical="center" shrinkToFit="1"/>
    </xf>
    <xf numFmtId="0" fontId="8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 indent="1"/>
    </xf>
    <xf numFmtId="0" fontId="3" fillId="0" borderId="1" xfId="0" applyFont="1" applyFill="1" applyBorder="1" applyAlignment="1">
      <alignment horizontal="right" vertical="center" wrapText="1" inden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167" fontId="7" fillId="4" borderId="1" xfId="0" applyNumberFormat="1" applyFont="1" applyFill="1" applyBorder="1" applyAlignment="1">
      <alignment horizontal="center" vertical="top" shrinkToFit="1"/>
    </xf>
    <xf numFmtId="168" fontId="7" fillId="4" borderId="1" xfId="0" applyNumberFormat="1" applyFont="1" applyFill="1" applyBorder="1" applyAlignment="1">
      <alignment horizontal="center" vertical="top" shrinkToFit="1"/>
    </xf>
    <xf numFmtId="167" fontId="7" fillId="4" borderId="1" xfId="0" applyNumberFormat="1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7" fontId="15" fillId="4" borderId="1" xfId="0" applyNumberFormat="1" applyFont="1" applyFill="1" applyBorder="1" applyAlignment="1">
      <alignment horizontal="center" vertical="center" shrinkToFit="1"/>
    </xf>
    <xf numFmtId="167" fontId="7" fillId="0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shrinkToFit="1"/>
    </xf>
    <xf numFmtId="165" fontId="7" fillId="0" borderId="1" xfId="0" applyNumberFormat="1" applyFont="1" applyFill="1" applyBorder="1" applyAlignment="1">
      <alignment horizontal="center" vertical="center" shrinkToFit="1"/>
    </xf>
    <xf numFmtId="166" fontId="7" fillId="0" borderId="1" xfId="0" applyNumberFormat="1" applyFont="1" applyFill="1" applyBorder="1" applyAlignment="1">
      <alignment horizontal="center" vertical="center" shrinkToFit="1"/>
    </xf>
    <xf numFmtId="43" fontId="15" fillId="0" borderId="1" xfId="1" applyFont="1" applyFill="1" applyBorder="1" applyAlignment="1">
      <alignment horizontal="right" vertical="center" shrinkToFit="1"/>
    </xf>
    <xf numFmtId="43" fontId="0" fillId="3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 wrapText="1"/>
    </xf>
    <xf numFmtId="43" fontId="7" fillId="0" borderId="1" xfId="1" applyFont="1" applyFill="1" applyBorder="1" applyAlignment="1">
      <alignment horizontal="center" vertical="center" shrinkToFit="1"/>
    </xf>
    <xf numFmtId="43" fontId="0" fillId="3" borderId="1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4" fontId="6" fillId="2" borderId="4" xfId="2" applyFont="1" applyFill="1" applyBorder="1" applyAlignment="1">
      <alignment vertical="top" wrapText="1"/>
    </xf>
    <xf numFmtId="44" fontId="5" fillId="3" borderId="1" xfId="2" applyFont="1" applyFill="1" applyBorder="1" applyAlignment="1">
      <alignment horizontal="left" vertical="top" shrinkToFit="1"/>
    </xf>
    <xf numFmtId="44" fontId="0" fillId="0" borderId="1" xfId="2" applyFont="1" applyFill="1" applyBorder="1" applyAlignment="1">
      <alignment horizontal="left" wrapText="1"/>
    </xf>
    <xf numFmtId="44" fontId="15" fillId="0" borderId="1" xfId="2" applyFont="1" applyFill="1" applyBorder="1" applyAlignment="1">
      <alignment horizontal="left" vertical="center" shrinkToFit="1"/>
    </xf>
    <xf numFmtId="44" fontId="7" fillId="0" borderId="1" xfId="2" applyFont="1" applyFill="1" applyBorder="1" applyAlignment="1">
      <alignment horizontal="left" vertical="center" shrinkToFit="1"/>
    </xf>
    <xf numFmtId="44" fontId="0" fillId="0" borderId="1" xfId="2" applyFont="1" applyFill="1" applyBorder="1" applyAlignment="1">
      <alignment horizontal="left" vertical="center" wrapText="1"/>
    </xf>
    <xf numFmtId="44" fontId="0" fillId="3" borderId="1" xfId="2" applyFont="1" applyFill="1" applyBorder="1" applyAlignment="1">
      <alignment horizontal="left" wrapText="1"/>
    </xf>
    <xf numFmtId="44" fontId="6" fillId="3" borderId="1" xfId="2" applyFont="1" applyFill="1" applyBorder="1" applyAlignment="1">
      <alignment horizontal="left" vertical="top" wrapText="1"/>
    </xf>
    <xf numFmtId="44" fontId="0" fillId="3" borderId="1" xfId="2" applyFont="1" applyFill="1" applyBorder="1" applyAlignment="1">
      <alignment horizontal="left" vertical="center" wrapText="1"/>
    </xf>
    <xf numFmtId="44" fontId="6" fillId="3" borderId="1" xfId="2" applyFont="1" applyFill="1" applyBorder="1" applyAlignment="1">
      <alignment horizontal="left" vertical="center" wrapText="1"/>
    </xf>
    <xf numFmtId="44" fontId="3" fillId="0" borderId="1" xfId="2" applyFont="1" applyFill="1" applyBorder="1" applyAlignment="1">
      <alignment horizontal="left" vertical="center" wrapText="1"/>
    </xf>
    <xf numFmtId="43" fontId="0" fillId="3" borderId="1" xfId="1" applyFont="1" applyFill="1" applyBorder="1" applyAlignment="1">
      <alignment horizontal="left" wrapText="1"/>
    </xf>
    <xf numFmtId="43" fontId="0" fillId="0" borderId="1" xfId="1" applyFont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7" fillId="0" borderId="1" xfId="2" applyFont="1" applyFill="1" applyBorder="1" applyAlignment="1">
      <alignment horizontal="left" vertical="top" shrinkToFit="1"/>
    </xf>
    <xf numFmtId="43" fontId="7" fillId="0" borderId="1" xfId="1" applyFont="1" applyFill="1" applyBorder="1" applyAlignment="1">
      <alignment horizontal="right" vertical="center" shrinkToFit="1"/>
    </xf>
    <xf numFmtId="43" fontId="7" fillId="0" borderId="1" xfId="1" applyFont="1" applyFill="1" applyBorder="1" applyAlignment="1">
      <alignment horizontal="right" vertical="top" shrinkToFit="1"/>
    </xf>
    <xf numFmtId="44" fontId="6" fillId="2" borderId="4" xfId="0" applyNumberFormat="1" applyFont="1" applyFill="1" applyBorder="1" applyAlignment="1">
      <alignment vertical="top" wrapText="1"/>
    </xf>
    <xf numFmtId="43" fontId="7" fillId="0" borderId="5" xfId="1" applyFont="1" applyFill="1" applyBorder="1" applyAlignment="1">
      <alignment horizontal="right" vertical="center" shrinkToFit="1"/>
    </xf>
    <xf numFmtId="0" fontId="22" fillId="0" borderId="0" xfId="3" applyFont="1"/>
    <xf numFmtId="0" fontId="23" fillId="0" borderId="0" xfId="3" applyFont="1"/>
    <xf numFmtId="0" fontId="24" fillId="0" borderId="10" xfId="3" applyFont="1" applyBorder="1" applyAlignment="1">
      <alignment horizontal="center"/>
    </xf>
    <xf numFmtId="0" fontId="25" fillId="0" borderId="0" xfId="3" applyFont="1" applyBorder="1" applyAlignment="1">
      <alignment horizontal="center"/>
    </xf>
    <xf numFmtId="0" fontId="26" fillId="6" borderId="0" xfId="3" applyFont="1" applyFill="1" applyBorder="1" applyAlignment="1">
      <alignment horizontal="left" vertical="center"/>
    </xf>
    <xf numFmtId="0" fontId="26" fillId="6" borderId="0" xfId="3" applyFont="1" applyFill="1" applyBorder="1" applyAlignment="1">
      <alignment vertical="center"/>
    </xf>
    <xf numFmtId="0" fontId="26" fillId="6" borderId="13" xfId="3" applyFont="1" applyFill="1" applyBorder="1" applyAlignment="1">
      <alignment vertical="center"/>
    </xf>
    <xf numFmtId="0" fontId="27" fillId="6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28" fillId="0" borderId="0" xfId="3" applyFont="1" applyFill="1" applyBorder="1" applyAlignment="1">
      <alignment vertical="center" wrapText="1"/>
    </xf>
    <xf numFmtId="14" fontId="28" fillId="0" borderId="13" xfId="3" applyNumberFormat="1" applyFont="1" applyFill="1" applyBorder="1" applyAlignment="1">
      <alignment horizontal="center" vertical="center" wrapText="1"/>
    </xf>
    <xf numFmtId="14" fontId="29" fillId="0" borderId="0" xfId="3" applyNumberFormat="1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left" vertical="center" wrapText="1"/>
    </xf>
    <xf numFmtId="0" fontId="30" fillId="0" borderId="0" xfId="3" applyFont="1" applyFill="1" applyBorder="1" applyAlignment="1">
      <alignment vertical="center" wrapText="1"/>
    </xf>
    <xf numFmtId="0" fontId="30" fillId="0" borderId="17" xfId="3" applyFont="1" applyFill="1" applyBorder="1" applyAlignment="1">
      <alignment vertical="center" wrapText="1"/>
    </xf>
    <xf numFmtId="0" fontId="31" fillId="0" borderId="0" xfId="3" applyFont="1" applyFill="1" applyBorder="1" applyAlignment="1">
      <alignment vertical="center" wrapText="1"/>
    </xf>
    <xf numFmtId="0" fontId="27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horizontal="center" vertical="center"/>
    </xf>
    <xf numFmtId="44" fontId="26" fillId="0" borderId="0" xfId="3" applyNumberFormat="1" applyFont="1" applyFill="1" applyBorder="1" applyAlignment="1">
      <alignment horizontal="left" vertical="center"/>
    </xf>
    <xf numFmtId="0" fontId="32" fillId="0" borderId="21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0" fontId="34" fillId="0" borderId="25" xfId="3" applyFont="1" applyBorder="1" applyAlignment="1">
      <alignment horizontal="center" vertical="center" wrapText="1"/>
    </xf>
    <xf numFmtId="0" fontId="34" fillId="0" borderId="22" xfId="3" applyFont="1" applyBorder="1" applyAlignment="1">
      <alignment horizontal="center" vertical="center" wrapText="1"/>
    </xf>
    <xf numFmtId="0" fontId="36" fillId="0" borderId="22" xfId="3" applyFont="1" applyBorder="1" applyAlignment="1">
      <alignment horizontal="center" vertical="center" wrapText="1"/>
    </xf>
    <xf numFmtId="43" fontId="23" fillId="0" borderId="0" xfId="3" applyNumberFormat="1" applyFont="1"/>
    <xf numFmtId="0" fontId="23" fillId="0" borderId="28" xfId="3" applyFont="1" applyBorder="1" applyAlignment="1">
      <alignment horizontal="center" vertical="center"/>
    </xf>
    <xf numFmtId="44" fontId="23" fillId="0" borderId="0" xfId="3" applyNumberFormat="1" applyFont="1"/>
    <xf numFmtId="170" fontId="23" fillId="0" borderId="0" xfId="8" applyFont="1" applyFill="1"/>
    <xf numFmtId="0" fontId="40" fillId="0" borderId="0" xfId="3" applyFont="1" applyBorder="1" applyAlignment="1">
      <alignment horizontal="left" vertical="center" wrapText="1"/>
    </xf>
    <xf numFmtId="44" fontId="40" fillId="0" borderId="0" xfId="3" applyNumberFormat="1" applyFont="1" applyBorder="1" applyAlignment="1">
      <alignment horizontal="left" vertical="center" wrapText="1"/>
    </xf>
    <xf numFmtId="0" fontId="41" fillId="0" borderId="0" xfId="3" applyFont="1" applyBorder="1" applyAlignment="1">
      <alignment horizontal="center" vertical="center" wrapText="1"/>
    </xf>
    <xf numFmtId="0" fontId="40" fillId="0" borderId="0" xfId="3" applyFont="1" applyBorder="1" applyAlignment="1">
      <alignment horizontal="center" vertical="center" wrapText="1"/>
    </xf>
    <xf numFmtId="44" fontId="43" fillId="0" borderId="0" xfId="3" applyNumberFormat="1" applyFont="1" applyFill="1" applyBorder="1" applyAlignment="1">
      <alignment horizontal="center" vertical="center"/>
    </xf>
    <xf numFmtId="44" fontId="23" fillId="0" borderId="0" xfId="9" applyNumberFormat="1" applyFont="1"/>
    <xf numFmtId="0" fontId="23" fillId="0" borderId="0" xfId="3" applyFont="1" applyFill="1"/>
    <xf numFmtId="0" fontId="43" fillId="0" borderId="0" xfId="3" applyFont="1" applyFill="1" applyBorder="1" applyAlignment="1">
      <alignment horizontal="center" vertical="center"/>
    </xf>
    <xf numFmtId="44" fontId="23" fillId="0" borderId="0" xfId="3" applyNumberFormat="1" applyFont="1" applyFill="1"/>
    <xf numFmtId="9" fontId="43" fillId="0" borderId="0" xfId="10" applyFont="1" applyFill="1" applyBorder="1" applyAlignment="1">
      <alignment horizontal="center" vertical="center"/>
    </xf>
    <xf numFmtId="0" fontId="39" fillId="0" borderId="0" xfId="3" applyFont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44" fontId="40" fillId="0" borderId="0" xfId="6" applyFont="1" applyFill="1" applyBorder="1" applyAlignment="1">
      <alignment vertical="center"/>
    </xf>
    <xf numFmtId="0" fontId="44" fillId="0" borderId="30" xfId="3" applyFont="1" applyBorder="1" applyAlignment="1">
      <alignment horizontal="left" vertical="center"/>
    </xf>
    <xf numFmtId="0" fontId="44" fillId="0" borderId="0" xfId="3" applyFont="1" applyBorder="1" applyAlignment="1">
      <alignment horizontal="left" vertical="center"/>
    </xf>
    <xf numFmtId="0" fontId="45" fillId="0" borderId="0" xfId="3" applyFont="1" applyFill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46" fillId="0" borderId="0" xfId="3" applyFont="1" applyBorder="1" applyAlignment="1">
      <alignment horizontal="left" vertical="center"/>
    </xf>
    <xf numFmtId="0" fontId="47" fillId="0" borderId="0" xfId="3" applyFont="1" applyBorder="1" applyAlignment="1">
      <alignment vertical="center"/>
    </xf>
    <xf numFmtId="0" fontId="46" fillId="0" borderId="0" xfId="3" applyFont="1" applyBorder="1" applyAlignment="1">
      <alignment vertical="center"/>
    </xf>
    <xf numFmtId="0" fontId="48" fillId="0" borderId="0" xfId="3" applyFont="1" applyAlignment="1">
      <alignment vertical="center"/>
    </xf>
    <xf numFmtId="44" fontId="48" fillId="0" borderId="0" xfId="3" applyNumberFormat="1" applyFont="1" applyAlignment="1">
      <alignment vertical="center"/>
    </xf>
    <xf numFmtId="0" fontId="49" fillId="0" borderId="0" xfId="3" applyFont="1" applyAlignment="1">
      <alignment vertical="center"/>
    </xf>
    <xf numFmtId="0" fontId="49" fillId="0" borderId="0" xfId="3" applyFont="1" applyAlignment="1">
      <alignment horizontal="center" vertical="center"/>
    </xf>
    <xf numFmtId="0" fontId="39" fillId="0" borderId="0" xfId="3" applyFont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5" fillId="0" borderId="0" xfId="3" applyFont="1" applyBorder="1" applyAlignment="1">
      <alignment horizontal="left" vertical="center" wrapText="1"/>
    </xf>
    <xf numFmtId="44" fontId="40" fillId="0" borderId="0" xfId="3" applyNumberFormat="1" applyFont="1" applyBorder="1" applyAlignment="1">
      <alignment horizontal="center" vertical="center" wrapText="1"/>
    </xf>
    <xf numFmtId="44" fontId="43" fillId="0" borderId="0" xfId="10" applyNumberFormat="1" applyFont="1" applyFill="1" applyBorder="1" applyAlignment="1">
      <alignment horizontal="center" vertical="center"/>
    </xf>
    <xf numFmtId="0" fontId="117" fillId="0" borderId="51" xfId="805" applyFont="1" applyFill="1" applyBorder="1" applyAlignment="1">
      <alignment horizontal="justify" vertical="center" wrapText="1"/>
    </xf>
    <xf numFmtId="43" fontId="7" fillId="0" borderId="5" xfId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0" fontId="12" fillId="2" borderId="5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198" fontId="7" fillId="0" borderId="1" xfId="1567" applyNumberFormat="1" applyFont="1" applyFill="1" applyBorder="1" applyAlignment="1">
      <alignment horizontal="center" vertical="center" shrinkToFit="1"/>
    </xf>
    <xf numFmtId="167" fontId="7" fillId="0" borderId="4" xfId="0" applyNumberFormat="1" applyFont="1" applyFill="1" applyBorder="1" applyAlignment="1">
      <alignment horizontal="center" vertical="top" shrinkToFit="1"/>
    </xf>
    <xf numFmtId="167" fontId="11" fillId="0" borderId="4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left" vertical="center" wrapText="1"/>
    </xf>
    <xf numFmtId="167" fontId="11" fillId="0" borderId="4" xfId="0" applyNumberFormat="1" applyFont="1" applyFill="1" applyBorder="1" applyAlignment="1">
      <alignment horizontal="center" vertical="center" shrinkToFit="1"/>
    </xf>
    <xf numFmtId="168" fontId="11" fillId="0" borderId="4" xfId="0" applyNumberFormat="1" applyFont="1" applyFill="1" applyBorder="1" applyAlignment="1">
      <alignment horizontal="center" vertical="top" shrinkToFit="1"/>
    </xf>
    <xf numFmtId="0" fontId="3" fillId="0" borderId="4" xfId="0" applyFont="1" applyFill="1" applyBorder="1" applyAlignment="1">
      <alignment horizontal="center" vertical="top" wrapText="1"/>
    </xf>
    <xf numFmtId="167" fontId="7" fillId="0" borderId="4" xfId="0" applyNumberFormat="1" applyFont="1" applyFill="1" applyBorder="1" applyAlignment="1">
      <alignment horizontal="center" vertical="center" shrinkToFit="1"/>
    </xf>
    <xf numFmtId="167" fontId="17" fillId="0" borderId="4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top" wrapText="1"/>
    </xf>
    <xf numFmtId="167" fontId="15" fillId="0" borderId="4" xfId="0" applyNumberFormat="1" applyFont="1" applyFill="1" applyBorder="1" applyAlignment="1">
      <alignment horizontal="center" vertical="center" shrinkToFit="1"/>
    </xf>
    <xf numFmtId="168" fontId="7" fillId="0" borderId="4" xfId="0" applyNumberFormat="1" applyFont="1" applyFill="1" applyBorder="1" applyAlignment="1">
      <alignment horizontal="center" vertical="top" shrinkToFit="1"/>
    </xf>
    <xf numFmtId="0" fontId="93" fillId="71" borderId="22" xfId="0" applyFont="1" applyFill="1" applyBorder="1" applyAlignment="1">
      <alignment horizontal="center" vertical="center"/>
    </xf>
    <xf numFmtId="0" fontId="93" fillId="73" borderId="22" xfId="0" applyFont="1" applyFill="1" applyBorder="1" applyAlignment="1">
      <alignment horizontal="center" vertical="center"/>
    </xf>
    <xf numFmtId="0" fontId="93" fillId="72" borderId="22" xfId="0" applyFont="1" applyFill="1" applyBorder="1" applyAlignment="1">
      <alignment horizontal="center" vertical="center"/>
    </xf>
    <xf numFmtId="0" fontId="118" fillId="74" borderId="54" xfId="0" applyFont="1" applyFill="1" applyBorder="1" applyAlignment="1">
      <alignment horizontal="center" vertical="center" wrapText="1"/>
    </xf>
    <xf numFmtId="0" fontId="118" fillId="74" borderId="0" xfId="0" applyFont="1" applyFill="1" applyBorder="1" applyAlignment="1">
      <alignment horizontal="center" vertical="center" wrapText="1"/>
    </xf>
    <xf numFmtId="0" fontId="0" fillId="74" borderId="0" xfId="0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top" wrapText="1"/>
    </xf>
    <xf numFmtId="0" fontId="24" fillId="0" borderId="7" xfId="3" applyFont="1" applyBorder="1" applyAlignment="1">
      <alignment horizontal="center" vertical="center"/>
    </xf>
    <xf numFmtId="0" fontId="24" fillId="0" borderId="8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0" fontId="24" fillId="0" borderId="12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0" fontId="26" fillId="6" borderId="0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horizontal="left" vertical="center" wrapText="1"/>
    </xf>
    <xf numFmtId="0" fontId="30" fillId="0" borderId="0" xfId="3" applyFont="1" applyFill="1" applyBorder="1" applyAlignment="1">
      <alignment horizontal="left" vertical="center" wrapText="1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/>
    </xf>
    <xf numFmtId="0" fontId="26" fillId="0" borderId="14" xfId="3" applyFont="1" applyFill="1" applyBorder="1" applyAlignment="1">
      <alignment horizontal="center" vertical="center" wrapText="1"/>
    </xf>
    <xf numFmtId="0" fontId="26" fillId="0" borderId="16" xfId="3" applyFont="1" applyFill="1" applyBorder="1" applyAlignment="1">
      <alignment horizontal="center" vertical="center" wrapText="1"/>
    </xf>
    <xf numFmtId="0" fontId="26" fillId="0" borderId="18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 wrapText="1"/>
    </xf>
    <xf numFmtId="0" fontId="26" fillId="0" borderId="19" xfId="3" applyFont="1" applyFill="1" applyBorder="1" applyAlignment="1">
      <alignment horizontal="center" vertical="center" wrapText="1"/>
    </xf>
    <xf numFmtId="0" fontId="26" fillId="0" borderId="20" xfId="3" applyFont="1" applyFill="1" applyBorder="1" applyAlignment="1">
      <alignment horizontal="center" vertical="center" wrapText="1"/>
    </xf>
    <xf numFmtId="0" fontId="33" fillId="0" borderId="23" xfId="3" applyFont="1" applyBorder="1" applyAlignment="1">
      <alignment horizontal="center" vertical="center"/>
    </xf>
    <xf numFmtId="0" fontId="33" fillId="0" borderId="27" xfId="3" applyFont="1" applyBorder="1" applyAlignment="1">
      <alignment horizontal="center" vertical="center"/>
    </xf>
    <xf numFmtId="0" fontId="35" fillId="0" borderId="23" xfId="3" applyFont="1" applyBorder="1" applyAlignment="1">
      <alignment horizontal="left" vertical="center" wrapText="1"/>
    </xf>
    <xf numFmtId="0" fontId="35" fillId="0" borderId="27" xfId="3" applyFont="1" applyBorder="1" applyAlignment="1">
      <alignment horizontal="left" vertical="center" wrapText="1"/>
    </xf>
    <xf numFmtId="169" fontId="35" fillId="0" borderId="22" xfId="4" applyFont="1" applyBorder="1" applyAlignment="1">
      <alignment horizontal="center" vertical="center" wrapText="1"/>
    </xf>
    <xf numFmtId="169" fontId="35" fillId="0" borderId="24" xfId="4" applyFont="1" applyBorder="1" applyAlignment="1">
      <alignment horizontal="center" vertical="center" wrapText="1"/>
    </xf>
    <xf numFmtId="169" fontId="35" fillId="0" borderId="25" xfId="4" applyFont="1" applyBorder="1" applyAlignment="1">
      <alignment horizontal="center" vertical="center" wrapText="1"/>
    </xf>
    <xf numFmtId="0" fontId="26" fillId="0" borderId="24" xfId="3" applyFont="1" applyFill="1" applyBorder="1" applyAlignment="1">
      <alignment horizontal="center" vertical="center"/>
    </xf>
    <xf numFmtId="0" fontId="26" fillId="0" borderId="25" xfId="3" applyFont="1" applyFill="1" applyBorder="1" applyAlignment="1">
      <alignment horizontal="center" vertical="center"/>
    </xf>
    <xf numFmtId="0" fontId="26" fillId="0" borderId="22" xfId="3" applyFont="1" applyFill="1" applyBorder="1" applyAlignment="1">
      <alignment horizontal="center" vertical="center"/>
    </xf>
    <xf numFmtId="0" fontId="33" fillId="0" borderId="22" xfId="3" applyFont="1" applyBorder="1" applyAlignment="1">
      <alignment horizontal="center" vertical="center"/>
    </xf>
    <xf numFmtId="0" fontId="26" fillId="0" borderId="23" xfId="3" applyFont="1" applyFill="1" applyBorder="1" applyAlignment="1">
      <alignment horizontal="center" vertical="center"/>
    </xf>
    <xf numFmtId="0" fontId="26" fillId="0" borderId="26" xfId="3" applyFont="1" applyFill="1" applyBorder="1" applyAlignment="1">
      <alignment horizontal="center" vertical="center"/>
    </xf>
    <xf numFmtId="0" fontId="26" fillId="0" borderId="27" xfId="3" applyFont="1" applyFill="1" applyBorder="1" applyAlignment="1">
      <alignment horizontal="center" vertical="center"/>
    </xf>
    <xf numFmtId="169" fontId="34" fillId="0" borderId="24" xfId="3" applyNumberFormat="1" applyFont="1" applyBorder="1" applyAlignment="1">
      <alignment horizontal="center" vertical="center"/>
    </xf>
    <xf numFmtId="0" fontId="34" fillId="0" borderId="25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44" fontId="35" fillId="0" borderId="22" xfId="5" applyFont="1" applyBorder="1" applyAlignment="1">
      <alignment horizontal="center" vertical="center" wrapText="1"/>
    </xf>
    <xf numFmtId="44" fontId="35" fillId="0" borderId="24" xfId="5" applyFont="1" applyBorder="1" applyAlignment="1">
      <alignment horizontal="center" vertical="center" wrapText="1"/>
    </xf>
    <xf numFmtId="44" fontId="35" fillId="0" borderId="25" xfId="5" applyFont="1" applyBorder="1" applyAlignment="1">
      <alignment horizontal="center" vertical="center" wrapText="1"/>
    </xf>
    <xf numFmtId="44" fontId="35" fillId="0" borderId="24" xfId="6" applyFont="1" applyFill="1" applyBorder="1" applyAlignment="1">
      <alignment horizontal="center" vertical="center"/>
    </xf>
    <xf numFmtId="44" fontId="35" fillId="0" borderId="25" xfId="6" applyFont="1" applyFill="1" applyBorder="1" applyAlignment="1">
      <alignment horizontal="center" vertical="center"/>
    </xf>
    <xf numFmtId="169" fontId="34" fillId="0" borderId="24" xfId="7" applyFont="1" applyBorder="1" applyAlignment="1">
      <alignment horizontal="center" vertical="center"/>
    </xf>
    <xf numFmtId="169" fontId="34" fillId="0" borderId="25" xfId="7" applyFont="1" applyBorder="1" applyAlignment="1">
      <alignment horizontal="center" vertical="center"/>
    </xf>
    <xf numFmtId="44" fontId="35" fillId="0" borderId="24" xfId="6" applyFont="1" applyBorder="1" applyAlignment="1">
      <alignment horizontal="center" vertical="center"/>
    </xf>
    <xf numFmtId="44" fontId="35" fillId="0" borderId="25" xfId="6" applyFont="1" applyBorder="1" applyAlignment="1">
      <alignment horizontal="center" vertical="center"/>
    </xf>
    <xf numFmtId="169" fontId="35" fillId="0" borderId="24" xfId="7" applyFont="1" applyBorder="1" applyAlignment="1">
      <alignment horizontal="center" vertical="center" wrapText="1"/>
    </xf>
    <xf numFmtId="169" fontId="35" fillId="0" borderId="25" xfId="7" applyFont="1" applyBorder="1" applyAlignment="1">
      <alignment horizontal="center" vertical="center" wrapText="1"/>
    </xf>
    <xf numFmtId="169" fontId="35" fillId="0" borderId="22" xfId="7" applyFont="1" applyBorder="1" applyAlignment="1">
      <alignment horizontal="center" vertical="center" wrapText="1"/>
    </xf>
    <xf numFmtId="169" fontId="34" fillId="0" borderId="25" xfId="3" applyNumberFormat="1" applyFont="1" applyBorder="1" applyAlignment="1">
      <alignment horizontal="center" vertical="center"/>
    </xf>
    <xf numFmtId="44" fontId="42" fillId="0" borderId="24" xfId="3" applyNumberFormat="1" applyFont="1" applyFill="1" applyBorder="1" applyAlignment="1">
      <alignment horizontal="center" vertical="center"/>
    </xf>
    <xf numFmtId="44" fontId="42" fillId="0" borderId="25" xfId="3" applyNumberFormat="1" applyFont="1" applyFill="1" applyBorder="1" applyAlignment="1">
      <alignment horizontal="center" vertical="center"/>
    </xf>
    <xf numFmtId="0" fontId="42" fillId="0" borderId="24" xfId="3" applyFont="1" applyFill="1" applyBorder="1" applyAlignment="1">
      <alignment horizontal="left" vertical="center"/>
    </xf>
    <xf numFmtId="0" fontId="42" fillId="0" borderId="29" xfId="3" applyFont="1" applyFill="1" applyBorder="1" applyAlignment="1">
      <alignment horizontal="left" vertical="center"/>
    </xf>
    <xf numFmtId="0" fontId="42" fillId="0" borderId="25" xfId="3" applyFont="1" applyFill="1" applyBorder="1" applyAlignment="1">
      <alignment horizontal="left" vertical="center"/>
    </xf>
    <xf numFmtId="0" fontId="44" fillId="0" borderId="30" xfId="3" applyFont="1" applyBorder="1" applyAlignment="1">
      <alignment horizontal="left" vertical="center"/>
    </xf>
    <xf numFmtId="0" fontId="46" fillId="0" borderId="0" xfId="3" applyFont="1" applyBorder="1" applyAlignment="1">
      <alignment horizontal="left" vertical="center"/>
    </xf>
    <xf numFmtId="44" fontId="43" fillId="0" borderId="27" xfId="3" applyNumberFormat="1" applyFont="1" applyFill="1" applyBorder="1" applyAlignment="1">
      <alignment horizontal="center" vertical="center"/>
    </xf>
    <xf numFmtId="0" fontId="43" fillId="0" borderId="27" xfId="3" applyFont="1" applyFill="1" applyBorder="1" applyAlignment="1">
      <alignment horizontal="center" vertical="center"/>
    </xf>
    <xf numFmtId="0" fontId="49" fillId="0" borderId="0" xfId="3" applyFont="1" applyAlignment="1">
      <alignment horizontal="center" vertical="center"/>
    </xf>
    <xf numFmtId="44" fontId="43" fillId="0" borderId="22" xfId="3" applyNumberFormat="1" applyFont="1" applyFill="1" applyBorder="1" applyAlignment="1">
      <alignment horizontal="center" vertical="center"/>
    </xf>
    <xf numFmtId="0" fontId="43" fillId="0" borderId="22" xfId="3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 wrapText="1"/>
    </xf>
    <xf numFmtId="0" fontId="19" fillId="0" borderId="52" xfId="0" applyFont="1" applyFill="1" applyBorder="1" applyAlignment="1">
      <alignment horizontal="left" vertical="top" wrapText="1"/>
    </xf>
  </cellXfs>
  <cellStyles count="1568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20% - Ênfase1 2" xfId="17"/>
    <cellStyle name="20% - Ênfase1 3" xfId="18"/>
    <cellStyle name="20% - Ênfase1 4" xfId="19"/>
    <cellStyle name="20% - Ênfase2 2" xfId="20"/>
    <cellStyle name="20% - Ênfase2 3" xfId="21"/>
    <cellStyle name="20% - Ênfase2 4" xfId="22"/>
    <cellStyle name="20% - Ênfase3 2" xfId="23"/>
    <cellStyle name="20% - Ênfase3 3" xfId="24"/>
    <cellStyle name="20% - Ênfase3 4" xfId="25"/>
    <cellStyle name="20% - Ênfase4 2" xfId="26"/>
    <cellStyle name="20% - Ênfase4 3" xfId="27"/>
    <cellStyle name="20% - Ênfase4 4" xfId="28"/>
    <cellStyle name="20% - Ênfase5 2" xfId="29"/>
    <cellStyle name="20% - Ênfase5 3" xfId="30"/>
    <cellStyle name="20% - Ênfase5 4" xfId="31"/>
    <cellStyle name="20% - Ênfase6 2" xfId="32"/>
    <cellStyle name="20% - Ênfase6 3" xfId="33"/>
    <cellStyle name="20% - Ênfase6 4" xfId="34"/>
    <cellStyle name="20% - Énfasis1" xfId="35"/>
    <cellStyle name="20% - Énfasis2" xfId="36"/>
    <cellStyle name="20% - Énfasis3" xfId="37"/>
    <cellStyle name="20% - Énfasis4" xfId="38"/>
    <cellStyle name="20% - Énfasis5" xfId="39"/>
    <cellStyle name="20% - Énfasis6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3" xfId="48"/>
    <cellStyle name="40% - Ênfase1 4" xfId="49"/>
    <cellStyle name="40% - Ênfase2 2" xfId="50"/>
    <cellStyle name="40% - Ênfase2 3" xfId="51"/>
    <cellStyle name="40% - Ênfase2 4" xfId="52"/>
    <cellStyle name="40% - Ênfase3 2" xfId="53"/>
    <cellStyle name="40% - Ênfase3 3" xfId="54"/>
    <cellStyle name="40% - Ênfase3 4" xfId="55"/>
    <cellStyle name="40% - Ênfase4 2" xfId="56"/>
    <cellStyle name="40% - Ênfase4 3" xfId="57"/>
    <cellStyle name="40% - Ênfase4 4" xfId="58"/>
    <cellStyle name="40% - Ênfase5 2" xfId="59"/>
    <cellStyle name="40% - Ênfase5 3" xfId="60"/>
    <cellStyle name="40% - Ênfase5 4" xfId="61"/>
    <cellStyle name="40% - Ênfase6 2" xfId="62"/>
    <cellStyle name="40% - Ênfase6 3" xfId="63"/>
    <cellStyle name="40% - Ênfase6 4" xfId="64"/>
    <cellStyle name="40% - Énfasis1" xfId="65"/>
    <cellStyle name="40% - Énfasis2" xfId="66"/>
    <cellStyle name="40% - Énfasis3" xfId="67"/>
    <cellStyle name="40% - Énfasis4" xfId="68"/>
    <cellStyle name="40% - Énfasis5" xfId="69"/>
    <cellStyle name="40% - Énfasis6" xfId="70"/>
    <cellStyle name="60% - Accent1" xfId="71"/>
    <cellStyle name="60% - Accent2" xfId="72"/>
    <cellStyle name="60% - Accent3" xfId="73"/>
    <cellStyle name="60% - Accent4" xfId="74"/>
    <cellStyle name="60% - Accent5" xfId="75"/>
    <cellStyle name="60% - Accent6" xfId="76"/>
    <cellStyle name="60% - Ênfase1 2" xfId="77"/>
    <cellStyle name="60% - Ênfase1 3" xfId="78"/>
    <cellStyle name="60% - Ênfase2 2" xfId="79"/>
    <cellStyle name="60% - Ênfase2 3" xfId="80"/>
    <cellStyle name="60% - Ênfase3 2" xfId="81"/>
    <cellStyle name="60% - Ênfase3 3" xfId="82"/>
    <cellStyle name="60% - Ênfase4 2" xfId="83"/>
    <cellStyle name="60% - Ênfase4 3" xfId="84"/>
    <cellStyle name="60% - Ênfase5 2" xfId="85"/>
    <cellStyle name="60% - Ênfase5 3" xfId="86"/>
    <cellStyle name="60% - Ênfase6 2" xfId="87"/>
    <cellStyle name="60% - Ênfase6 3" xfId="88"/>
    <cellStyle name="60% - Énfasis1" xfId="89"/>
    <cellStyle name="60% - Énfasis2" xfId="90"/>
    <cellStyle name="60% - Énfasis3" xfId="91"/>
    <cellStyle name="60% - Énfasis4" xfId="92"/>
    <cellStyle name="60% - Énfasis5" xfId="93"/>
    <cellStyle name="60% - Énfasis6" xfId="94"/>
    <cellStyle name="A3 297 x 420 mm" xfId="95"/>
    <cellStyle name="Accent1" xfId="96"/>
    <cellStyle name="Accent2" xfId="97"/>
    <cellStyle name="Accent3" xfId="98"/>
    <cellStyle name="Accent4" xfId="99"/>
    <cellStyle name="Accent5" xfId="100"/>
    <cellStyle name="Accent6" xfId="101"/>
    <cellStyle name="Amarelo%" xfId="102"/>
    <cellStyle name="Amarelocot" xfId="103"/>
    <cellStyle name="Bad" xfId="104"/>
    <cellStyle name="Bom 2" xfId="105"/>
    <cellStyle name="Bom 3" xfId="106"/>
    <cellStyle name="Buena" xfId="107"/>
    <cellStyle name="CABEÇALHO" xfId="108"/>
    <cellStyle name="Cabeçalho 1" xfId="109"/>
    <cellStyle name="Cabeçalho 2" xfId="110"/>
    <cellStyle name="CABEÇALHO2" xfId="111"/>
    <cellStyle name="Cabecera 1" xfId="112"/>
    <cellStyle name="Cabecera 2" xfId="113"/>
    <cellStyle name="CabRo - Estilo1" xfId="114"/>
    <cellStyle name="Calculation" xfId="115"/>
    <cellStyle name="Cálculo 2" xfId="116"/>
    <cellStyle name="Cálculo 3" xfId="117"/>
    <cellStyle name="Cálculo 4" xfId="118"/>
    <cellStyle name="Celda de comprobación" xfId="119"/>
    <cellStyle name="Celda vinculada" xfId="120"/>
    <cellStyle name="Celda vinculada 10" xfId="121"/>
    <cellStyle name="Celda vinculada 11" xfId="122"/>
    <cellStyle name="Celda vinculada 12" xfId="123"/>
    <cellStyle name="Celda vinculada 2" xfId="124"/>
    <cellStyle name="Celda vinculada 3" xfId="125"/>
    <cellStyle name="Celda vinculada 4" xfId="126"/>
    <cellStyle name="Celda vinculada 5" xfId="127"/>
    <cellStyle name="Celda vinculada 6" xfId="128"/>
    <cellStyle name="Celda vinculada 7" xfId="129"/>
    <cellStyle name="Celda vinculada 8" xfId="130"/>
    <cellStyle name="Celda vinculada 9" xfId="131"/>
    <cellStyle name="Célula de Verificação 2" xfId="132"/>
    <cellStyle name="Célula de Verificação 3" xfId="133"/>
    <cellStyle name="Célula Vinculada 2" xfId="134"/>
    <cellStyle name="Célula Vinculada 3" xfId="135"/>
    <cellStyle name="Centrado" xfId="136"/>
    <cellStyle name="Check Cell" xfId="137"/>
    <cellStyle name="Comma" xfId="138"/>
    <cellStyle name="Comma [0]" xfId="139"/>
    <cellStyle name="Comma 2" xfId="140"/>
    <cellStyle name="Comma_Fin.Inv." xfId="141"/>
    <cellStyle name="Comma0" xfId="142"/>
    <cellStyle name="Conferência" xfId="143"/>
    <cellStyle name="Currency [0]" xfId="144"/>
    <cellStyle name="Currency_Fin.Inv." xfId="145"/>
    <cellStyle name="data" xfId="146"/>
    <cellStyle name="Encabezado 4" xfId="147"/>
    <cellStyle name="Ênfase1 2" xfId="148"/>
    <cellStyle name="Ênfase1 3" xfId="149"/>
    <cellStyle name="Ênfase2 2" xfId="150"/>
    <cellStyle name="Ênfase2 3" xfId="151"/>
    <cellStyle name="Ênfase3 2" xfId="152"/>
    <cellStyle name="Ênfase3 3" xfId="153"/>
    <cellStyle name="Ênfase4 2" xfId="154"/>
    <cellStyle name="Ênfase4 3" xfId="155"/>
    <cellStyle name="Ênfase5 2" xfId="156"/>
    <cellStyle name="Ênfase5 3" xfId="157"/>
    <cellStyle name="Ênfase6 2" xfId="158"/>
    <cellStyle name="Ênfase6 3" xfId="159"/>
    <cellStyle name="Énfasis1" xfId="160"/>
    <cellStyle name="Énfasis2" xfId="161"/>
    <cellStyle name="Énfasis3" xfId="162"/>
    <cellStyle name="Énfasis4" xfId="163"/>
    <cellStyle name="Énfasis5" xfId="164"/>
    <cellStyle name="Énfasis6" xfId="165"/>
    <cellStyle name="Entrada 2" xfId="166"/>
    <cellStyle name="Entrada 3" xfId="167"/>
    <cellStyle name="Entrada 4" xfId="168"/>
    <cellStyle name="Estilo 1" xfId="169"/>
    <cellStyle name="Euro" xfId="170"/>
    <cellStyle name="Excel Built-in Normal" xfId="171"/>
    <cellStyle name="Explanatory Text" xfId="172"/>
    <cellStyle name="Falces1" xfId="173"/>
    <cellStyle name="Fecha" xfId="174"/>
    <cellStyle name="Fijo" xfId="175"/>
    <cellStyle name="Fixo" xfId="176"/>
    <cellStyle name="fundoamarelo" xfId="177"/>
    <cellStyle name="fundoazul" xfId="178"/>
    <cellStyle name="fundocinza" xfId="179"/>
    <cellStyle name="fundodeentrada" xfId="180"/>
    <cellStyle name="fundodeentrada 10" xfId="181"/>
    <cellStyle name="fundodeentrada 10 2" xfId="182"/>
    <cellStyle name="fundodeentrada 10 2 2" xfId="183"/>
    <cellStyle name="fundodeentrada 10 3" xfId="184"/>
    <cellStyle name="fundodeentrada 11" xfId="185"/>
    <cellStyle name="fundodeentrada 11 2" xfId="186"/>
    <cellStyle name="fundodeentrada 11 2 2" xfId="187"/>
    <cellStyle name="fundodeentrada 11 3" xfId="188"/>
    <cellStyle name="fundodeentrada 12" xfId="189"/>
    <cellStyle name="fundodeentrada 12 2" xfId="190"/>
    <cellStyle name="fundodeentrada 12 2 2" xfId="191"/>
    <cellStyle name="fundodeentrada 12 3" xfId="192"/>
    <cellStyle name="fundodeentrada 13" xfId="193"/>
    <cellStyle name="fundodeentrada 13 2" xfId="194"/>
    <cellStyle name="fundodeentrada 13 2 2" xfId="195"/>
    <cellStyle name="fundodeentrada 13 3" xfId="196"/>
    <cellStyle name="fundodeentrada 14" xfId="197"/>
    <cellStyle name="fundodeentrada 14 2" xfId="198"/>
    <cellStyle name="fundodeentrada 14 2 2" xfId="199"/>
    <cellStyle name="fundodeentrada 14 3" xfId="200"/>
    <cellStyle name="fundodeentrada 15" xfId="201"/>
    <cellStyle name="fundodeentrada 15 2" xfId="202"/>
    <cellStyle name="fundodeentrada 2" xfId="203"/>
    <cellStyle name="fundodeentrada 2 2" xfId="204"/>
    <cellStyle name="fundodeentrada 2 2 2" xfId="205"/>
    <cellStyle name="fundodeentrada 2 2 2 2" xfId="206"/>
    <cellStyle name="fundodeentrada 2 2 3" xfId="207"/>
    <cellStyle name="fundodeentrada 2 3" xfId="208"/>
    <cellStyle name="fundodeentrada 2 3 2" xfId="209"/>
    <cellStyle name="fundodeentrada 2 3 2 2" xfId="210"/>
    <cellStyle name="fundodeentrada 2 3 3" xfId="211"/>
    <cellStyle name="fundodeentrada 2 4" xfId="212"/>
    <cellStyle name="fundodeentrada 2 4 2" xfId="213"/>
    <cellStyle name="fundodeentrada 2 4 2 2" xfId="214"/>
    <cellStyle name="fundodeentrada 2 4 3" xfId="215"/>
    <cellStyle name="fundodeentrada 2 5" xfId="216"/>
    <cellStyle name="fundodeentrada 2 5 2" xfId="217"/>
    <cellStyle name="fundodeentrada 2 5 2 2" xfId="218"/>
    <cellStyle name="fundodeentrada 2 5 3" xfId="219"/>
    <cellStyle name="fundodeentrada 2 6" xfId="220"/>
    <cellStyle name="fundodeentrada 2 6 2" xfId="221"/>
    <cellStyle name="fundodeentrada 2 6 2 2" xfId="222"/>
    <cellStyle name="fundodeentrada 2 6 3" xfId="223"/>
    <cellStyle name="fundodeentrada 2 7" xfId="224"/>
    <cellStyle name="fundodeentrada 2 7 2" xfId="225"/>
    <cellStyle name="fundodeentrada 3" xfId="226"/>
    <cellStyle name="fundodeentrada 3 2" xfId="227"/>
    <cellStyle name="fundodeentrada 3 2 2" xfId="228"/>
    <cellStyle name="fundodeentrada 3 2 2 2" xfId="229"/>
    <cellStyle name="fundodeentrada 3 2 3" xfId="230"/>
    <cellStyle name="fundodeentrada 3 3" xfId="231"/>
    <cellStyle name="fundodeentrada 3 3 2" xfId="232"/>
    <cellStyle name="fundodeentrada 3 3 2 2" xfId="233"/>
    <cellStyle name="fundodeentrada 3 3 3" xfId="234"/>
    <cellStyle name="fundodeentrada 3 4" xfId="235"/>
    <cellStyle name="fundodeentrada 3 4 2" xfId="236"/>
    <cellStyle name="fundodeentrada 3 4 2 2" xfId="237"/>
    <cellStyle name="fundodeentrada 3 4 3" xfId="238"/>
    <cellStyle name="fundodeentrada 3 5" xfId="239"/>
    <cellStyle name="fundodeentrada 3 5 2" xfId="240"/>
    <cellStyle name="fundodeentrada 3 5 2 2" xfId="241"/>
    <cellStyle name="fundodeentrada 3 5 3" xfId="242"/>
    <cellStyle name="fundodeentrada 3 6" xfId="243"/>
    <cellStyle name="fundodeentrada 3 6 2" xfId="244"/>
    <cellStyle name="fundodeentrada 3 7" xfId="245"/>
    <cellStyle name="fundodeentrada 4" xfId="246"/>
    <cellStyle name="fundodeentrada 4 2" xfId="247"/>
    <cellStyle name="fundodeentrada 4 2 2" xfId="248"/>
    <cellStyle name="fundodeentrada 4 2 2 2" xfId="249"/>
    <cellStyle name="fundodeentrada 4 2 3" xfId="250"/>
    <cellStyle name="fundodeentrada 4 3" xfId="251"/>
    <cellStyle name="fundodeentrada 4 3 2" xfId="252"/>
    <cellStyle name="fundodeentrada 4 3 2 2" xfId="253"/>
    <cellStyle name="fundodeentrada 4 3 3" xfId="254"/>
    <cellStyle name="fundodeentrada 4 4" xfId="255"/>
    <cellStyle name="fundodeentrada 4 4 2" xfId="256"/>
    <cellStyle name="fundodeentrada 4 4 2 2" xfId="257"/>
    <cellStyle name="fundodeentrada 4 4 3" xfId="258"/>
    <cellStyle name="fundodeentrada 4 5" xfId="259"/>
    <cellStyle name="fundodeentrada 4 5 2" xfId="260"/>
    <cellStyle name="fundodeentrada 4 5 2 2" xfId="261"/>
    <cellStyle name="fundodeentrada 4 5 3" xfId="262"/>
    <cellStyle name="fundodeentrada 4 6" xfId="263"/>
    <cellStyle name="fundodeentrada 4 6 2" xfId="264"/>
    <cellStyle name="fundodeentrada 4 7" xfId="265"/>
    <cellStyle name="fundodeentrada 5" xfId="266"/>
    <cellStyle name="fundodeentrada 5 2" xfId="267"/>
    <cellStyle name="fundodeentrada 5 2 2" xfId="268"/>
    <cellStyle name="fundodeentrada 5 2 2 2" xfId="269"/>
    <cellStyle name="fundodeentrada 5 2 3" xfId="270"/>
    <cellStyle name="fundodeentrada 5 3" xfId="271"/>
    <cellStyle name="fundodeentrada 5 3 2" xfId="272"/>
    <cellStyle name="fundodeentrada 5 3 2 2" xfId="273"/>
    <cellStyle name="fundodeentrada 5 3 3" xfId="274"/>
    <cellStyle name="fundodeentrada 5 4" xfId="275"/>
    <cellStyle name="fundodeentrada 5 4 2" xfId="276"/>
    <cellStyle name="fundodeentrada 5 4 2 2" xfId="277"/>
    <cellStyle name="fundodeentrada 5 4 3" xfId="278"/>
    <cellStyle name="fundodeentrada 5 5" xfId="279"/>
    <cellStyle name="fundodeentrada 5 5 2" xfId="280"/>
    <cellStyle name="fundodeentrada 5 5 2 2" xfId="281"/>
    <cellStyle name="fundodeentrada 5 5 3" xfId="282"/>
    <cellStyle name="fundodeentrada 5 6" xfId="283"/>
    <cellStyle name="fundodeentrada 5 6 2" xfId="284"/>
    <cellStyle name="fundodeentrada 5 7" xfId="285"/>
    <cellStyle name="fundodeentrada 6" xfId="286"/>
    <cellStyle name="fundodeentrada 6 2" xfId="287"/>
    <cellStyle name="fundodeentrada 6 2 2" xfId="288"/>
    <cellStyle name="fundodeentrada 6 2 2 2" xfId="289"/>
    <cellStyle name="fundodeentrada 6 2 3" xfId="290"/>
    <cellStyle name="fundodeentrada 6 3" xfId="291"/>
    <cellStyle name="fundodeentrada 6 3 2" xfId="292"/>
    <cellStyle name="fundodeentrada 6 3 2 2" xfId="293"/>
    <cellStyle name="fundodeentrada 6 3 3" xfId="294"/>
    <cellStyle name="fundodeentrada 6 4" xfId="295"/>
    <cellStyle name="fundodeentrada 6 4 2" xfId="296"/>
    <cellStyle name="fundodeentrada 6 4 2 2" xfId="297"/>
    <cellStyle name="fundodeentrada 6 4 3" xfId="298"/>
    <cellStyle name="fundodeentrada 6 5" xfId="299"/>
    <cellStyle name="fundodeentrada 6 5 2" xfId="300"/>
    <cellStyle name="fundodeentrada 6 5 2 2" xfId="301"/>
    <cellStyle name="fundodeentrada 6 5 3" xfId="302"/>
    <cellStyle name="fundodeentrada 6 6" xfId="303"/>
    <cellStyle name="fundodeentrada 6 6 2" xfId="304"/>
    <cellStyle name="fundodeentrada 6 7" xfId="305"/>
    <cellStyle name="fundodeentrada 7" xfId="306"/>
    <cellStyle name="fundodeentrada 7 2" xfId="307"/>
    <cellStyle name="fundodeentrada 7 2 2" xfId="308"/>
    <cellStyle name="fundodeentrada 7 2 2 2" xfId="309"/>
    <cellStyle name="fundodeentrada 7 2 3" xfId="310"/>
    <cellStyle name="fundodeentrada 7 3" xfId="311"/>
    <cellStyle name="fundodeentrada 7 3 2" xfId="312"/>
    <cellStyle name="fundodeentrada 7 3 2 2" xfId="313"/>
    <cellStyle name="fundodeentrada 7 3 3" xfId="314"/>
    <cellStyle name="fundodeentrada 7 4" xfId="315"/>
    <cellStyle name="fundodeentrada 7 4 2" xfId="316"/>
    <cellStyle name="fundodeentrada 7 4 2 2" xfId="317"/>
    <cellStyle name="fundodeentrada 7 4 3" xfId="318"/>
    <cellStyle name="fundodeentrada 7 5" xfId="319"/>
    <cellStyle name="fundodeentrada 7 5 2" xfId="320"/>
    <cellStyle name="fundodeentrada 7 5 2 2" xfId="321"/>
    <cellStyle name="fundodeentrada 7 5 3" xfId="322"/>
    <cellStyle name="fundodeentrada 7 6" xfId="323"/>
    <cellStyle name="fundodeentrada 7 6 2" xfId="324"/>
    <cellStyle name="fundodeentrada 7 7" xfId="325"/>
    <cellStyle name="fundodeentrada 8" xfId="326"/>
    <cellStyle name="fundodeentrada 8 2" xfId="327"/>
    <cellStyle name="fundodeentrada 8 2 2" xfId="328"/>
    <cellStyle name="fundodeentrada 8 2 2 2" xfId="329"/>
    <cellStyle name="fundodeentrada 8 2 3" xfId="330"/>
    <cellStyle name="fundodeentrada 8 3" xfId="331"/>
    <cellStyle name="fundodeentrada 8 3 2" xfId="332"/>
    <cellStyle name="fundodeentrada 8 3 2 2" xfId="333"/>
    <cellStyle name="fundodeentrada 8 3 3" xfId="334"/>
    <cellStyle name="fundodeentrada 8 4" xfId="335"/>
    <cellStyle name="fundodeentrada 8 4 2" xfId="336"/>
    <cellStyle name="fundodeentrada 8 4 2 2" xfId="337"/>
    <cellStyle name="fundodeentrada 8 4 3" xfId="338"/>
    <cellStyle name="fundodeentrada 8 5" xfId="339"/>
    <cellStyle name="fundodeentrada 8 5 2" xfId="340"/>
    <cellStyle name="fundodeentrada 8 5 2 2" xfId="341"/>
    <cellStyle name="fundodeentrada 8 5 3" xfId="342"/>
    <cellStyle name="fundodeentrada 8 6" xfId="343"/>
    <cellStyle name="fundodeentrada 8 6 2" xfId="344"/>
    <cellStyle name="fundodeentrada 8 7" xfId="345"/>
    <cellStyle name="fundodeentrada 9" xfId="346"/>
    <cellStyle name="fundodeentrada 9 2" xfId="347"/>
    <cellStyle name="fundodeentrada 9 2 2" xfId="348"/>
    <cellStyle name="fundodeentrada 9 2 2 2" xfId="349"/>
    <cellStyle name="fundodeentrada 9 2 3" xfId="350"/>
    <cellStyle name="fundodeentrada 9 3" xfId="351"/>
    <cellStyle name="fundodeentrada 9 3 2" xfId="352"/>
    <cellStyle name="fundodeentrada 9 3 2 2" xfId="353"/>
    <cellStyle name="fundodeentrada 9 3 3" xfId="354"/>
    <cellStyle name="fundodeentrada 9 4" xfId="355"/>
    <cellStyle name="fundodeentrada 9 4 2" xfId="356"/>
    <cellStyle name="fundodeentrada 9 4 2 2" xfId="357"/>
    <cellStyle name="fundodeentrada 9 4 3" xfId="358"/>
    <cellStyle name="fundodeentrada 9 5" xfId="359"/>
    <cellStyle name="fundodeentrada 9 5 2" xfId="360"/>
    <cellStyle name="fundodeentrada 9 5 2 2" xfId="361"/>
    <cellStyle name="fundodeentrada 9 5 3" xfId="362"/>
    <cellStyle name="fundodeentrada 9 6" xfId="363"/>
    <cellStyle name="fundodeentrada 9 6 2" xfId="364"/>
    <cellStyle name="fundodeentrada 9 7" xfId="365"/>
    <cellStyle name="fundoentrada" xfId="366"/>
    <cellStyle name="Good" xfId="367"/>
    <cellStyle name="Graphics" xfId="368"/>
    <cellStyle name="HEADER" xfId="369"/>
    <cellStyle name="Heading 1" xfId="370"/>
    <cellStyle name="Heading 2" xfId="371"/>
    <cellStyle name="Heading 3" xfId="372"/>
    <cellStyle name="Heading 4" xfId="373"/>
    <cellStyle name="HEADING1" xfId="374"/>
    <cellStyle name="HEADING2" xfId="375"/>
    <cellStyle name="Hiperlink 2" xfId="376"/>
    <cellStyle name="Hyperlink 2" xfId="377"/>
    <cellStyle name="Incorrecto" xfId="378"/>
    <cellStyle name="Incorreto 2" xfId="379"/>
    <cellStyle name="Incorreto 3" xfId="380"/>
    <cellStyle name="Indefinido" xfId="381"/>
    <cellStyle name="Input" xfId="382"/>
    <cellStyle name="Linked Cell" xfId="383"/>
    <cellStyle name="Millares [0]_4°trim'96" xfId="384"/>
    <cellStyle name="Millares_3Q-8" xfId="385"/>
    <cellStyle name="Milliers [0]_after_discount" xfId="386"/>
    <cellStyle name="Milliers_after_discount" xfId="387"/>
    <cellStyle name="Model" xfId="388"/>
    <cellStyle name="Moeda" xfId="2" builtinId="4"/>
    <cellStyle name="Moeda 2" xfId="5"/>
    <cellStyle name="Moeda 2 2" xfId="389"/>
    <cellStyle name="Moeda 2 2 2" xfId="390"/>
    <cellStyle name="Moeda 3" xfId="6"/>
    <cellStyle name="Moeda 4" xfId="8"/>
    <cellStyle name="Moeda 5" xfId="391"/>
    <cellStyle name="Moeda0" xfId="392"/>
    <cellStyle name="Moneda [0]_4°trim'96" xfId="393"/>
    <cellStyle name="Moneda_4°trim'96" xfId="394"/>
    <cellStyle name="Monétaire [0]_after_discount" xfId="395"/>
    <cellStyle name="Monétaire_after_discount" xfId="396"/>
    <cellStyle name="Monetario0" xfId="397"/>
    <cellStyle name="mpenho" xfId="398"/>
    <cellStyle name="Neutra 2" xfId="399"/>
    <cellStyle name="Neutra 3" xfId="400"/>
    <cellStyle name="Neutral" xfId="401"/>
    <cellStyle name="No-definido" xfId="402"/>
    <cellStyle name="Normal" xfId="0" builtinId="0"/>
    <cellStyle name="Normal (%)" xfId="403"/>
    <cellStyle name="Normal (No)" xfId="404"/>
    <cellStyle name="Normal 10" xfId="405"/>
    <cellStyle name="Normal 10 2" xfId="406"/>
    <cellStyle name="Normal 10 2 2" xfId="407"/>
    <cellStyle name="Normal 10 2 3" xfId="408"/>
    <cellStyle name="Normal 10 2 4" xfId="409"/>
    <cellStyle name="Normal 10 2 5" xfId="410"/>
    <cellStyle name="Normal 10 3" xfId="411"/>
    <cellStyle name="Normal 10 3 2" xfId="412"/>
    <cellStyle name="Normal 10 3 3" xfId="413"/>
    <cellStyle name="Normal 10 4" xfId="414"/>
    <cellStyle name="Normal 10 4 2" xfId="415"/>
    <cellStyle name="Normal 10 4 2 2" xfId="416"/>
    <cellStyle name="Normal 10 4 3" xfId="417"/>
    <cellStyle name="Normal 10 4 4" xfId="418"/>
    <cellStyle name="Normal 10 5" xfId="419"/>
    <cellStyle name="Normal 10 6" xfId="420"/>
    <cellStyle name="Normal 10 7" xfId="421"/>
    <cellStyle name="Normal 11" xfId="422"/>
    <cellStyle name="Normal 11 2" xfId="423"/>
    <cellStyle name="Normal 11 2 2" xfId="424"/>
    <cellStyle name="Normal 11 2 3" xfId="425"/>
    <cellStyle name="Normal 11 3" xfId="426"/>
    <cellStyle name="Normal 11 3 2" xfId="427"/>
    <cellStyle name="Normal 11 4" xfId="428"/>
    <cellStyle name="Normal 11 4 2" xfId="429"/>
    <cellStyle name="Normal 11 5" xfId="430"/>
    <cellStyle name="Normal 11 6" xfId="431"/>
    <cellStyle name="Normal 12" xfId="432"/>
    <cellStyle name="Normal 12 2" xfId="433"/>
    <cellStyle name="Normal 12 2 2" xfId="434"/>
    <cellStyle name="Normal 12 2 3" xfId="435"/>
    <cellStyle name="Normal 12 2 4" xfId="436"/>
    <cellStyle name="Normal 12 3" xfId="437"/>
    <cellStyle name="Normal 12 3 2" xfId="438"/>
    <cellStyle name="Normal 12 3 3" xfId="439"/>
    <cellStyle name="Normal 12 3 4" xfId="440"/>
    <cellStyle name="Normal 12 4" xfId="441"/>
    <cellStyle name="Normal 12 4 2" xfId="442"/>
    <cellStyle name="Normal 12 4 3" xfId="443"/>
    <cellStyle name="Normal 13" xfId="444"/>
    <cellStyle name="Normal 13 2" xfId="445"/>
    <cellStyle name="Normal 13 2 2" xfId="446"/>
    <cellStyle name="Normal 13 2 3" xfId="447"/>
    <cellStyle name="Normal 13 2 4" xfId="448"/>
    <cellStyle name="Normal 13 3" xfId="449"/>
    <cellStyle name="Normal 13 3 2" xfId="450"/>
    <cellStyle name="Normal 13 3 3" xfId="451"/>
    <cellStyle name="Normal 13 4" xfId="452"/>
    <cellStyle name="Normal 13 4 2" xfId="453"/>
    <cellStyle name="Normal 13 4 3" xfId="454"/>
    <cellStyle name="Normal 13 4 4" xfId="455"/>
    <cellStyle name="Normal 13 5" xfId="456"/>
    <cellStyle name="Normal 13 5 2" xfId="457"/>
    <cellStyle name="Normal 14" xfId="458"/>
    <cellStyle name="Normal 14 2" xfId="459"/>
    <cellStyle name="Normal 14 2 2" xfId="460"/>
    <cellStyle name="Normal 14 2 3" xfId="461"/>
    <cellStyle name="Normal 14 3" xfId="462"/>
    <cellStyle name="Normal 14 3 2" xfId="463"/>
    <cellStyle name="Normal 14 4" xfId="464"/>
    <cellStyle name="Normal 15" xfId="465"/>
    <cellStyle name="Normal 15 2" xfId="466"/>
    <cellStyle name="Normal 15 2 2" xfId="467"/>
    <cellStyle name="Normal 15 2 3" xfId="468"/>
    <cellStyle name="Normal 15 3" xfId="469"/>
    <cellStyle name="Normal 15 3 2" xfId="470"/>
    <cellStyle name="Normal 15 4" xfId="471"/>
    <cellStyle name="Normal 16" xfId="472"/>
    <cellStyle name="Normal 16 2" xfId="473"/>
    <cellStyle name="Normal 16 2 2" xfId="474"/>
    <cellStyle name="Normal 16 3" xfId="475"/>
    <cellStyle name="Normal 16 4" xfId="476"/>
    <cellStyle name="Normal 17" xfId="477"/>
    <cellStyle name="Normal 17 2" xfId="478"/>
    <cellStyle name="Normal 17 2 2" xfId="479"/>
    <cellStyle name="Normal 17 3" xfId="480"/>
    <cellStyle name="Normal 17 4" xfId="481"/>
    <cellStyle name="Normal 18" xfId="482"/>
    <cellStyle name="Normal 18 2" xfId="483"/>
    <cellStyle name="Normal 18 3" xfId="484"/>
    <cellStyle name="Normal 18 4" xfId="485"/>
    <cellStyle name="Normal 18 5" xfId="486"/>
    <cellStyle name="Normal 19" xfId="487"/>
    <cellStyle name="Normal 19 10" xfId="488"/>
    <cellStyle name="Normal 19 11" xfId="489"/>
    <cellStyle name="Normal 19 11 2" xfId="490"/>
    <cellStyle name="Normal 19 11 2 2" xfId="491"/>
    <cellStyle name="Normal 19 11 2 2 2" xfId="492"/>
    <cellStyle name="Normal 19 11 2 2 3" xfId="493"/>
    <cellStyle name="Normal 19 11 2 2 4" xfId="494"/>
    <cellStyle name="Normal 19 12" xfId="495"/>
    <cellStyle name="Normal 19 12 2" xfId="496"/>
    <cellStyle name="Normal 19 12 2 2" xfId="497"/>
    <cellStyle name="Normal 19 12 2 2 2" xfId="498"/>
    <cellStyle name="Normal 19 12 2 2 2 2" xfId="499"/>
    <cellStyle name="Normal 19 12 2 3" xfId="500"/>
    <cellStyle name="Normal 19 2" xfId="501"/>
    <cellStyle name="Normal 19 2 10" xfId="502"/>
    <cellStyle name="Normal 19 2 2" xfId="503"/>
    <cellStyle name="Normal 19 2 2 2" xfId="504"/>
    <cellStyle name="Normal 19 2 2 2 2" xfId="505"/>
    <cellStyle name="Normal 19 2 2 2 2 2" xfId="506"/>
    <cellStyle name="Normal 19 2 2 2 2 2 2" xfId="507"/>
    <cellStyle name="Normal 19 2 2 2 3" xfId="508"/>
    <cellStyle name="Normal 19 2 2 2 3 2" xfId="509"/>
    <cellStyle name="Normal 19 2 2 2 3 2 2" xfId="510"/>
    <cellStyle name="Normal 19 2 2 2 3 2 2 2" xfId="511"/>
    <cellStyle name="Normal 19 2 2 2 3 2 3" xfId="512"/>
    <cellStyle name="Normal 19 2 2 2 3 2 4" xfId="513"/>
    <cellStyle name="Normal 19 2 2 2 4" xfId="514"/>
    <cellStyle name="Normal 19 2 2 2 5" xfId="515"/>
    <cellStyle name="Normal 19 2 3" xfId="516"/>
    <cellStyle name="Normal 19 2 3 2" xfId="517"/>
    <cellStyle name="Normal 19 2 3 2 2" xfId="518"/>
    <cellStyle name="Normal 19 2 3 2 2 2" xfId="519"/>
    <cellStyle name="Normal 19 2 3 2 2 2 2" xfId="520"/>
    <cellStyle name="Normal 19 2 3 2 2 2 3" xfId="521"/>
    <cellStyle name="Normal 19 2 3 2 3" xfId="522"/>
    <cellStyle name="Normal 19 2 3 2 3 2" xfId="523"/>
    <cellStyle name="Normal 19 2 3 2 3 2 2" xfId="524"/>
    <cellStyle name="Normal 19 2 3 2 3 2 2 2" xfId="525"/>
    <cellStyle name="Normal 19 2 3 2 3 2 2 2 2" xfId="526"/>
    <cellStyle name="Normal 19 2 3 2 3 2 2 2 2 2" xfId="527"/>
    <cellStyle name="Normal 19 2 3 2 3 2 2 2 2 2 2" xfId="528"/>
    <cellStyle name="Normal 19 2 3 2 3 2 2 2 2 3" xfId="529"/>
    <cellStyle name="Normal 19 2 3 2 3 2 2 2 2 4" xfId="530"/>
    <cellStyle name="Normal 19 2 3 2 3 2 2 2 3" xfId="531"/>
    <cellStyle name="Normal 19 2 3 2 3 2 2 3" xfId="532"/>
    <cellStyle name="Normal 19 2 3 2 3 3" xfId="533"/>
    <cellStyle name="Normal 19 2 3 2 3 3 2" xfId="534"/>
    <cellStyle name="Normal 19 2 3 2 3 3 2 2" xfId="535"/>
    <cellStyle name="Normal 19 2 3 2 3 3 2 3" xfId="536"/>
    <cellStyle name="Normal 19 2 4" xfId="537"/>
    <cellStyle name="Normal 19 2 4 2" xfId="538"/>
    <cellStyle name="Normal 19 2 4 2 2" xfId="539"/>
    <cellStyle name="Normal 19 2 4 2 2 2" xfId="540"/>
    <cellStyle name="Normal 19 2 4 2 2 2 2" xfId="541"/>
    <cellStyle name="Normal 19 2 4 2 2 2 2 2" xfId="542"/>
    <cellStyle name="Normal 19 2 4 2 2 2 2 2 2" xfId="543"/>
    <cellStyle name="Normal 19 2 4 2 2 2 2 2 3" xfId="544"/>
    <cellStyle name="Normal 19 2 4 2 2 2 2 3" xfId="545"/>
    <cellStyle name="Normal 19 2 4 2 2 2 3" xfId="546"/>
    <cellStyle name="Normal 19 2 4 2 2 2 3 2" xfId="547"/>
    <cellStyle name="Normal 19 2 4 2 2 2 3 2 2" xfId="548"/>
    <cellStyle name="Normal 19 2 4 3" xfId="549"/>
    <cellStyle name="Normal 19 2 4 3 2" xfId="550"/>
    <cellStyle name="Normal 19 2 4 3 2 2" xfId="551"/>
    <cellStyle name="Normal 19 2 4 4" xfId="552"/>
    <cellStyle name="Normal 19 2 4 4 2" xfId="553"/>
    <cellStyle name="Normal 19 2 4 4 2 2" xfId="554"/>
    <cellStyle name="Normal 19 2 4 4 3" xfId="555"/>
    <cellStyle name="Normal 19 2 4 4 3 2" xfId="556"/>
    <cellStyle name="Normal 19 2 4 4 3 3" xfId="557"/>
    <cellStyle name="Normal 19 2 5" xfId="558"/>
    <cellStyle name="Normal 19 2 6" xfId="559"/>
    <cellStyle name="Normal 19 2 7" xfId="560"/>
    <cellStyle name="Normal 19 2 7 2" xfId="561"/>
    <cellStyle name="Normal 19 2 7 2 2" xfId="562"/>
    <cellStyle name="Normal 19 2 7 2 2 2" xfId="563"/>
    <cellStyle name="Normal 19 2 8" xfId="564"/>
    <cellStyle name="Normal 19 2 9" xfId="565"/>
    <cellStyle name="Normal 19 3" xfId="566"/>
    <cellStyle name="Normal 19 3 2" xfId="567"/>
    <cellStyle name="Normal 19 3 2 2" xfId="568"/>
    <cellStyle name="Normal 19 3 2 3" xfId="569"/>
    <cellStyle name="Normal 19 3 2 3 2" xfId="570"/>
    <cellStyle name="Normal 19 3 2 3 2 2" xfId="571"/>
    <cellStyle name="Normal 19 3 2 4" xfId="572"/>
    <cellStyle name="Normal 19 3 2 4 2" xfId="573"/>
    <cellStyle name="Normal 19 3 2 4 3" xfId="574"/>
    <cellStyle name="Normal 19 3 3" xfId="575"/>
    <cellStyle name="Normal 19 3 3 2" xfId="576"/>
    <cellStyle name="Normal 19 3 4" xfId="577"/>
    <cellStyle name="Normal 19 4" xfId="578"/>
    <cellStyle name="Normal 19 4 2" xfId="579"/>
    <cellStyle name="Normal 19 4 2 2" xfId="580"/>
    <cellStyle name="Normal 19 4 2 2 2" xfId="581"/>
    <cellStyle name="Normal 19 4 2 2 2 2" xfId="582"/>
    <cellStyle name="Normal 19 4 2 2 2 2 2" xfId="583"/>
    <cellStyle name="Normal 19 4 2 2 2 2 2 2" xfId="584"/>
    <cellStyle name="Normal 19 4 2 2 2 2 3" xfId="585"/>
    <cellStyle name="Normal 19 4 2 2 2 2 4" xfId="586"/>
    <cellStyle name="Normal 19 4 3" xfId="587"/>
    <cellStyle name="Normal 19 5" xfId="588"/>
    <cellStyle name="Normal 19 5 2" xfId="589"/>
    <cellStyle name="Normal 19 5 2 2" xfId="590"/>
    <cellStyle name="Normal 19 5 2 2 2" xfId="591"/>
    <cellStyle name="Normal 19 5 2 2 2 2" xfId="592"/>
    <cellStyle name="Normal 19 5 2 2 2 2 2" xfId="593"/>
    <cellStyle name="Normal 19 5 2 2 2 2 2 2" xfId="594"/>
    <cellStyle name="Normal 19 5 2 2 2 2 2 2 2" xfId="595"/>
    <cellStyle name="Normal 19 5 2 2 2 2 3" xfId="596"/>
    <cellStyle name="Normal 19 5 2 2 2 2 3 2" xfId="597"/>
    <cellStyle name="Normal 19 5 2 2 2 2 3 2 2" xfId="598"/>
    <cellStyle name="Normal 19 5 2 2 2 2 3 2 2 2" xfId="599"/>
    <cellStyle name="Normal 19 5 2 2 2 2 3 2 2 2 2" xfId="600"/>
    <cellStyle name="Normal 19 5 2 2 2 2 3 2 2 2 3" xfId="601"/>
    <cellStyle name="Normal 19 5 2 2 2 2 3 2 3" xfId="602"/>
    <cellStyle name="Normal 19 5 2 2 2 2 3 3" xfId="603"/>
    <cellStyle name="Normal 19 5 2 2 2 2 3 4" xfId="604"/>
    <cellStyle name="Normal 19 5 2 2 2 3" xfId="605"/>
    <cellStyle name="Normal 19 5 2 2 2 3 2" xfId="606"/>
    <cellStyle name="Normal 19 5 2 3" xfId="607"/>
    <cellStyle name="Normal 19 5 2 3 2" xfId="608"/>
    <cellStyle name="Normal 19 5 2 3 2 2" xfId="609"/>
    <cellStyle name="Normal 19 5 2 3 2 2 2" xfId="610"/>
    <cellStyle name="Normal 19 5 2 3 2 2 2 2" xfId="611"/>
    <cellStyle name="Normal 19 5 2 3 2 3" xfId="612"/>
    <cellStyle name="Normal 19 5 2 4" xfId="613"/>
    <cellStyle name="Normal 19 5 2 4 2" xfId="614"/>
    <cellStyle name="Normal 19 5 2 4 2 2" xfId="615"/>
    <cellStyle name="Normal 19 5 2 4 2 2 2" xfId="616"/>
    <cellStyle name="Normal 19 5 2 4 2 2 3" xfId="617"/>
    <cellStyle name="Normal 19 5 2 4 2 3" xfId="618"/>
    <cellStyle name="Normal 19 5 2 4 3" xfId="619"/>
    <cellStyle name="Normal 19 5 2 4 3 2" xfId="620"/>
    <cellStyle name="Normal 19 5 2 4 3 2 2" xfId="621"/>
    <cellStyle name="Normal 19 5 2 4 3 3" xfId="622"/>
    <cellStyle name="Normal 19 5 2 4 4" xfId="623"/>
    <cellStyle name="Normal 19 5 2 4 5" xfId="624"/>
    <cellStyle name="Normal 19 5 2 4 6" xfId="625"/>
    <cellStyle name="Normal 19 5 2 5" xfId="626"/>
    <cellStyle name="Normal 19 5 2 5 2" xfId="627"/>
    <cellStyle name="Normal 19 5 2 5 2 2" xfId="628"/>
    <cellStyle name="Normal 19 5 2 6" xfId="629"/>
    <cellStyle name="Normal 19 5 2 6 2" xfId="630"/>
    <cellStyle name="Normal 19 6" xfId="631"/>
    <cellStyle name="Normal 19 6 2" xfId="632"/>
    <cellStyle name="Normal 19 6 2 2" xfId="633"/>
    <cellStyle name="Normal 19 6 3" xfId="634"/>
    <cellStyle name="Normal 19 7" xfId="635"/>
    <cellStyle name="Normal 19 8" xfId="636"/>
    <cellStyle name="Normal 19 8 2" xfId="637"/>
    <cellStyle name="Normal 19 8 2 2" xfId="638"/>
    <cellStyle name="Normal 19 8 2 2 2" xfId="639"/>
    <cellStyle name="Normal 19 8 2 2 2 2" xfId="640"/>
    <cellStyle name="Normal 19 8 2 2 2 2 2" xfId="641"/>
    <cellStyle name="Normal 19 8 2 2 2 2 2 2" xfId="642"/>
    <cellStyle name="Normal 19 8 2 2 2 2 2 3" xfId="643"/>
    <cellStyle name="Normal 19 8 2 2 2 2 3" xfId="644"/>
    <cellStyle name="Normal 19 8 2 2 2 3" xfId="645"/>
    <cellStyle name="Normal 19 8 2 2 2 3 2" xfId="646"/>
    <cellStyle name="Normal 19 8 2 2 2 3 2 2" xfId="647"/>
    <cellStyle name="Normal 19 9" xfId="648"/>
    <cellStyle name="Normal 19 9 2" xfId="649"/>
    <cellStyle name="Normal 19 9 2 2" xfId="650"/>
    <cellStyle name="Normal 19 9 2 2 2" xfId="651"/>
    <cellStyle name="Normal 19 9 2 2 2 2" xfId="652"/>
    <cellStyle name="Normal 19 9 2 2 2 3" xfId="653"/>
    <cellStyle name="Normal 19 9 2 2 3" xfId="654"/>
    <cellStyle name="Normal 19 9 3" xfId="655"/>
    <cellStyle name="Normal 2" xfId="656"/>
    <cellStyle name="Normal 2 10" xfId="657"/>
    <cellStyle name="Normal 2 11" xfId="658"/>
    <cellStyle name="Normal 2 12" xfId="659"/>
    <cellStyle name="Normal 2 13" xfId="660"/>
    <cellStyle name="Normal 2 13 2" xfId="661"/>
    <cellStyle name="Normal 2 14" xfId="662"/>
    <cellStyle name="Normal 2 14 2" xfId="663"/>
    <cellStyle name="Normal 2 15" xfId="664"/>
    <cellStyle name="Normal 2 15 2" xfId="665"/>
    <cellStyle name="Normal 2 16" xfId="666"/>
    <cellStyle name="Normal 2 16 2" xfId="667"/>
    <cellStyle name="Normal 2 17" xfId="668"/>
    <cellStyle name="Normal 2 17 2" xfId="669"/>
    <cellStyle name="Normal 2 18" xfId="670"/>
    <cellStyle name="Normal 2 18 2" xfId="671"/>
    <cellStyle name="Normal 2 19" xfId="672"/>
    <cellStyle name="Normal 2 2" xfId="673"/>
    <cellStyle name="Normal 2 2 2" xfId="674"/>
    <cellStyle name="Normal 2 2 3" xfId="675"/>
    <cellStyle name="Normal 2 20" xfId="676"/>
    <cellStyle name="Normal 2 21" xfId="677"/>
    <cellStyle name="Normal 2 22" xfId="678"/>
    <cellStyle name="Normal 2 3" xfId="679"/>
    <cellStyle name="Normal 2 4" xfId="680"/>
    <cellStyle name="Normal 2 5" xfId="681"/>
    <cellStyle name="Normal 2 6" xfId="682"/>
    <cellStyle name="Normal 2 7" xfId="683"/>
    <cellStyle name="Normal 2 8" xfId="684"/>
    <cellStyle name="Normal 2 9" xfId="685"/>
    <cellStyle name="Normal 2_Insumos_Jan_2010" xfId="686"/>
    <cellStyle name="Normal 20" xfId="687"/>
    <cellStyle name="Normal 21" xfId="688"/>
    <cellStyle name="Normal 21 2" xfId="689"/>
    <cellStyle name="Normal 22" xfId="690"/>
    <cellStyle name="Normal 22 2" xfId="691"/>
    <cellStyle name="Normal 23" xfId="692"/>
    <cellStyle name="Normal 23 2" xfId="693"/>
    <cellStyle name="Normal 24" xfId="694"/>
    <cellStyle name="Normal 25" xfId="695"/>
    <cellStyle name="Normal 25 2" xfId="696"/>
    <cellStyle name="Normal 25 2 2" xfId="697"/>
    <cellStyle name="Normal 25 2 2 2" xfId="698"/>
    <cellStyle name="Normal 25 2 2 3" xfId="699"/>
    <cellStyle name="Normal 25 2 2 4" xfId="700"/>
    <cellStyle name="Normal 25 2 3" xfId="701"/>
    <cellStyle name="Normal 26" xfId="702"/>
    <cellStyle name="Normal 27" xfId="703"/>
    <cellStyle name="Normal 28" xfId="704"/>
    <cellStyle name="Normal 28 2" xfId="705"/>
    <cellStyle name="Normal 29" xfId="706"/>
    <cellStyle name="Normal 3" xfId="3"/>
    <cellStyle name="Normal 3 2" xfId="707"/>
    <cellStyle name="Normal 3 2 2" xfId="708"/>
    <cellStyle name="Normal 3 2 2 2" xfId="709"/>
    <cellStyle name="Normal 3 3" xfId="710"/>
    <cellStyle name="Normal 3 3 2" xfId="711"/>
    <cellStyle name="Normal 3 4" xfId="712"/>
    <cellStyle name="Normal 3 5" xfId="713"/>
    <cellStyle name="Normal 3 6" xfId="714"/>
    <cellStyle name="Normal 3 7" xfId="715"/>
    <cellStyle name="Normal 3 8" xfId="716"/>
    <cellStyle name="Normal 30" xfId="717"/>
    <cellStyle name="Normal 31" xfId="718"/>
    <cellStyle name="Normal 32" xfId="719"/>
    <cellStyle name="Normal 33" xfId="720"/>
    <cellStyle name="Normal 34" xfId="721"/>
    <cellStyle name="Normal 35" xfId="722"/>
    <cellStyle name="Normal 35 2" xfId="723"/>
    <cellStyle name="Normal 36" xfId="724"/>
    <cellStyle name="Normal 36 2" xfId="725"/>
    <cellStyle name="Normal 37" xfId="726"/>
    <cellStyle name="Normal 38" xfId="727"/>
    <cellStyle name="Normal 39" xfId="728"/>
    <cellStyle name="Normal 4" xfId="729"/>
    <cellStyle name="Normal 4 10" xfId="730"/>
    <cellStyle name="Normal 4 11" xfId="731"/>
    <cellStyle name="Normal 4 2" xfId="732"/>
    <cellStyle name="Normal 4 2 2" xfId="733"/>
    <cellStyle name="Normal 4 2 2 2" xfId="734"/>
    <cellStyle name="Normal 4 2 2 2 2" xfId="735"/>
    <cellStyle name="Normal 4 2 2 3" xfId="736"/>
    <cellStyle name="Normal 4 2 3" xfId="737"/>
    <cellStyle name="Normal 4 2 3 2" xfId="738"/>
    <cellStyle name="Normal 4 2 3 2 2" xfId="739"/>
    <cellStyle name="Normal 4 2 3 2 2 2" xfId="740"/>
    <cellStyle name="Normal 4 2 3 2 3" xfId="741"/>
    <cellStyle name="Normal 4 2 3 2 3 2" xfId="742"/>
    <cellStyle name="Normal 4 2 3 2 4" xfId="743"/>
    <cellStyle name="Normal 4 2 3 3" xfId="744"/>
    <cellStyle name="Normal 4 2 3 3 2" xfId="745"/>
    <cellStyle name="Normal 4 2 3 4" xfId="746"/>
    <cellStyle name="Normal 4 2 3 4 2" xfId="747"/>
    <cellStyle name="Normal 4 2 3 4 3" xfId="748"/>
    <cellStyle name="Normal 4 2 3 4 3 2" xfId="749"/>
    <cellStyle name="Normal 4 2 3 4 3 3" xfId="750"/>
    <cellStyle name="Normal 4 2 3 5" xfId="751"/>
    <cellStyle name="Normal 4 2 3 5 2" xfId="752"/>
    <cellStyle name="Normal 4 2 3 5 2 2" xfId="753"/>
    <cellStyle name="Normal 4 2 3 5 3 2 2" xfId="754"/>
    <cellStyle name="Normal 4 2 3 6" xfId="755"/>
    <cellStyle name="Normal 4 2 3 7" xfId="756"/>
    <cellStyle name="Normal 4 2 4" xfId="757"/>
    <cellStyle name="Normal 4 2 4 2" xfId="758"/>
    <cellStyle name="Normal 4 2 5" xfId="759"/>
    <cellStyle name="Normal 4 2 5 2" xfId="760"/>
    <cellStyle name="Normal 4 2 5 2 2" xfId="761"/>
    <cellStyle name="Normal 4 2 5 2 3" xfId="762"/>
    <cellStyle name="Normal 4 2 5 2 3 2" xfId="763"/>
    <cellStyle name="Normal 4 2 5 2 3 2 2" xfId="764"/>
    <cellStyle name="Normal 4 2 5 2 4 2 2" xfId="765"/>
    <cellStyle name="Normal 4 2 5 3" xfId="766"/>
    <cellStyle name="Normal 4 2 6" xfId="767"/>
    <cellStyle name="Normal 4 2 7" xfId="768"/>
    <cellStyle name="Normal 4 2 7 2" xfId="769"/>
    <cellStyle name="Normal 4 2 7 3" xfId="770"/>
    <cellStyle name="Normal 4 2 7 3 2" xfId="771"/>
    <cellStyle name="Normal 4 2 7 3 2 2" xfId="772"/>
    <cellStyle name="Normal 4 3" xfId="773"/>
    <cellStyle name="Normal 4 3 2" xfId="774"/>
    <cellStyle name="Normal 4 4" xfId="775"/>
    <cellStyle name="Normal 4 4 2" xfId="776"/>
    <cellStyle name="Normal 4 4 3" xfId="777"/>
    <cellStyle name="Normal 4 5" xfId="778"/>
    <cellStyle name="Normal 4 5 2" xfId="779"/>
    <cellStyle name="Normal 4 5 2 2" xfId="780"/>
    <cellStyle name="Normal 4 5 3" xfId="781"/>
    <cellStyle name="Normal 4 5 3 2" xfId="782"/>
    <cellStyle name="Normal 4 5 3 2 2" xfId="783"/>
    <cellStyle name="Normal 4 5 3 2 2 2" xfId="784"/>
    <cellStyle name="Normal 4 5 3 2 2 2 2" xfId="785"/>
    <cellStyle name="Normal 4 5 3 2 2 3" xfId="786"/>
    <cellStyle name="Normal 4 5 3 2 3" xfId="787"/>
    <cellStyle name="Normal 4 5 3 3" xfId="788"/>
    <cellStyle name="Normal 4 5 4" xfId="789"/>
    <cellStyle name="Normal 4 6" xfId="790"/>
    <cellStyle name="Normal 4 7" xfId="791"/>
    <cellStyle name="Normal 4 7 2" xfId="792"/>
    <cellStyle name="Normal 4 8" xfId="793"/>
    <cellStyle name="Normal 4 8 2" xfId="794"/>
    <cellStyle name="Normal 4 9" xfId="795"/>
    <cellStyle name="Normal 4 9 2" xfId="796"/>
    <cellStyle name="Normal 4 9 2 2" xfId="797"/>
    <cellStyle name="Normal 4 9 2 2 2" xfId="798"/>
    <cellStyle name="Normal 4 9 3" xfId="799"/>
    <cellStyle name="Normal 4 9 4" xfId="800"/>
    <cellStyle name="Normal 4 9 5" xfId="801"/>
    <cellStyle name="Normal 40" xfId="802"/>
    <cellStyle name="Normal 41" xfId="803"/>
    <cellStyle name="Normal 42" xfId="804"/>
    <cellStyle name="Normal 43" xfId="805"/>
    <cellStyle name="Normal 44" xfId="806"/>
    <cellStyle name="Normal 45" xfId="807"/>
    <cellStyle name="Normal 5" xfId="808"/>
    <cellStyle name="Normal 5 2" xfId="809"/>
    <cellStyle name="Normal 5 3" xfId="810"/>
    <cellStyle name="Normal 5 3 2" xfId="811"/>
    <cellStyle name="Normal 5 3 3" xfId="812"/>
    <cellStyle name="Normal 5 4" xfId="813"/>
    <cellStyle name="Normal 5 5" xfId="814"/>
    <cellStyle name="Normal 5 6" xfId="815"/>
    <cellStyle name="Normal 5 7" xfId="816"/>
    <cellStyle name="Normal 6" xfId="817"/>
    <cellStyle name="Normal 6 2" xfId="818"/>
    <cellStyle name="Normal 6 3" xfId="819"/>
    <cellStyle name="Normal 6 4" xfId="820"/>
    <cellStyle name="Normal 6 5" xfId="821"/>
    <cellStyle name="Normal 6 6" xfId="822"/>
    <cellStyle name="Normal 6 7" xfId="823"/>
    <cellStyle name="Normal 7" xfId="824"/>
    <cellStyle name="Normal 7 2" xfId="825"/>
    <cellStyle name="Normal 7 3" xfId="826"/>
    <cellStyle name="Normal 7 4" xfId="827"/>
    <cellStyle name="Normal 7 4 2" xfId="828"/>
    <cellStyle name="Normal 7 5" xfId="829"/>
    <cellStyle name="Normal 7 6" xfId="830"/>
    <cellStyle name="Normal 7 6 2" xfId="831"/>
    <cellStyle name="Normal 7 7" xfId="832"/>
    <cellStyle name="Normal 8" xfId="833"/>
    <cellStyle name="Normal 8 2" xfId="834"/>
    <cellStyle name="Normal 8 3" xfId="835"/>
    <cellStyle name="Normal 8 3 2" xfId="836"/>
    <cellStyle name="Normal 8 3 2 2" xfId="837"/>
    <cellStyle name="Normal 8 3 2 2 2" xfId="838"/>
    <cellStyle name="Normal 8 3 2 3" xfId="839"/>
    <cellStyle name="Normal 8 3 3" xfId="840"/>
    <cellStyle name="Normal 8 4" xfId="841"/>
    <cellStyle name="Normal 8 4 2" xfId="842"/>
    <cellStyle name="Normal 8 4 2 2" xfId="843"/>
    <cellStyle name="Normal 8 4 2 2 2" xfId="844"/>
    <cellStyle name="Normal 8 4 2 3" xfId="845"/>
    <cellStyle name="Normal 8 4 2 3 2" xfId="846"/>
    <cellStyle name="Normal 8 4 2 4" xfId="847"/>
    <cellStyle name="Normal 8 4 3" xfId="848"/>
    <cellStyle name="Normal 8 5" xfId="849"/>
    <cellStyle name="Normal 8 5 2" xfId="850"/>
    <cellStyle name="Normal 8 6" xfId="851"/>
    <cellStyle name="Normal 8 6 2" xfId="852"/>
    <cellStyle name="Normal 8 7" xfId="853"/>
    <cellStyle name="Normal 8 8" xfId="854"/>
    <cellStyle name="Normal 8 8 2" xfId="855"/>
    <cellStyle name="Normal 8 9" xfId="856"/>
    <cellStyle name="Normal 9" xfId="857"/>
    <cellStyle name="Normal 9 2" xfId="858"/>
    <cellStyle name="Nota 2" xfId="859"/>
    <cellStyle name="Nota 2 2" xfId="860"/>
    <cellStyle name="Nota 2 3" xfId="861"/>
    <cellStyle name="Nota 3" xfId="862"/>
    <cellStyle name="Nota 3 2" xfId="863"/>
    <cellStyle name="Nota 4" xfId="864"/>
    <cellStyle name="Nota 5" xfId="865"/>
    <cellStyle name="Nota 6" xfId="866"/>
    <cellStyle name="Notas" xfId="867"/>
    <cellStyle name="Notas 10" xfId="868"/>
    <cellStyle name="Notas 10 2" xfId="869"/>
    <cellStyle name="Notas 10 2 2" xfId="870"/>
    <cellStyle name="Notas 10 3" xfId="871"/>
    <cellStyle name="Notas 11" xfId="872"/>
    <cellStyle name="Notas 11 2" xfId="873"/>
    <cellStyle name="Notas 11 2 2" xfId="874"/>
    <cellStyle name="Notas 11 3" xfId="875"/>
    <cellStyle name="Notas 12" xfId="876"/>
    <cellStyle name="Notas 12 2" xfId="877"/>
    <cellStyle name="Notas 12 2 2" xfId="878"/>
    <cellStyle name="Notas 12 3" xfId="879"/>
    <cellStyle name="Notas 13" xfId="880"/>
    <cellStyle name="Notas 13 2" xfId="881"/>
    <cellStyle name="Notas 13 2 2" xfId="882"/>
    <cellStyle name="Notas 13 3" xfId="883"/>
    <cellStyle name="Notas 14" xfId="884"/>
    <cellStyle name="Notas 14 2" xfId="885"/>
    <cellStyle name="Notas 14 2 2" xfId="886"/>
    <cellStyle name="Notas 14 3" xfId="887"/>
    <cellStyle name="Notas 15" xfId="888"/>
    <cellStyle name="Notas 15 2" xfId="889"/>
    <cellStyle name="Notas 2" xfId="890"/>
    <cellStyle name="Notas 2 2" xfId="891"/>
    <cellStyle name="Notas 2 2 2" xfId="892"/>
    <cellStyle name="Notas 2 2 2 2" xfId="893"/>
    <cellStyle name="Notas 2 2 3" xfId="894"/>
    <cellStyle name="Notas 2 3" xfId="895"/>
    <cellStyle name="Notas 2 3 2" xfId="896"/>
    <cellStyle name="Notas 2 3 2 2" xfId="897"/>
    <cellStyle name="Notas 2 3 3" xfId="898"/>
    <cellStyle name="Notas 2 4" xfId="899"/>
    <cellStyle name="Notas 2 4 2" xfId="900"/>
    <cellStyle name="Notas 2 4 2 2" xfId="901"/>
    <cellStyle name="Notas 2 4 3" xfId="902"/>
    <cellStyle name="Notas 2 5" xfId="903"/>
    <cellStyle name="Notas 2 5 2" xfId="904"/>
    <cellStyle name="Notas 2 5 2 2" xfId="905"/>
    <cellStyle name="Notas 2 5 3" xfId="906"/>
    <cellStyle name="Notas 2 6" xfId="907"/>
    <cellStyle name="Notas 2 6 2" xfId="908"/>
    <cellStyle name="Notas 2 6 2 2" xfId="909"/>
    <cellStyle name="Notas 2 6 3" xfId="910"/>
    <cellStyle name="Notas 2 7" xfId="911"/>
    <cellStyle name="Notas 2 7 2" xfId="912"/>
    <cellStyle name="Notas 3" xfId="913"/>
    <cellStyle name="Notas 3 2" xfId="914"/>
    <cellStyle name="Notas 3 2 2" xfId="915"/>
    <cellStyle name="Notas 3 2 2 2" xfId="916"/>
    <cellStyle name="Notas 3 2 3" xfId="917"/>
    <cellStyle name="Notas 3 3" xfId="918"/>
    <cellStyle name="Notas 3 3 2" xfId="919"/>
    <cellStyle name="Notas 3 3 2 2" xfId="920"/>
    <cellStyle name="Notas 3 3 3" xfId="921"/>
    <cellStyle name="Notas 3 4" xfId="922"/>
    <cellStyle name="Notas 3 4 2" xfId="923"/>
    <cellStyle name="Notas 3 4 2 2" xfId="924"/>
    <cellStyle name="Notas 3 4 3" xfId="925"/>
    <cellStyle name="Notas 3 5" xfId="926"/>
    <cellStyle name="Notas 3 5 2" xfId="927"/>
    <cellStyle name="Notas 3 5 2 2" xfId="928"/>
    <cellStyle name="Notas 3 5 3" xfId="929"/>
    <cellStyle name="Notas 3 6" xfId="930"/>
    <cellStyle name="Notas 3 6 2" xfId="931"/>
    <cellStyle name="Notas 3 7" xfId="932"/>
    <cellStyle name="Notas 4" xfId="933"/>
    <cellStyle name="Notas 4 2" xfId="934"/>
    <cellStyle name="Notas 4 2 2" xfId="935"/>
    <cellStyle name="Notas 4 2 2 2" xfId="936"/>
    <cellStyle name="Notas 4 2 3" xfId="937"/>
    <cellStyle name="Notas 4 3" xfId="938"/>
    <cellStyle name="Notas 4 3 2" xfId="939"/>
    <cellStyle name="Notas 4 3 2 2" xfId="940"/>
    <cellStyle name="Notas 4 3 3" xfId="941"/>
    <cellStyle name="Notas 4 4" xfId="942"/>
    <cellStyle name="Notas 4 4 2" xfId="943"/>
    <cellStyle name="Notas 4 4 2 2" xfId="944"/>
    <cellStyle name="Notas 4 4 3" xfId="945"/>
    <cellStyle name="Notas 4 5" xfId="946"/>
    <cellStyle name="Notas 4 5 2" xfId="947"/>
    <cellStyle name="Notas 4 5 2 2" xfId="948"/>
    <cellStyle name="Notas 4 5 3" xfId="949"/>
    <cellStyle name="Notas 4 6" xfId="950"/>
    <cellStyle name="Notas 4 6 2" xfId="951"/>
    <cellStyle name="Notas 4 7" xfId="952"/>
    <cellStyle name="Notas 5" xfId="953"/>
    <cellStyle name="Notas 5 2" xfId="954"/>
    <cellStyle name="Notas 5 2 2" xfId="955"/>
    <cellStyle name="Notas 5 2 2 2" xfId="956"/>
    <cellStyle name="Notas 5 2 3" xfId="957"/>
    <cellStyle name="Notas 5 3" xfId="958"/>
    <cellStyle name="Notas 5 3 2" xfId="959"/>
    <cellStyle name="Notas 5 3 2 2" xfId="960"/>
    <cellStyle name="Notas 5 3 3" xfId="961"/>
    <cellStyle name="Notas 5 4" xfId="962"/>
    <cellStyle name="Notas 5 4 2" xfId="963"/>
    <cellStyle name="Notas 5 4 2 2" xfId="964"/>
    <cellStyle name="Notas 5 4 3" xfId="965"/>
    <cellStyle name="Notas 5 5" xfId="966"/>
    <cellStyle name="Notas 5 5 2" xfId="967"/>
    <cellStyle name="Notas 5 5 2 2" xfId="968"/>
    <cellStyle name="Notas 5 5 3" xfId="969"/>
    <cellStyle name="Notas 5 6" xfId="970"/>
    <cellStyle name="Notas 5 6 2" xfId="971"/>
    <cellStyle name="Notas 5 7" xfId="972"/>
    <cellStyle name="Notas 6" xfId="973"/>
    <cellStyle name="Notas 6 2" xfId="974"/>
    <cellStyle name="Notas 6 2 2" xfId="975"/>
    <cellStyle name="Notas 6 2 2 2" xfId="976"/>
    <cellStyle name="Notas 6 2 3" xfId="977"/>
    <cellStyle name="Notas 6 3" xfId="978"/>
    <cellStyle name="Notas 6 3 2" xfId="979"/>
    <cellStyle name="Notas 6 3 2 2" xfId="980"/>
    <cellStyle name="Notas 6 3 3" xfId="981"/>
    <cellStyle name="Notas 6 4" xfId="982"/>
    <cellStyle name="Notas 6 4 2" xfId="983"/>
    <cellStyle name="Notas 6 4 2 2" xfId="984"/>
    <cellStyle name="Notas 6 4 3" xfId="985"/>
    <cellStyle name="Notas 6 5" xfId="986"/>
    <cellStyle name="Notas 6 5 2" xfId="987"/>
    <cellStyle name="Notas 6 5 2 2" xfId="988"/>
    <cellStyle name="Notas 6 5 3" xfId="989"/>
    <cellStyle name="Notas 6 6" xfId="990"/>
    <cellStyle name="Notas 6 6 2" xfId="991"/>
    <cellStyle name="Notas 6 7" xfId="992"/>
    <cellStyle name="Notas 7" xfId="993"/>
    <cellStyle name="Notas 7 2" xfId="994"/>
    <cellStyle name="Notas 7 2 2" xfId="995"/>
    <cellStyle name="Notas 7 2 2 2" xfId="996"/>
    <cellStyle name="Notas 7 2 3" xfId="997"/>
    <cellStyle name="Notas 7 3" xfId="998"/>
    <cellStyle name="Notas 7 3 2" xfId="999"/>
    <cellStyle name="Notas 7 3 2 2" xfId="1000"/>
    <cellStyle name="Notas 7 3 3" xfId="1001"/>
    <cellStyle name="Notas 7 4" xfId="1002"/>
    <cellStyle name="Notas 7 4 2" xfId="1003"/>
    <cellStyle name="Notas 7 4 2 2" xfId="1004"/>
    <cellStyle name="Notas 7 4 3" xfId="1005"/>
    <cellStyle name="Notas 7 5" xfId="1006"/>
    <cellStyle name="Notas 7 5 2" xfId="1007"/>
    <cellStyle name="Notas 7 5 2 2" xfId="1008"/>
    <cellStyle name="Notas 7 5 3" xfId="1009"/>
    <cellStyle name="Notas 7 6" xfId="1010"/>
    <cellStyle name="Notas 7 6 2" xfId="1011"/>
    <cellStyle name="Notas 7 7" xfId="1012"/>
    <cellStyle name="Notas 8" xfId="1013"/>
    <cellStyle name="Notas 8 2" xfId="1014"/>
    <cellStyle name="Notas 8 2 2" xfId="1015"/>
    <cellStyle name="Notas 8 2 2 2" xfId="1016"/>
    <cellStyle name="Notas 8 2 3" xfId="1017"/>
    <cellStyle name="Notas 8 3" xfId="1018"/>
    <cellStyle name="Notas 8 3 2" xfId="1019"/>
    <cellStyle name="Notas 8 3 2 2" xfId="1020"/>
    <cellStyle name="Notas 8 3 3" xfId="1021"/>
    <cellStyle name="Notas 8 4" xfId="1022"/>
    <cellStyle name="Notas 8 4 2" xfId="1023"/>
    <cellStyle name="Notas 8 4 2 2" xfId="1024"/>
    <cellStyle name="Notas 8 4 3" xfId="1025"/>
    <cellStyle name="Notas 8 5" xfId="1026"/>
    <cellStyle name="Notas 8 5 2" xfId="1027"/>
    <cellStyle name="Notas 8 5 2 2" xfId="1028"/>
    <cellStyle name="Notas 8 5 3" xfId="1029"/>
    <cellStyle name="Notas 8 6" xfId="1030"/>
    <cellStyle name="Notas 8 6 2" xfId="1031"/>
    <cellStyle name="Notas 8 7" xfId="1032"/>
    <cellStyle name="Notas 9" xfId="1033"/>
    <cellStyle name="Notas 9 2" xfId="1034"/>
    <cellStyle name="Notas 9 2 2" xfId="1035"/>
    <cellStyle name="Notas 9 2 2 2" xfId="1036"/>
    <cellStyle name="Notas 9 2 3" xfId="1037"/>
    <cellStyle name="Notas 9 3" xfId="1038"/>
    <cellStyle name="Notas 9 3 2" xfId="1039"/>
    <cellStyle name="Notas 9 3 2 2" xfId="1040"/>
    <cellStyle name="Notas 9 3 3" xfId="1041"/>
    <cellStyle name="Notas 9 4" xfId="1042"/>
    <cellStyle name="Notas 9 4 2" xfId="1043"/>
    <cellStyle name="Notas 9 4 2 2" xfId="1044"/>
    <cellStyle name="Notas 9 4 3" xfId="1045"/>
    <cellStyle name="Notas 9 5" xfId="1046"/>
    <cellStyle name="Notas 9 5 2" xfId="1047"/>
    <cellStyle name="Notas 9 5 2 2" xfId="1048"/>
    <cellStyle name="Notas 9 5 3" xfId="1049"/>
    <cellStyle name="Notas 9 6" xfId="1050"/>
    <cellStyle name="Notas 9 6 2" xfId="1051"/>
    <cellStyle name="Notas 9 7" xfId="1052"/>
    <cellStyle name="Note" xfId="1053"/>
    <cellStyle name="Œ…‹æØ‚è [0.00]_COST_SUM" xfId="1054"/>
    <cellStyle name="Œ…‹æØ‚è_COST_SUM" xfId="1055"/>
    <cellStyle name="Output" xfId="1056"/>
    <cellStyle name="Percentual" xfId="1057"/>
    <cellStyle name="Ponto" xfId="1058"/>
    <cellStyle name="Porcentagem" xfId="1567" builtinId="5"/>
    <cellStyle name="Porcentagem 10" xfId="1059"/>
    <cellStyle name="Porcentagem 10 2" xfId="1060"/>
    <cellStyle name="Porcentagem 11" xfId="1061"/>
    <cellStyle name="Porcentagem 12" xfId="1062"/>
    <cellStyle name="Porcentagem 2" xfId="9"/>
    <cellStyle name="Porcentagem 2 2" xfId="10"/>
    <cellStyle name="Porcentagem 2 2 2" xfId="1063"/>
    <cellStyle name="Porcentagem 2 3" xfId="1064"/>
    <cellStyle name="Porcentagem 2 4" xfId="1065"/>
    <cellStyle name="Porcentagem 2 5" xfId="1066"/>
    <cellStyle name="Porcentagem 2 6" xfId="1067"/>
    <cellStyle name="Porcentagem 3" xfId="1068"/>
    <cellStyle name="Porcentagem 3 2" xfId="1069"/>
    <cellStyle name="Porcentagem 3 3" xfId="1070"/>
    <cellStyle name="Porcentagem 3 4" xfId="1071"/>
    <cellStyle name="Porcentagem 4" xfId="1072"/>
    <cellStyle name="Porcentagem 4 2" xfId="1073"/>
    <cellStyle name="Porcentagem 5" xfId="1074"/>
    <cellStyle name="Porcentagem 5 2" xfId="1075"/>
    <cellStyle name="Porcentagem 6" xfId="1076"/>
    <cellStyle name="Porcentagem 6 2" xfId="1077"/>
    <cellStyle name="Porcentagem 6 3" xfId="1078"/>
    <cellStyle name="Porcentagem 7" xfId="1079"/>
    <cellStyle name="Porcentagem 7 2" xfId="1080"/>
    <cellStyle name="Porcentagem 8" xfId="1081"/>
    <cellStyle name="Porcentagem 9" xfId="1082"/>
    <cellStyle name="Porcentual [0]" xfId="1083"/>
    <cellStyle name="Porcentual_ADELBCO" xfId="1084"/>
    <cellStyle name="Premissas" xfId="1085"/>
    <cellStyle name="Projeções" xfId="1086"/>
    <cellStyle name="Punto0" xfId="1087"/>
    <cellStyle name="Ricardo" xfId="1088"/>
    <cellStyle name="Ricardo 10" xfId="1089"/>
    <cellStyle name="Ricardo 10 2" xfId="1090"/>
    <cellStyle name="Ricardo 10 2 2" xfId="1091"/>
    <cellStyle name="Ricardo 10 3" xfId="1092"/>
    <cellStyle name="Ricardo 11" xfId="1093"/>
    <cellStyle name="Ricardo 11 2" xfId="1094"/>
    <cellStyle name="Ricardo 11 2 2" xfId="1095"/>
    <cellStyle name="Ricardo 11 3" xfId="1096"/>
    <cellStyle name="Ricardo 12" xfId="1097"/>
    <cellStyle name="Ricardo 12 2" xfId="1098"/>
    <cellStyle name="Ricardo 12 2 2" xfId="1099"/>
    <cellStyle name="Ricardo 12 3" xfId="1100"/>
    <cellStyle name="Ricardo 13" xfId="1101"/>
    <cellStyle name="Ricardo 13 2" xfId="1102"/>
    <cellStyle name="Ricardo 13 2 2" xfId="1103"/>
    <cellStyle name="Ricardo 13 3" xfId="1104"/>
    <cellStyle name="Ricardo 14" xfId="1105"/>
    <cellStyle name="Ricardo 14 2" xfId="1106"/>
    <cellStyle name="Ricardo 14 2 2" xfId="1107"/>
    <cellStyle name="Ricardo 14 3" xfId="1108"/>
    <cellStyle name="Ricardo 15" xfId="1109"/>
    <cellStyle name="Ricardo 15 2" xfId="1110"/>
    <cellStyle name="Ricardo 2" xfId="1111"/>
    <cellStyle name="Ricardo 2 2" xfId="1112"/>
    <cellStyle name="Ricardo 2 2 2" xfId="1113"/>
    <cellStyle name="Ricardo 2 2 2 2" xfId="1114"/>
    <cellStyle name="Ricardo 2 2 3" xfId="1115"/>
    <cellStyle name="Ricardo 2 3" xfId="1116"/>
    <cellStyle name="Ricardo 2 3 2" xfId="1117"/>
    <cellStyle name="Ricardo 2 3 2 2" xfId="1118"/>
    <cellStyle name="Ricardo 2 3 3" xfId="1119"/>
    <cellStyle name="Ricardo 2 4" xfId="1120"/>
    <cellStyle name="Ricardo 2 4 2" xfId="1121"/>
    <cellStyle name="Ricardo 2 4 2 2" xfId="1122"/>
    <cellStyle name="Ricardo 2 4 3" xfId="1123"/>
    <cellStyle name="Ricardo 2 5" xfId="1124"/>
    <cellStyle name="Ricardo 2 5 2" xfId="1125"/>
    <cellStyle name="Ricardo 2 5 2 2" xfId="1126"/>
    <cellStyle name="Ricardo 2 5 3" xfId="1127"/>
    <cellStyle name="Ricardo 2 6" xfId="1128"/>
    <cellStyle name="Ricardo 2 6 2" xfId="1129"/>
    <cellStyle name="Ricardo 2 6 2 2" xfId="1130"/>
    <cellStyle name="Ricardo 2 6 3" xfId="1131"/>
    <cellStyle name="Ricardo 2 7" xfId="1132"/>
    <cellStyle name="Ricardo 2 7 2" xfId="1133"/>
    <cellStyle name="Ricardo 3" xfId="1134"/>
    <cellStyle name="Ricardo 3 2" xfId="1135"/>
    <cellStyle name="Ricardo 3 2 2" xfId="1136"/>
    <cellStyle name="Ricardo 3 2 2 2" xfId="1137"/>
    <cellStyle name="Ricardo 3 2 3" xfId="1138"/>
    <cellStyle name="Ricardo 3 3" xfId="1139"/>
    <cellStyle name="Ricardo 3 3 2" xfId="1140"/>
    <cellStyle name="Ricardo 3 3 2 2" xfId="1141"/>
    <cellStyle name="Ricardo 3 3 3" xfId="1142"/>
    <cellStyle name="Ricardo 3 4" xfId="1143"/>
    <cellStyle name="Ricardo 3 4 2" xfId="1144"/>
    <cellStyle name="Ricardo 3 4 2 2" xfId="1145"/>
    <cellStyle name="Ricardo 3 4 3" xfId="1146"/>
    <cellStyle name="Ricardo 3 5" xfId="1147"/>
    <cellStyle name="Ricardo 3 5 2" xfId="1148"/>
    <cellStyle name="Ricardo 3 5 2 2" xfId="1149"/>
    <cellStyle name="Ricardo 3 5 3" xfId="1150"/>
    <cellStyle name="Ricardo 3 6" xfId="1151"/>
    <cellStyle name="Ricardo 3 6 2" xfId="1152"/>
    <cellStyle name="Ricardo 3 7" xfId="1153"/>
    <cellStyle name="Ricardo 4" xfId="1154"/>
    <cellStyle name="Ricardo 4 2" xfId="1155"/>
    <cellStyle name="Ricardo 4 2 2" xfId="1156"/>
    <cellStyle name="Ricardo 4 2 2 2" xfId="1157"/>
    <cellStyle name="Ricardo 4 2 3" xfId="1158"/>
    <cellStyle name="Ricardo 4 3" xfId="1159"/>
    <cellStyle name="Ricardo 4 3 2" xfId="1160"/>
    <cellStyle name="Ricardo 4 3 2 2" xfId="1161"/>
    <cellStyle name="Ricardo 4 3 3" xfId="1162"/>
    <cellStyle name="Ricardo 4 4" xfId="1163"/>
    <cellStyle name="Ricardo 4 4 2" xfId="1164"/>
    <cellStyle name="Ricardo 4 4 2 2" xfId="1165"/>
    <cellStyle name="Ricardo 4 4 3" xfId="1166"/>
    <cellStyle name="Ricardo 4 5" xfId="1167"/>
    <cellStyle name="Ricardo 4 5 2" xfId="1168"/>
    <cellStyle name="Ricardo 4 5 2 2" xfId="1169"/>
    <cellStyle name="Ricardo 4 5 3" xfId="1170"/>
    <cellStyle name="Ricardo 4 6" xfId="1171"/>
    <cellStyle name="Ricardo 4 6 2" xfId="1172"/>
    <cellStyle name="Ricardo 4 7" xfId="1173"/>
    <cellStyle name="Ricardo 5" xfId="1174"/>
    <cellStyle name="Ricardo 5 2" xfId="1175"/>
    <cellStyle name="Ricardo 5 2 2" xfId="1176"/>
    <cellStyle name="Ricardo 5 2 2 2" xfId="1177"/>
    <cellStyle name="Ricardo 5 2 3" xfId="1178"/>
    <cellStyle name="Ricardo 5 3" xfId="1179"/>
    <cellStyle name="Ricardo 5 3 2" xfId="1180"/>
    <cellStyle name="Ricardo 5 3 2 2" xfId="1181"/>
    <cellStyle name="Ricardo 5 3 3" xfId="1182"/>
    <cellStyle name="Ricardo 5 4" xfId="1183"/>
    <cellStyle name="Ricardo 5 4 2" xfId="1184"/>
    <cellStyle name="Ricardo 5 4 2 2" xfId="1185"/>
    <cellStyle name="Ricardo 5 4 3" xfId="1186"/>
    <cellStyle name="Ricardo 5 5" xfId="1187"/>
    <cellStyle name="Ricardo 5 5 2" xfId="1188"/>
    <cellStyle name="Ricardo 5 5 2 2" xfId="1189"/>
    <cellStyle name="Ricardo 5 5 3" xfId="1190"/>
    <cellStyle name="Ricardo 5 6" xfId="1191"/>
    <cellStyle name="Ricardo 5 6 2" xfId="1192"/>
    <cellStyle name="Ricardo 5 7" xfId="1193"/>
    <cellStyle name="Ricardo 6" xfId="1194"/>
    <cellStyle name="Ricardo 6 2" xfId="1195"/>
    <cellStyle name="Ricardo 6 2 2" xfId="1196"/>
    <cellStyle name="Ricardo 6 2 2 2" xfId="1197"/>
    <cellStyle name="Ricardo 6 2 3" xfId="1198"/>
    <cellStyle name="Ricardo 6 3" xfId="1199"/>
    <cellStyle name="Ricardo 6 3 2" xfId="1200"/>
    <cellStyle name="Ricardo 6 3 2 2" xfId="1201"/>
    <cellStyle name="Ricardo 6 3 3" xfId="1202"/>
    <cellStyle name="Ricardo 6 4" xfId="1203"/>
    <cellStyle name="Ricardo 6 4 2" xfId="1204"/>
    <cellStyle name="Ricardo 6 4 2 2" xfId="1205"/>
    <cellStyle name="Ricardo 6 4 3" xfId="1206"/>
    <cellStyle name="Ricardo 6 5" xfId="1207"/>
    <cellStyle name="Ricardo 6 5 2" xfId="1208"/>
    <cellStyle name="Ricardo 6 5 2 2" xfId="1209"/>
    <cellStyle name="Ricardo 6 5 3" xfId="1210"/>
    <cellStyle name="Ricardo 6 6" xfId="1211"/>
    <cellStyle name="Ricardo 6 6 2" xfId="1212"/>
    <cellStyle name="Ricardo 6 7" xfId="1213"/>
    <cellStyle name="Ricardo 7" xfId="1214"/>
    <cellStyle name="Ricardo 7 2" xfId="1215"/>
    <cellStyle name="Ricardo 7 2 2" xfId="1216"/>
    <cellStyle name="Ricardo 7 2 2 2" xfId="1217"/>
    <cellStyle name="Ricardo 7 2 3" xfId="1218"/>
    <cellStyle name="Ricardo 7 3" xfId="1219"/>
    <cellStyle name="Ricardo 7 3 2" xfId="1220"/>
    <cellStyle name="Ricardo 7 3 2 2" xfId="1221"/>
    <cellStyle name="Ricardo 7 3 3" xfId="1222"/>
    <cellStyle name="Ricardo 7 4" xfId="1223"/>
    <cellStyle name="Ricardo 7 4 2" xfId="1224"/>
    <cellStyle name="Ricardo 7 4 2 2" xfId="1225"/>
    <cellStyle name="Ricardo 7 4 3" xfId="1226"/>
    <cellStyle name="Ricardo 7 5" xfId="1227"/>
    <cellStyle name="Ricardo 7 5 2" xfId="1228"/>
    <cellStyle name="Ricardo 7 5 2 2" xfId="1229"/>
    <cellStyle name="Ricardo 7 5 3" xfId="1230"/>
    <cellStyle name="Ricardo 7 6" xfId="1231"/>
    <cellStyle name="Ricardo 7 6 2" xfId="1232"/>
    <cellStyle name="Ricardo 7 7" xfId="1233"/>
    <cellStyle name="Ricardo 8" xfId="1234"/>
    <cellStyle name="Ricardo 8 2" xfId="1235"/>
    <cellStyle name="Ricardo 8 2 2" xfId="1236"/>
    <cellStyle name="Ricardo 8 2 2 2" xfId="1237"/>
    <cellStyle name="Ricardo 8 2 3" xfId="1238"/>
    <cellStyle name="Ricardo 8 3" xfId="1239"/>
    <cellStyle name="Ricardo 8 3 2" xfId="1240"/>
    <cellStyle name="Ricardo 8 3 2 2" xfId="1241"/>
    <cellStyle name="Ricardo 8 3 3" xfId="1242"/>
    <cellStyle name="Ricardo 8 4" xfId="1243"/>
    <cellStyle name="Ricardo 8 4 2" xfId="1244"/>
    <cellStyle name="Ricardo 8 4 2 2" xfId="1245"/>
    <cellStyle name="Ricardo 8 4 3" xfId="1246"/>
    <cellStyle name="Ricardo 8 5" xfId="1247"/>
    <cellStyle name="Ricardo 8 5 2" xfId="1248"/>
    <cellStyle name="Ricardo 8 5 2 2" xfId="1249"/>
    <cellStyle name="Ricardo 8 5 3" xfId="1250"/>
    <cellStyle name="Ricardo 8 6" xfId="1251"/>
    <cellStyle name="Ricardo 8 6 2" xfId="1252"/>
    <cellStyle name="Ricardo 8 7" xfId="1253"/>
    <cellStyle name="Ricardo 9" xfId="1254"/>
    <cellStyle name="Ricardo 9 2" xfId="1255"/>
    <cellStyle name="Ricardo 9 2 2" xfId="1256"/>
    <cellStyle name="Ricardo 9 2 2 2" xfId="1257"/>
    <cellStyle name="Ricardo 9 2 3" xfId="1258"/>
    <cellStyle name="Ricardo 9 3" xfId="1259"/>
    <cellStyle name="Ricardo 9 3 2" xfId="1260"/>
    <cellStyle name="Ricardo 9 3 2 2" xfId="1261"/>
    <cellStyle name="Ricardo 9 3 3" xfId="1262"/>
    <cellStyle name="Ricardo 9 4" xfId="1263"/>
    <cellStyle name="Ricardo 9 4 2" xfId="1264"/>
    <cellStyle name="Ricardo 9 4 2 2" xfId="1265"/>
    <cellStyle name="Ricardo 9 4 3" xfId="1266"/>
    <cellStyle name="Ricardo 9 5" xfId="1267"/>
    <cellStyle name="Ricardo 9 5 2" xfId="1268"/>
    <cellStyle name="Ricardo 9 5 2 2" xfId="1269"/>
    <cellStyle name="Ricardo 9 5 3" xfId="1270"/>
    <cellStyle name="Ricardo 9 6" xfId="1271"/>
    <cellStyle name="Ricardo 9 6 2" xfId="1272"/>
    <cellStyle name="Ricardo 9 7" xfId="1273"/>
    <cellStyle name="Saída 2" xfId="1274"/>
    <cellStyle name="Saída 3" xfId="1275"/>
    <cellStyle name="Saída 4" xfId="1276"/>
    <cellStyle name="Salida" xfId="1277"/>
    <cellStyle name="Salida 10" xfId="1278"/>
    <cellStyle name="Salida 10 2" xfId="1279"/>
    <cellStyle name="Salida 10 2 2" xfId="1280"/>
    <cellStyle name="Salida 10 3" xfId="1281"/>
    <cellStyle name="Salida 11" xfId="1282"/>
    <cellStyle name="Salida 11 2" xfId="1283"/>
    <cellStyle name="Salida 11 2 2" xfId="1284"/>
    <cellStyle name="Salida 11 3" xfId="1285"/>
    <cellStyle name="Salida 12" xfId="1286"/>
    <cellStyle name="Salida 12 2" xfId="1287"/>
    <cellStyle name="Salida 12 2 2" xfId="1288"/>
    <cellStyle name="Salida 12 3" xfId="1289"/>
    <cellStyle name="Salida 13" xfId="1290"/>
    <cellStyle name="Salida 13 2" xfId="1291"/>
    <cellStyle name="Salida 13 2 2" xfId="1292"/>
    <cellStyle name="Salida 13 3" xfId="1293"/>
    <cellStyle name="Salida 14" xfId="1294"/>
    <cellStyle name="Salida 14 2" xfId="1295"/>
    <cellStyle name="Salida 14 2 2" xfId="1296"/>
    <cellStyle name="Salida 14 3" xfId="1297"/>
    <cellStyle name="Salida 15" xfId="1298"/>
    <cellStyle name="Salida 15 2" xfId="1299"/>
    <cellStyle name="Salida 2" xfId="1300"/>
    <cellStyle name="Salida 2 2" xfId="1301"/>
    <cellStyle name="Salida 2 2 2" xfId="1302"/>
    <cellStyle name="Salida 2 2 2 2" xfId="1303"/>
    <cellStyle name="Salida 2 2 3" xfId="1304"/>
    <cellStyle name="Salida 2 3" xfId="1305"/>
    <cellStyle name="Salida 2 3 2" xfId="1306"/>
    <cellStyle name="Salida 2 3 2 2" xfId="1307"/>
    <cellStyle name="Salida 2 3 3" xfId="1308"/>
    <cellStyle name="Salida 2 4" xfId="1309"/>
    <cellStyle name="Salida 2 4 2" xfId="1310"/>
    <cellStyle name="Salida 2 4 2 2" xfId="1311"/>
    <cellStyle name="Salida 2 4 3" xfId="1312"/>
    <cellStyle name="Salida 2 5" xfId="1313"/>
    <cellStyle name="Salida 2 5 2" xfId="1314"/>
    <cellStyle name="Salida 2 5 2 2" xfId="1315"/>
    <cellStyle name="Salida 2 5 3" xfId="1316"/>
    <cellStyle name="Salida 2 6" xfId="1317"/>
    <cellStyle name="Salida 2 6 2" xfId="1318"/>
    <cellStyle name="Salida 2 6 2 2" xfId="1319"/>
    <cellStyle name="Salida 2 6 3" xfId="1320"/>
    <cellStyle name="Salida 2 7" xfId="1321"/>
    <cellStyle name="Salida 2 7 2" xfId="1322"/>
    <cellStyle name="Salida 3" xfId="1323"/>
    <cellStyle name="Salida 3 2" xfId="1324"/>
    <cellStyle name="Salida 3 2 2" xfId="1325"/>
    <cellStyle name="Salida 3 2 2 2" xfId="1326"/>
    <cellStyle name="Salida 3 2 3" xfId="1327"/>
    <cellStyle name="Salida 3 3" xfId="1328"/>
    <cellStyle name="Salida 3 3 2" xfId="1329"/>
    <cellStyle name="Salida 3 3 2 2" xfId="1330"/>
    <cellStyle name="Salida 3 3 3" xfId="1331"/>
    <cellStyle name="Salida 3 4" xfId="1332"/>
    <cellStyle name="Salida 3 4 2" xfId="1333"/>
    <cellStyle name="Salida 3 4 2 2" xfId="1334"/>
    <cellStyle name="Salida 3 4 3" xfId="1335"/>
    <cellStyle name="Salida 3 5" xfId="1336"/>
    <cellStyle name="Salida 3 5 2" xfId="1337"/>
    <cellStyle name="Salida 3 5 2 2" xfId="1338"/>
    <cellStyle name="Salida 3 5 3" xfId="1339"/>
    <cellStyle name="Salida 3 6" xfId="1340"/>
    <cellStyle name="Salida 3 6 2" xfId="1341"/>
    <cellStyle name="Salida 3 7" xfId="1342"/>
    <cellStyle name="Salida 4" xfId="1343"/>
    <cellStyle name="Salida 4 2" xfId="1344"/>
    <cellStyle name="Salida 4 2 2" xfId="1345"/>
    <cellStyle name="Salida 4 2 2 2" xfId="1346"/>
    <cellStyle name="Salida 4 2 3" xfId="1347"/>
    <cellStyle name="Salida 4 3" xfId="1348"/>
    <cellStyle name="Salida 4 3 2" xfId="1349"/>
    <cellStyle name="Salida 4 3 2 2" xfId="1350"/>
    <cellStyle name="Salida 4 3 3" xfId="1351"/>
    <cellStyle name="Salida 4 4" xfId="1352"/>
    <cellStyle name="Salida 4 4 2" xfId="1353"/>
    <cellStyle name="Salida 4 4 2 2" xfId="1354"/>
    <cellStyle name="Salida 4 4 3" xfId="1355"/>
    <cellStyle name="Salida 4 5" xfId="1356"/>
    <cellStyle name="Salida 4 5 2" xfId="1357"/>
    <cellStyle name="Salida 4 5 2 2" xfId="1358"/>
    <cellStyle name="Salida 4 5 3" xfId="1359"/>
    <cellStyle name="Salida 4 6" xfId="1360"/>
    <cellStyle name="Salida 4 6 2" xfId="1361"/>
    <cellStyle name="Salida 4 7" xfId="1362"/>
    <cellStyle name="Salida 5" xfId="1363"/>
    <cellStyle name="Salida 5 2" xfId="1364"/>
    <cellStyle name="Salida 5 2 2" xfId="1365"/>
    <cellStyle name="Salida 5 2 2 2" xfId="1366"/>
    <cellStyle name="Salida 5 2 3" xfId="1367"/>
    <cellStyle name="Salida 5 3" xfId="1368"/>
    <cellStyle name="Salida 5 3 2" xfId="1369"/>
    <cellStyle name="Salida 5 3 2 2" xfId="1370"/>
    <cellStyle name="Salida 5 3 3" xfId="1371"/>
    <cellStyle name="Salida 5 4" xfId="1372"/>
    <cellStyle name="Salida 5 4 2" xfId="1373"/>
    <cellStyle name="Salida 5 4 2 2" xfId="1374"/>
    <cellStyle name="Salida 5 4 3" xfId="1375"/>
    <cellStyle name="Salida 5 5" xfId="1376"/>
    <cellStyle name="Salida 5 5 2" xfId="1377"/>
    <cellStyle name="Salida 5 5 2 2" xfId="1378"/>
    <cellStyle name="Salida 5 5 3" xfId="1379"/>
    <cellStyle name="Salida 5 6" xfId="1380"/>
    <cellStyle name="Salida 5 6 2" xfId="1381"/>
    <cellStyle name="Salida 5 7" xfId="1382"/>
    <cellStyle name="Salida 6" xfId="1383"/>
    <cellStyle name="Salida 6 2" xfId="1384"/>
    <cellStyle name="Salida 6 2 2" xfId="1385"/>
    <cellStyle name="Salida 6 2 2 2" xfId="1386"/>
    <cellStyle name="Salida 6 2 3" xfId="1387"/>
    <cellStyle name="Salida 6 3" xfId="1388"/>
    <cellStyle name="Salida 6 3 2" xfId="1389"/>
    <cellStyle name="Salida 6 3 2 2" xfId="1390"/>
    <cellStyle name="Salida 6 3 3" xfId="1391"/>
    <cellStyle name="Salida 6 4" xfId="1392"/>
    <cellStyle name="Salida 6 4 2" xfId="1393"/>
    <cellStyle name="Salida 6 4 2 2" xfId="1394"/>
    <cellStyle name="Salida 6 4 3" xfId="1395"/>
    <cellStyle name="Salida 6 5" xfId="1396"/>
    <cellStyle name="Salida 6 5 2" xfId="1397"/>
    <cellStyle name="Salida 6 5 2 2" xfId="1398"/>
    <cellStyle name="Salida 6 5 3" xfId="1399"/>
    <cellStyle name="Salida 6 6" xfId="1400"/>
    <cellStyle name="Salida 6 6 2" xfId="1401"/>
    <cellStyle name="Salida 6 7" xfId="1402"/>
    <cellStyle name="Salida 7" xfId="1403"/>
    <cellStyle name="Salida 7 2" xfId="1404"/>
    <cellStyle name="Salida 7 2 2" xfId="1405"/>
    <cellStyle name="Salida 7 2 2 2" xfId="1406"/>
    <cellStyle name="Salida 7 2 3" xfId="1407"/>
    <cellStyle name="Salida 7 3" xfId="1408"/>
    <cellStyle name="Salida 7 3 2" xfId="1409"/>
    <cellStyle name="Salida 7 3 2 2" xfId="1410"/>
    <cellStyle name="Salida 7 3 3" xfId="1411"/>
    <cellStyle name="Salida 7 4" xfId="1412"/>
    <cellStyle name="Salida 7 4 2" xfId="1413"/>
    <cellStyle name="Salida 7 4 2 2" xfId="1414"/>
    <cellStyle name="Salida 7 4 3" xfId="1415"/>
    <cellStyle name="Salida 7 5" xfId="1416"/>
    <cellStyle name="Salida 7 5 2" xfId="1417"/>
    <cellStyle name="Salida 7 5 2 2" xfId="1418"/>
    <cellStyle name="Salida 7 5 3" xfId="1419"/>
    <cellStyle name="Salida 7 6" xfId="1420"/>
    <cellStyle name="Salida 7 6 2" xfId="1421"/>
    <cellStyle name="Salida 7 7" xfId="1422"/>
    <cellStyle name="Salida 8" xfId="1423"/>
    <cellStyle name="Salida 8 2" xfId="1424"/>
    <cellStyle name="Salida 8 2 2" xfId="1425"/>
    <cellStyle name="Salida 8 2 2 2" xfId="1426"/>
    <cellStyle name="Salida 8 2 3" xfId="1427"/>
    <cellStyle name="Salida 8 3" xfId="1428"/>
    <cellStyle name="Salida 8 3 2" xfId="1429"/>
    <cellStyle name="Salida 8 3 2 2" xfId="1430"/>
    <cellStyle name="Salida 8 3 3" xfId="1431"/>
    <cellStyle name="Salida 8 4" xfId="1432"/>
    <cellStyle name="Salida 8 4 2" xfId="1433"/>
    <cellStyle name="Salida 8 4 2 2" xfId="1434"/>
    <cellStyle name="Salida 8 4 3" xfId="1435"/>
    <cellStyle name="Salida 8 5" xfId="1436"/>
    <cellStyle name="Salida 8 5 2" xfId="1437"/>
    <cellStyle name="Salida 8 5 2 2" xfId="1438"/>
    <cellStyle name="Salida 8 5 3" xfId="1439"/>
    <cellStyle name="Salida 8 6" xfId="1440"/>
    <cellStyle name="Salida 8 6 2" xfId="1441"/>
    <cellStyle name="Salida 8 7" xfId="1442"/>
    <cellStyle name="Salida 9" xfId="1443"/>
    <cellStyle name="Salida 9 2" xfId="1444"/>
    <cellStyle name="Salida 9 2 2" xfId="1445"/>
    <cellStyle name="Salida 9 2 2 2" xfId="1446"/>
    <cellStyle name="Salida 9 2 3" xfId="1447"/>
    <cellStyle name="Salida 9 3" xfId="1448"/>
    <cellStyle name="Salida 9 3 2" xfId="1449"/>
    <cellStyle name="Salida 9 3 2 2" xfId="1450"/>
    <cellStyle name="Salida 9 3 3" xfId="1451"/>
    <cellStyle name="Salida 9 4" xfId="1452"/>
    <cellStyle name="Salida 9 4 2" xfId="1453"/>
    <cellStyle name="Salida 9 4 2 2" xfId="1454"/>
    <cellStyle name="Salida 9 4 3" xfId="1455"/>
    <cellStyle name="Salida 9 5" xfId="1456"/>
    <cellStyle name="Salida 9 5 2" xfId="1457"/>
    <cellStyle name="Salida 9 5 2 2" xfId="1458"/>
    <cellStyle name="Salida 9 5 3" xfId="1459"/>
    <cellStyle name="Salida 9 6" xfId="1460"/>
    <cellStyle name="Salida 9 6 2" xfId="1461"/>
    <cellStyle name="Salida 9 7" xfId="1462"/>
    <cellStyle name="Separador de m" xfId="1463"/>
    <cellStyle name="Separador de milhares" xfId="1" builtinId="3"/>
    <cellStyle name="Separador de milhares 10" xfId="1464"/>
    <cellStyle name="Separador de milhares 11" xfId="1465"/>
    <cellStyle name="Separador de milhares 12" xfId="1466"/>
    <cellStyle name="Separador de milhares 13" xfId="1467"/>
    <cellStyle name="Separador de milhares 2" xfId="4"/>
    <cellStyle name="Separador de milhares 2 10" xfId="1468"/>
    <cellStyle name="Separador de milhares 2 11" xfId="1469"/>
    <cellStyle name="Separador de milhares 2 12" xfId="1470"/>
    <cellStyle name="Separador de milhares 2 2" xfId="1471"/>
    <cellStyle name="Separador de milhares 2 2 2" xfId="1472"/>
    <cellStyle name="Separador de milhares 2 2 3" xfId="1473"/>
    <cellStyle name="Separador de milhares 2 3" xfId="1474"/>
    <cellStyle name="Separador de milhares 2 3 2" xfId="1475"/>
    <cellStyle name="Separador de milhares 2 3 3" xfId="1476"/>
    <cellStyle name="Separador de milhares 2 3 4" xfId="1477"/>
    <cellStyle name="Separador de milhares 2 4" xfId="1478"/>
    <cellStyle name="Separador de milhares 2 4 2" xfId="1479"/>
    <cellStyle name="Separador de milhares 2 4 3" xfId="1480"/>
    <cellStyle name="Separador de milhares 2 5" xfId="1481"/>
    <cellStyle name="Separador de milhares 2 5 2" xfId="1482"/>
    <cellStyle name="Separador de milhares 2 5 3" xfId="1483"/>
    <cellStyle name="Separador de milhares 2 6" xfId="1484"/>
    <cellStyle name="Separador de milhares 2 7" xfId="1485"/>
    <cellStyle name="Separador de milhares 2 8" xfId="1486"/>
    <cellStyle name="Separador de milhares 2 9" xfId="1487"/>
    <cellStyle name="Separador de milhares 2 9 2" xfId="1488"/>
    <cellStyle name="Separador de milhares 2 9 3" xfId="1489"/>
    <cellStyle name="Separador de milhares 3" xfId="7"/>
    <cellStyle name="Separador de milhares 3 2" xfId="1490"/>
    <cellStyle name="Separador de milhares 3 2 2" xfId="1491"/>
    <cellStyle name="Separador de milhares 3 2 3" xfId="1492"/>
    <cellStyle name="Separador de milhares 3 3" xfId="1493"/>
    <cellStyle name="Separador de milhares 3 3 2" xfId="1494"/>
    <cellStyle name="Separador de milhares 3 4" xfId="1495"/>
    <cellStyle name="Separador de milhares 3 4 2" xfId="1496"/>
    <cellStyle name="Separador de milhares 3 5" xfId="1497"/>
    <cellStyle name="Separador de milhares 4" xfId="1498"/>
    <cellStyle name="Separador de milhares 4 2" xfId="1499"/>
    <cellStyle name="Separador de milhares 4 2 2" xfId="1500"/>
    <cellStyle name="Separador de milhares 4 3" xfId="1501"/>
    <cellStyle name="Separador de milhares 4 3 2" xfId="1502"/>
    <cellStyle name="Separador de milhares 4 4" xfId="1503"/>
    <cellStyle name="Separador de milhares 4 4 2" xfId="1504"/>
    <cellStyle name="Separador de milhares 4 5" xfId="1505"/>
    <cellStyle name="Separador de milhares 4 6" xfId="1506"/>
    <cellStyle name="Separador de milhares 5" xfId="1507"/>
    <cellStyle name="Separador de milhares 5 2" xfId="1508"/>
    <cellStyle name="Separador de milhares 5 2 2" xfId="1509"/>
    <cellStyle name="Separador de milhares 5 3" xfId="1510"/>
    <cellStyle name="Separador de milhares 6" xfId="1511"/>
    <cellStyle name="Separador de milhares 6 2" xfId="1512"/>
    <cellStyle name="Separador de milhares 6 2 2" xfId="1513"/>
    <cellStyle name="Separador de milhares 6 3" xfId="1514"/>
    <cellStyle name="Separador de milhares 6 4" xfId="1515"/>
    <cellStyle name="Separador de milhares 7" xfId="1516"/>
    <cellStyle name="Separador de milhares 7 2" xfId="1517"/>
    <cellStyle name="Separador de milhares 7 3" xfId="1518"/>
    <cellStyle name="Separador de milhares 8" xfId="1519"/>
    <cellStyle name="Separador de milhares 8 2" xfId="1520"/>
    <cellStyle name="Separador de milhares 8 3" xfId="1521"/>
    <cellStyle name="Separador de milhares 9" xfId="1522"/>
    <cellStyle name="subhead" xfId="1523"/>
    <cellStyle name="Texto de advertencia" xfId="1524"/>
    <cellStyle name="Texto de Aviso 2" xfId="1525"/>
    <cellStyle name="Texto de Aviso 3" xfId="1526"/>
    <cellStyle name="Texto Explicativo 2" xfId="1527"/>
    <cellStyle name="Texto Explicativo 2 2" xfId="1528"/>
    <cellStyle name="Texto Explicativo 3" xfId="1529"/>
    <cellStyle name="þ_x001d_ð'_x000c_ïþ÷_x000c_âþU_x0001_o_x0014_x_x001c__x0007__x0001__x0001_" xfId="1530"/>
    <cellStyle name="þð'ïþ÷âþUox" xfId="1531"/>
    <cellStyle name="Title" xfId="1532"/>
    <cellStyle name="Título 1 2" xfId="1533"/>
    <cellStyle name="Título 1 3" xfId="1534"/>
    <cellStyle name="Título 2 2" xfId="1535"/>
    <cellStyle name="Título 2 3" xfId="1536"/>
    <cellStyle name="Título 3 2" xfId="1537"/>
    <cellStyle name="Título 3 3" xfId="1538"/>
    <cellStyle name="Título 4 2" xfId="1539"/>
    <cellStyle name="Título 4 3" xfId="1540"/>
    <cellStyle name="Título 5" xfId="1541"/>
    <cellStyle name="Título 6" xfId="1542"/>
    <cellStyle name="Titulo1" xfId="1543"/>
    <cellStyle name="Titulo2" xfId="1544"/>
    <cellStyle name="Total 2" xfId="1545"/>
    <cellStyle name="Total 3" xfId="1546"/>
    <cellStyle name="Vírgula 2" xfId="1547"/>
    <cellStyle name="Vírgula 2 2" xfId="1548"/>
    <cellStyle name="Vírgula 2 2 2" xfId="1549"/>
    <cellStyle name="Vírgula 2 2 3" xfId="1550"/>
    <cellStyle name="Vírgula 2 3" xfId="1551"/>
    <cellStyle name="Vírgula 3" xfId="1552"/>
    <cellStyle name="Vírgula 3 2" xfId="1553"/>
    <cellStyle name="Vírgula 3 3" xfId="1554"/>
    <cellStyle name="Vírgula 4" xfId="1555"/>
    <cellStyle name="Vírgula 4 2" xfId="1556"/>
    <cellStyle name="Vírgula 4 3" xfId="1557"/>
    <cellStyle name="Vírgula 5" xfId="1558"/>
    <cellStyle name="Vírgula 5 2" xfId="1559"/>
    <cellStyle name="Vírgula 6" xfId="1560"/>
    <cellStyle name="Vírgula 6 2" xfId="1561"/>
    <cellStyle name="Vírgula 7" xfId="1562"/>
    <cellStyle name="Vírgula 8" xfId="1563"/>
    <cellStyle name="Vírgula 9" xfId="1564"/>
    <cellStyle name="Vírgula0" xfId="1565"/>
    <cellStyle name="Warning Text" xfId="15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562355</xdr:colOff>
      <xdr:row>0</xdr:row>
      <xdr:rowOff>153426</xdr:rowOff>
    </xdr:from>
    <xdr:ext cx="4445508" cy="517629"/>
    <xdr:pic>
      <xdr:nvPicPr>
        <xdr:cNvPr id="14" name="image5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4445508" cy="517629"/>
        </a:xfrm>
        <a:prstGeom prst="rect">
          <a:avLst/>
        </a:prstGeom>
      </xdr:spPr>
    </xdr:pic>
    <xdr:clientData/>
  </xdr:oneCellAnchor>
  <xdr:oneCellAnchor>
    <xdr:from>
      <xdr:col>6</xdr:col>
      <xdr:colOff>278764</xdr:colOff>
      <xdr:row>0</xdr:row>
      <xdr:rowOff>244601</xdr:rowOff>
    </xdr:from>
    <xdr:ext cx="1451995" cy="355092"/>
    <xdr:pic>
      <xdr:nvPicPr>
        <xdr:cNvPr id="15" name="image4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451995" cy="355092"/>
        </a:xfrm>
        <a:prstGeom prst="rect">
          <a:avLst/>
        </a:prstGeom>
      </xdr:spPr>
    </xdr:pic>
    <xdr:clientData/>
  </xdr:oneCellAnchor>
  <xdr:oneCellAnchor>
    <xdr:from>
      <xdr:col>3</xdr:col>
      <xdr:colOff>1098990</xdr:colOff>
      <xdr:row>529</xdr:row>
      <xdr:rowOff>124562</xdr:rowOff>
    </xdr:from>
    <xdr:ext cx="1929383" cy="986027"/>
    <xdr:pic>
      <xdr:nvPicPr>
        <xdr:cNvPr id="16" name="image6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10913" y="120403331"/>
          <a:ext cx="1929383" cy="98602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6746875</xdr:colOff>
      <xdr:row>66</xdr:row>
      <xdr:rowOff>15875</xdr:rowOff>
    </xdr:from>
    <xdr:to>
      <xdr:col>8</xdr:col>
      <xdr:colOff>2639219</xdr:colOff>
      <xdr:row>66</xdr:row>
      <xdr:rowOff>17463</xdr:rowOff>
    </xdr:to>
    <xdr:cxnSp macro="">
      <xdr:nvCxnSpPr>
        <xdr:cNvPr id="2" name="Conector reto 1"/>
        <xdr:cNvCxnSpPr/>
      </xdr:nvCxnSpPr>
      <xdr:spPr>
        <a:xfrm>
          <a:off x="7213600" y="41135300"/>
          <a:ext cx="14694694" cy="158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1098990</xdr:colOff>
      <xdr:row>423</xdr:row>
      <xdr:rowOff>124562</xdr:rowOff>
    </xdr:from>
    <xdr:ext cx="1929383" cy="986027"/>
    <xdr:pic>
      <xdr:nvPicPr>
        <xdr:cNvPr id="4" name="image6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08715" y="118901312"/>
          <a:ext cx="1929383" cy="9860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correncia\mauricio\Meus%20documentos\PMFERRAZ\OR&#199;AMENTOS\TRANSDE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80\dp\Documents%20and%20Settings\Administrador.RODRIGO\Meus%20documentos\Rodrigo\TORC\BR%20020\Or&#231;amento%20Base%20BG%20e%20casc%20cimento%20proj%20executivo\Vers&#227;o%20Rafael%20em%2005%2002%2007\Composi&#231;&#245;es%20Final\COMPOSI&#199;&#213;ES%20DE%20PAVIMENTA&#199;&#195;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70611\c\OBRAS\QUINTANA\orcamen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correncia\mauricio\MAURICIO\PM%20ITAQUA\Contrato%20182%2006\Estrada%20S&#227;o%20Bento%20-%203&#170;%20Etapa\Or&#231;amentos\Or&#231;amento%20-%20Estrada%20S&#227;o%20Bento%20-%203&#170;%20Etap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correncia\mauricio\MAURICIO\PM%20ITAQUA\Contrato%20182%2006\Jd%20Caiuby\Or&#231;amentos\Rotatoria%20Santa%20Izabel%20-%20Jd.%20Caiub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1-Contratos\Furukawa\Infovias%202001\Ra\USU\RAS\VSI\TVA-98\cota&#231;&#227;o\Pre&#231;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CANTAREI\ESTUDO%20PRELIMINAR\infraestrutura\orcamento\orcamento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70611\c\OBRAS\EDIRTE\Obras\Incorpora&#231;&#227;o\Nova%20Cantareira\Op&#231;&#245;esCas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vaneng\or&#231;amen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1-Contratos\TELECOM%20-%202002\I%20N%20T%20E%20L%20I%20G\5.%20RENOVA&#199;&#195;O%20DE%20CONTRATO\BDI-FLUXO\BDI%20-%20Fluxo%20REV%201%20(12mese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prc10\c$\SUPERVISAO\ORCAMENTO\MED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correncia\mauricio\MAURICIO\PM%20ITAQUA\Contrato%20182%2006\Recanto%20M&#244;nica\Or&#231;amento\Recanto%20M&#244;nica%20-%201&#170;%20Etap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colasdm\AppData\Roaming\Microsoft\Excel\PLANILHA%20M&#218;LTIPLA%20-%20COH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c130\depave12\Tabelas%20(jan_06)\Edifica&#231;&#245;es\INSU_jan_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c130\depave12\DEPAVE12\Tabelas%20(jan_07)\EDIF\EDIF_INSU_JAN_07_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5%20-%20OBRAS\2020\2-%20SANTANA%20DE%20PARNA&#205;BA\7%20-%20MEDI&#199;&#213;ES%202\MEDI&#199;&#195;O%203%20ATA%20-%20MARECHAL%20MASCARENHAS%204856-2020\memoria%20de%20calculo%20medi&#231;&#227;o%203%20mascarenh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CARAPICUIBA\Medi&#231;&#245;es%20PMCP\Ano%202002\Medi&#231;&#227;o%2008-2002\Nelson%20Hungria\Medi&#231;&#227;o%2008-02%20NH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s2\licita&#231;&#227;o%20svma\Depave12\Tabelas%20(jul_07)\EDIF\TAB_P2_JUL_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alatecnica\Documents%20and%20Settings\JCMASI\My%20Documents\TABE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tec-suobr452\OBRAS\051-COHAB%20Mutir&#245;es\Medi&#231;&#245;es\Uni&#227;o%20de%20Todos\Uni-todos-P0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c130\depave12\Tabelas%20(jan_06)\Edifica&#231;&#245;es\TAB_jan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tec-suobr452\OBRAS\Arq-xls\Medi&#231;&#227;o\Dell-f2-m3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c130\depave12\DEPAVE12\Tabelas%20(jan_07)\EDIF\EDIF_CUSTOS_JAN_07_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c130\depave12\DEPAVE12\Tabelas%20(jan_06)\Edifica&#231;&#245;es\TAB_P2_jan_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agbs2\licita&#231;&#227;o%20svma\DEPAVE12\Tabelas%20(jan_07)\EDIF\TAB_P2_JAN_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seg04\hd\SOP\Monte%20Azul%20Tapa%20Burac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andre\c\Denis\medica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Sismo\Sismo_P_3300b_026_clem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ismo\Sismo_P_3300b_026_clem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70611\c\OBRAS\Embraplan\BLOCO7\MAR&#199;O2001\Atualiza&#231;&#227;o%20base%20Mar.01\Cronogra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468\c\USU\RAS\VSI\TVA-98\cota&#231;&#227;o\Pre&#231;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Do SERVos À EXEC"/>
      <sheetName val="MEDo SERVos EXEC"/>
      <sheetName val="BALANÇO"/>
      <sheetName val="ORCCONTRATO"/>
      <sheetName val="ORCEXECUTIVO"/>
      <sheetName val="CRON OFICIAL"/>
      <sheetName val="ORC OFICIAL"/>
      <sheetName val="MEDIÇÕES"/>
      <sheetName val="CRON 2001"/>
      <sheetName val="FUMEFI 2001"/>
      <sheetName val="CRON FUM 2001"/>
      <sheetName val="CRON FUM 2001 (2)"/>
      <sheetName val="CRON FUM 2001 (3)"/>
      <sheetName val="MAURICI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ABELA RECURSOS"/>
      <sheetName val="AUXILIARES"/>
      <sheetName val="2.1"/>
      <sheetName val="2.2"/>
      <sheetName val="2.3 A"/>
      <sheetName val="2.3 B"/>
      <sheetName val="2.4"/>
      <sheetName val="2.5"/>
      <sheetName val="2.6"/>
      <sheetName val="2.7"/>
      <sheetName val="2.8"/>
      <sheetName val="2.9"/>
      <sheetName val="2.10.1"/>
      <sheetName val="2.10.2"/>
      <sheetName val="2.10.3"/>
      <sheetName val="2.11.1"/>
      <sheetName val="2.11.2"/>
    </sheetNames>
    <sheetDataSet>
      <sheetData sheetId="0" refreshError="1"/>
      <sheetData sheetId="1">
        <row r="1">
          <cell r="B1" t="str">
            <v>DNER -AT/DG -Gerência de Custos Rodoviários</v>
          </cell>
          <cell r="G1" t="str">
            <v>SICRO</v>
          </cell>
        </row>
        <row r="2">
          <cell r="B2" t="str">
            <v>Atividades Auxiliares ou Básicas</v>
          </cell>
          <cell r="G2" t="str">
            <v>CENTRO-OESTE</v>
          </cell>
        </row>
        <row r="3">
          <cell r="B3" t="str">
            <v>Resumo dos Custos Unitários de Referência: Março de 2001</v>
          </cell>
          <cell r="G3" t="str">
            <v>RCTR0330</v>
          </cell>
        </row>
        <row r="4">
          <cell r="B4" t="str">
            <v>Código</v>
          </cell>
          <cell r="C4" t="str">
            <v>Atividade / Serviço</v>
          </cell>
          <cell r="D4" t="str">
            <v>Custo Unitário</v>
          </cell>
          <cell r="F4" t="str">
            <v>Preço Unitário</v>
          </cell>
        </row>
        <row r="5">
          <cell r="D5" t="str">
            <v>Und</v>
          </cell>
          <cell r="E5" t="str">
            <v>Direto</v>
          </cell>
          <cell r="F5" t="str">
            <v>LDI</v>
          </cell>
          <cell r="G5" t="str">
            <v>Total</v>
          </cell>
        </row>
        <row r="6">
          <cell r="A6">
            <v>1</v>
          </cell>
          <cell r="B6" t="str">
            <v xml:space="preserve">1 A 00 001 00 </v>
          </cell>
          <cell r="C6" t="str">
            <v>Transporte local c/ basc. 5m3 rodov. não pav.</v>
          </cell>
          <cell r="D6" t="str">
            <v>tkm</v>
          </cell>
          <cell r="E6" t="e">
            <v>#REF!</v>
          </cell>
          <cell r="G6" t="e">
            <v>#REF!</v>
          </cell>
        </row>
        <row r="7">
          <cell r="A7">
            <v>2</v>
          </cell>
          <cell r="B7" t="str">
            <v xml:space="preserve">1 A 00 001 05 </v>
          </cell>
          <cell r="C7" t="str">
            <v>Transp. local c/ basc. 10m3 rodov. não pav (const)</v>
          </cell>
          <cell r="D7" t="str">
            <v>tkm</v>
          </cell>
          <cell r="E7">
            <v>0.22105685279187817</v>
          </cell>
          <cell r="G7">
            <v>0.22105685279187817</v>
          </cell>
        </row>
        <row r="8">
          <cell r="A8">
            <v>3</v>
          </cell>
          <cell r="B8" t="str">
            <v>1 A 00 001 06</v>
          </cell>
          <cell r="C8" t="str">
            <v>Transp. local c/ basc. 10m3 rodov. não pav (consv)</v>
          </cell>
          <cell r="D8" t="str">
            <v>tkm</v>
          </cell>
          <cell r="E8" t="e">
            <v>#REF!</v>
          </cell>
          <cell r="G8" t="e">
            <v>#REF!</v>
          </cell>
        </row>
        <row r="9">
          <cell r="A9">
            <v>4</v>
          </cell>
          <cell r="B9" t="str">
            <v>1 A 00 001 07</v>
          </cell>
          <cell r="C9" t="str">
            <v>Transp. local c/ basc. 10m3 rodov. não pav (restr)</v>
          </cell>
          <cell r="D9" t="str">
            <v>tkm</v>
          </cell>
          <cell r="E9" t="e">
            <v>#REF!</v>
          </cell>
          <cell r="G9" t="e">
            <v>#REF!</v>
          </cell>
        </row>
        <row r="10">
          <cell r="A10">
            <v>5</v>
          </cell>
          <cell r="B10" t="str">
            <v>1 A 00 001 08</v>
          </cell>
          <cell r="C10" t="str">
            <v>Transporte local c/ basc. p/ rocha rodov. não pav.</v>
          </cell>
          <cell r="D10" t="str">
            <v>tkm</v>
          </cell>
          <cell r="E10" t="e">
            <v>#REF!</v>
          </cell>
          <cell r="G10" t="e">
            <v>#REF!</v>
          </cell>
        </row>
        <row r="11">
          <cell r="A11">
            <v>6</v>
          </cell>
          <cell r="B11" t="str">
            <v>1 A 00 001 40</v>
          </cell>
          <cell r="C11" t="str">
            <v>Transp. local c/ carroceria 15 t rodov. não pav.</v>
          </cell>
          <cell r="D11" t="str">
            <v>tkm</v>
          </cell>
          <cell r="E11" t="e">
            <v>#REF!</v>
          </cell>
          <cell r="G11" t="e">
            <v>#REF!</v>
          </cell>
        </row>
        <row r="12">
          <cell r="A12">
            <v>7</v>
          </cell>
          <cell r="B12" t="str">
            <v>1 A 00 001 41</v>
          </cell>
          <cell r="C12" t="str">
            <v>Transporte local c/ carroceria 4t rodov. não pav.</v>
          </cell>
          <cell r="D12" t="str">
            <v>tkm</v>
          </cell>
          <cell r="E12" t="e">
            <v>#REF!</v>
          </cell>
          <cell r="G12" t="e">
            <v>#REF!</v>
          </cell>
        </row>
        <row r="13">
          <cell r="A13">
            <v>8</v>
          </cell>
          <cell r="B13" t="str">
            <v>1 A 00 001 50</v>
          </cell>
          <cell r="C13" t="str">
            <v>Transporte local c/ betoneira rodov. não pav.</v>
          </cell>
          <cell r="D13" t="str">
            <v>tkm</v>
          </cell>
          <cell r="E13" t="e">
            <v>#REF!</v>
          </cell>
          <cell r="G13" t="e">
            <v>#REF!</v>
          </cell>
        </row>
        <row r="14">
          <cell r="A14">
            <v>9</v>
          </cell>
          <cell r="B14" t="str">
            <v>1 A 00 001 60</v>
          </cell>
          <cell r="C14" t="str">
            <v>Transp. local c/ carroc. c/ guind. rodov. não pav.</v>
          </cell>
          <cell r="D14" t="str">
            <v>tkm</v>
          </cell>
          <cell r="E14" t="e">
            <v>#REF!</v>
          </cell>
          <cell r="G14" t="e">
            <v>#REF!</v>
          </cell>
        </row>
        <row r="15">
          <cell r="A15">
            <v>10</v>
          </cell>
          <cell r="B15" t="str">
            <v>1 A 00 001 90</v>
          </cell>
          <cell r="C15" t="str">
            <v>Transporte comercial c/ carroc. rodov. não pav.</v>
          </cell>
          <cell r="D15" t="str">
            <v>tkm</v>
          </cell>
          <cell r="E15" t="e">
            <v>#REF!</v>
          </cell>
          <cell r="G15" t="e">
            <v>#REF!</v>
          </cell>
        </row>
        <row r="16">
          <cell r="A16">
            <v>11</v>
          </cell>
          <cell r="B16" t="str">
            <v>1 A 00 002 00</v>
          </cell>
          <cell r="C16" t="str">
            <v>Transporte local c/ basc. 5m3 rodov. pav.</v>
          </cell>
          <cell r="D16" t="str">
            <v>tkm</v>
          </cell>
          <cell r="E16" t="e">
            <v>#REF!</v>
          </cell>
          <cell r="G16" t="e">
            <v>#REF!</v>
          </cell>
        </row>
        <row r="17">
          <cell r="A17">
            <v>12</v>
          </cell>
          <cell r="B17" t="str">
            <v>1 A 00 002 03</v>
          </cell>
          <cell r="C17" t="str">
            <v>Transp. local material para remendos</v>
          </cell>
          <cell r="D17" t="str">
            <v>tkm</v>
          </cell>
          <cell r="E17" t="e">
            <v>#REF!</v>
          </cell>
          <cell r="G17" t="e">
            <v>#REF!</v>
          </cell>
        </row>
        <row r="18">
          <cell r="A18">
            <v>13</v>
          </cell>
          <cell r="B18" t="str">
            <v>1 A 00 002 05</v>
          </cell>
          <cell r="C18" t="str">
            <v>Transp. local c/ basc. 10m3 rodov. pav. (const)</v>
          </cell>
          <cell r="D18" t="str">
            <v>tkm</v>
          </cell>
          <cell r="E18">
            <v>0.17212727272727274</v>
          </cell>
          <cell r="G18">
            <v>0.17212727272727274</v>
          </cell>
        </row>
        <row r="19">
          <cell r="A19">
            <v>14</v>
          </cell>
          <cell r="B19" t="str">
            <v>1 A 00 002 06</v>
          </cell>
          <cell r="C19" t="str">
            <v>Transp. local c/ basc. 10m3 rodov. pav. (consv)</v>
          </cell>
          <cell r="D19" t="str">
            <v>tkm</v>
          </cell>
          <cell r="E19" t="e">
            <v>#REF!</v>
          </cell>
          <cell r="G19" t="e">
            <v>#REF!</v>
          </cell>
        </row>
        <row r="20">
          <cell r="A20">
            <v>15</v>
          </cell>
          <cell r="B20" t="str">
            <v>1 A 00 002 07</v>
          </cell>
          <cell r="C20" t="str">
            <v>Transp. local c/ basc. 10m3 rodov. pav. (restr)</v>
          </cell>
          <cell r="D20" t="str">
            <v>tkm</v>
          </cell>
          <cell r="E20" t="e">
            <v>#REF!</v>
          </cell>
          <cell r="G20" t="e">
            <v>#REF!</v>
          </cell>
        </row>
        <row r="21">
          <cell r="A21">
            <v>16</v>
          </cell>
          <cell r="B21" t="str">
            <v>1 A 00 002 08</v>
          </cell>
          <cell r="C21" t="str">
            <v>Transporte local c/ basc. p/ rocha rodov. pav.</v>
          </cell>
          <cell r="D21" t="str">
            <v>tkm</v>
          </cell>
          <cell r="E21" t="e">
            <v>#REF!</v>
          </cell>
          <cell r="G21" t="e">
            <v>#REF!</v>
          </cell>
        </row>
        <row r="22">
          <cell r="A22">
            <v>17</v>
          </cell>
          <cell r="B22" t="str">
            <v>1 A 00 002 40</v>
          </cell>
          <cell r="C22" t="str">
            <v>Transporte local c/ carroceria 15 t rodov. pav.</v>
          </cell>
          <cell r="D22" t="str">
            <v>tkm</v>
          </cell>
          <cell r="E22">
            <v>0.2168751111111111</v>
          </cell>
          <cell r="G22">
            <v>0.2168751111111111</v>
          </cell>
        </row>
        <row r="23">
          <cell r="A23">
            <v>18</v>
          </cell>
          <cell r="B23" t="str">
            <v>1 A 00 002 41</v>
          </cell>
          <cell r="C23" t="str">
            <v>Transporte local c/ carroceria 4t rodov. pav.</v>
          </cell>
          <cell r="D23" t="str">
            <v>tkm</v>
          </cell>
          <cell r="E23" t="e">
            <v>#REF!</v>
          </cell>
          <cell r="G23" t="e">
            <v>#REF!</v>
          </cell>
        </row>
        <row r="24">
          <cell r="A24">
            <v>19</v>
          </cell>
          <cell r="B24" t="str">
            <v>1 A 00 002 50</v>
          </cell>
          <cell r="C24" t="str">
            <v>Transporte local c/ betoneira rodov. pav.</v>
          </cell>
          <cell r="D24" t="str">
            <v>tkm</v>
          </cell>
          <cell r="E24" t="e">
            <v>#REF!</v>
          </cell>
          <cell r="G24" t="e">
            <v>#REF!</v>
          </cell>
        </row>
        <row r="25">
          <cell r="A25">
            <v>20</v>
          </cell>
          <cell r="B25" t="str">
            <v>1 A 00 002 60</v>
          </cell>
          <cell r="C25" t="str">
            <v>Transp. local c/ carroceria c/ guind. rodov. pav.</v>
          </cell>
          <cell r="D25" t="str">
            <v>tkm</v>
          </cell>
          <cell r="E25">
            <v>0.35419406779661017</v>
          </cell>
          <cell r="G25">
            <v>0.35419406779661017</v>
          </cell>
        </row>
        <row r="26">
          <cell r="A26">
            <v>21</v>
          </cell>
          <cell r="B26" t="str">
            <v>1 A 00 002 90</v>
          </cell>
          <cell r="C26" t="str">
            <v>Transporte comercial c/ carroceria rodov. pav.</v>
          </cell>
          <cell r="D26" t="str">
            <v>tkm</v>
          </cell>
          <cell r="E26">
            <v>0.11364090909090908</v>
          </cell>
          <cell r="G26">
            <v>0.11364090909090908</v>
          </cell>
        </row>
        <row r="27">
          <cell r="A27">
            <v>22</v>
          </cell>
          <cell r="B27" t="str">
            <v>1 A 00 102 00</v>
          </cell>
          <cell r="C27" t="str">
            <v>Transporte local de material betuminoso</v>
          </cell>
          <cell r="D27" t="str">
            <v>tkm</v>
          </cell>
          <cell r="E27" t="e">
            <v>#REF!</v>
          </cell>
          <cell r="G27" t="e">
            <v>#REF!</v>
          </cell>
        </row>
        <row r="28">
          <cell r="A28">
            <v>23</v>
          </cell>
          <cell r="B28" t="str">
            <v>1 A 00 112 90</v>
          </cell>
          <cell r="C28" t="str">
            <v>Transporte comercial material betuminoso à quente</v>
          </cell>
          <cell r="D28" t="str">
            <v>tkm</v>
          </cell>
          <cell r="E28" t="e">
            <v>#REF!</v>
          </cell>
          <cell r="G28" t="e">
            <v>#REF!</v>
          </cell>
        </row>
        <row r="29">
          <cell r="A29">
            <v>24</v>
          </cell>
          <cell r="B29" t="str">
            <v>1 A 00 112 91</v>
          </cell>
          <cell r="C29" t="str">
            <v>Transporte comercial material betuminoso à frio</v>
          </cell>
          <cell r="D29" t="str">
            <v>tkm</v>
          </cell>
          <cell r="E29" t="e">
            <v>#REF!</v>
          </cell>
          <cell r="G29" t="e">
            <v>#REF!</v>
          </cell>
        </row>
        <row r="30">
          <cell r="A30">
            <v>25</v>
          </cell>
          <cell r="B30" t="str">
            <v>1 A 00 201 70</v>
          </cell>
          <cell r="C30" t="str">
            <v>Transp. local água c/ cam. tanque rodov. não pav.</v>
          </cell>
          <cell r="D30" t="str">
            <v>tkm</v>
          </cell>
          <cell r="E30" t="e">
            <v>#REF!</v>
          </cell>
          <cell r="G30" t="e">
            <v>#REF!</v>
          </cell>
        </row>
        <row r="31">
          <cell r="A31">
            <v>26</v>
          </cell>
          <cell r="B31" t="str">
            <v>1 A 00 202 70</v>
          </cell>
          <cell r="C31" t="str">
            <v>Transp. local de água c/ cam. tanque rodov. pav.</v>
          </cell>
          <cell r="D31" t="str">
            <v>tkm</v>
          </cell>
          <cell r="E31" t="e">
            <v>#REF!</v>
          </cell>
          <cell r="G31" t="e">
            <v>#REF!</v>
          </cell>
        </row>
        <row r="32">
          <cell r="A32">
            <v>27</v>
          </cell>
          <cell r="B32" t="str">
            <v>1 A 00 301 00</v>
          </cell>
          <cell r="C32" t="str">
            <v>Fornecimento de Aço CA-25</v>
          </cell>
          <cell r="D32" t="str">
            <v>kg</v>
          </cell>
          <cell r="E32">
            <v>1.1088057545777779</v>
          </cell>
          <cell r="G32">
            <v>1.1088057545777779</v>
          </cell>
        </row>
        <row r="33">
          <cell r="A33">
            <v>28</v>
          </cell>
          <cell r="B33" t="str">
            <v>1 A 00 302 00</v>
          </cell>
          <cell r="C33" t="str">
            <v>Fornecimento de Aço CA-50</v>
          </cell>
          <cell r="D33" t="str">
            <v>kg</v>
          </cell>
          <cell r="E33">
            <v>1.0088057545777778</v>
          </cell>
          <cell r="G33">
            <v>1.0088057545777778</v>
          </cell>
        </row>
        <row r="34">
          <cell r="A34">
            <v>29</v>
          </cell>
          <cell r="B34" t="str">
            <v>1 A 00 303 00</v>
          </cell>
          <cell r="C34" t="str">
            <v>Fornecimento de Aço CA-60</v>
          </cell>
          <cell r="D34" t="str">
            <v>kg</v>
          </cell>
          <cell r="E34" t="e">
            <v>#REF!</v>
          </cell>
          <cell r="G34" t="e">
            <v>#REF!</v>
          </cell>
        </row>
        <row r="35">
          <cell r="A35">
            <v>30</v>
          </cell>
          <cell r="B35" t="str">
            <v>1 A 00 717 00</v>
          </cell>
          <cell r="C35" t="str">
            <v>Brita Comercial</v>
          </cell>
          <cell r="D35" t="str">
            <v>m3</v>
          </cell>
          <cell r="E35" t="e">
            <v>#REF!</v>
          </cell>
          <cell r="G35" t="e">
            <v>#REF!</v>
          </cell>
        </row>
        <row r="36">
          <cell r="A36">
            <v>31</v>
          </cell>
          <cell r="B36" t="str">
            <v>1 A 00 961 00</v>
          </cell>
          <cell r="C36" t="str">
            <v>Peças de Desgaste do Britador 30m3/h</v>
          </cell>
          <cell r="D36" t="str">
            <v>cjh</v>
          </cell>
          <cell r="E36" t="e">
            <v>#REF!</v>
          </cell>
          <cell r="G36" t="e">
            <v>#REF!</v>
          </cell>
        </row>
        <row r="37">
          <cell r="A37">
            <v>32</v>
          </cell>
          <cell r="B37" t="str">
            <v>1 A 00 962 00</v>
          </cell>
          <cell r="C37" t="str">
            <v>Peças de Desgaste do Britador 9 a 20m3/h</v>
          </cell>
          <cell r="D37" t="str">
            <v>cjh</v>
          </cell>
          <cell r="E37" t="e">
            <v>#REF!</v>
          </cell>
          <cell r="G37" t="e">
            <v>#REF!</v>
          </cell>
        </row>
        <row r="38">
          <cell r="A38">
            <v>33</v>
          </cell>
          <cell r="B38" t="str">
            <v>1 A 00 963 00</v>
          </cell>
          <cell r="C38" t="str">
            <v>Peças de Desgaste do Britador 80m3/h</v>
          </cell>
          <cell r="D38" t="str">
            <v>cjh</v>
          </cell>
          <cell r="E38" t="e">
            <v>#REF!</v>
          </cell>
          <cell r="G38" t="e">
            <v>#REF!</v>
          </cell>
        </row>
        <row r="39">
          <cell r="A39">
            <v>34</v>
          </cell>
          <cell r="B39" t="str">
            <v>1 A 00 964 00</v>
          </cell>
          <cell r="C39" t="str">
            <v>Peças de desgaste britador prod. de rachão</v>
          </cell>
          <cell r="D39" t="str">
            <v>cjh</v>
          </cell>
          <cell r="E39" t="e">
            <v>#REF!</v>
          </cell>
          <cell r="G39" t="e">
            <v>#REF!</v>
          </cell>
        </row>
        <row r="40">
          <cell r="A40">
            <v>35</v>
          </cell>
          <cell r="B40" t="str">
            <v>1 A 01 100 01</v>
          </cell>
          <cell r="C40" t="str">
            <v>Limpeza camada vegetal em jazida (const e restr.)</v>
          </cell>
          <cell r="D40" t="str">
            <v>m2</v>
          </cell>
          <cell r="E40">
            <v>0.14588345008756567</v>
          </cell>
          <cell r="G40">
            <v>0.14588345008756567</v>
          </cell>
        </row>
        <row r="41">
          <cell r="A41">
            <v>36</v>
          </cell>
          <cell r="B41" t="str">
            <v>1 A 01 100 02</v>
          </cell>
          <cell r="C41" t="str">
            <v>Limpeza de camada vegetal em jazida (consv)</v>
          </cell>
          <cell r="D41" t="str">
            <v>m2</v>
          </cell>
          <cell r="E41" t="e">
            <v>#REF!</v>
          </cell>
          <cell r="G41" t="e">
            <v>#REF!</v>
          </cell>
        </row>
        <row r="42">
          <cell r="A42">
            <v>37</v>
          </cell>
          <cell r="B42" t="str">
            <v>1 A 01 105 01</v>
          </cell>
          <cell r="C42" t="str">
            <v>Expurgo de jazida (const e restr)</v>
          </cell>
          <cell r="D42" t="str">
            <v>m3</v>
          </cell>
          <cell r="E42">
            <v>0.77431537735849065</v>
          </cell>
          <cell r="G42">
            <v>0.77431537735849065</v>
          </cell>
        </row>
        <row r="43">
          <cell r="A43">
            <v>38</v>
          </cell>
          <cell r="B43" t="str">
            <v>1 A 01 105 02</v>
          </cell>
          <cell r="C43" t="str">
            <v>Expurgo de jazida (consv)</v>
          </cell>
          <cell r="D43" t="str">
            <v>m3</v>
          </cell>
          <cell r="E43" t="e">
            <v>#REF!</v>
          </cell>
          <cell r="G43" t="e">
            <v>#REF!</v>
          </cell>
        </row>
        <row r="44">
          <cell r="A44">
            <v>39</v>
          </cell>
          <cell r="B44" t="str">
            <v>1 A 01 111 00</v>
          </cell>
          <cell r="C44" t="str">
            <v>Material de base (consv)</v>
          </cell>
          <cell r="D44" t="str">
            <v>m3</v>
          </cell>
          <cell r="E44" t="e">
            <v>#REF!</v>
          </cell>
          <cell r="G44" t="e">
            <v>#REF!</v>
          </cell>
        </row>
        <row r="45">
          <cell r="A45">
            <v>40</v>
          </cell>
          <cell r="B45" t="str">
            <v>1 A 01 111 01</v>
          </cell>
          <cell r="C45" t="str">
            <v>Esc. e carga material de jazida (consv)</v>
          </cell>
          <cell r="D45" t="str">
            <v>m3</v>
          </cell>
          <cell r="E45" t="e">
            <v>#REF!</v>
          </cell>
          <cell r="G45" t="e">
            <v>#REF!</v>
          </cell>
        </row>
        <row r="46">
          <cell r="A46">
            <v>41</v>
          </cell>
          <cell r="B46" t="str">
            <v>1 A 01 120 01</v>
          </cell>
          <cell r="C46" t="str">
            <v>Escav. e carga de mater. de jazida(const e restr)</v>
          </cell>
          <cell r="D46" t="str">
            <v>m3</v>
          </cell>
          <cell r="E46">
            <v>2.7739465030303032</v>
          </cell>
          <cell r="G46">
            <v>2.7739465030303032</v>
          </cell>
        </row>
        <row r="47">
          <cell r="A47">
            <v>42</v>
          </cell>
          <cell r="B47" t="str">
            <v>1 A 01 150 01</v>
          </cell>
          <cell r="C47" t="str">
            <v>Rocha p/ britagem c/ perfur. sobre esteira</v>
          </cell>
          <cell r="D47" t="str">
            <v>m3</v>
          </cell>
          <cell r="E47" t="e">
            <v>#REF!</v>
          </cell>
          <cell r="G47" t="e">
            <v>#REF!</v>
          </cell>
        </row>
        <row r="48">
          <cell r="A48">
            <v>43</v>
          </cell>
          <cell r="B48" t="str">
            <v xml:space="preserve">1 A 01 150 02 </v>
          </cell>
          <cell r="C48" t="str">
            <v>Rocha p/ britagem com perfuratriz manual</v>
          </cell>
          <cell r="D48" t="str">
            <v>m3</v>
          </cell>
          <cell r="E48" t="e">
            <v>#REF!</v>
          </cell>
          <cell r="G48" t="e">
            <v>#REF!</v>
          </cell>
        </row>
        <row r="49">
          <cell r="A49">
            <v>44</v>
          </cell>
          <cell r="B49" t="str">
            <v>1 A 01 155 01</v>
          </cell>
          <cell r="C49" t="str">
            <v>Rachão e pedra-de-mão produzidos-(const e rest)</v>
          </cell>
          <cell r="D49" t="str">
            <v>m3</v>
          </cell>
          <cell r="E49" t="e">
            <v>#REF!</v>
          </cell>
          <cell r="G49" t="e">
            <v>#REF!</v>
          </cell>
        </row>
        <row r="50">
          <cell r="A50">
            <v>45</v>
          </cell>
          <cell r="B50" t="str">
            <v>1 A 01 170 01</v>
          </cell>
          <cell r="C50" t="str">
            <v>Areia extraída com equipamento tipo "drag-line"</v>
          </cell>
          <cell r="D50" t="str">
            <v>m3</v>
          </cell>
          <cell r="E50" t="e">
            <v>#REF!</v>
          </cell>
          <cell r="G50" t="e">
            <v>#REF!</v>
          </cell>
        </row>
        <row r="51">
          <cell r="A51">
            <v>46</v>
          </cell>
          <cell r="B51" t="str">
            <v>1 A 01 170 02</v>
          </cell>
          <cell r="C51" t="str">
            <v>Areia extraída com trator e carregadeira</v>
          </cell>
          <cell r="D51" t="str">
            <v>m3</v>
          </cell>
          <cell r="E51" t="e">
            <v>#REF!</v>
          </cell>
          <cell r="G51" t="e">
            <v>#REF!</v>
          </cell>
        </row>
        <row r="52">
          <cell r="A52">
            <v>47</v>
          </cell>
          <cell r="B52" t="str">
            <v xml:space="preserve">1 A 01 170 03 </v>
          </cell>
          <cell r="C52" t="str">
            <v>Areia extraída com draga de sucção (tipo bomba)</v>
          </cell>
          <cell r="D52" t="str">
            <v>m3</v>
          </cell>
          <cell r="E52" t="e">
            <v>#REF!</v>
          </cell>
          <cell r="G52" t="e">
            <v>#REF!</v>
          </cell>
        </row>
        <row r="53">
          <cell r="A53">
            <v>48</v>
          </cell>
          <cell r="B53" t="str">
            <v>1 A 01 200 01</v>
          </cell>
          <cell r="C53" t="str">
            <v>Brita produzida em central de britagem de 80 m3/h</v>
          </cell>
          <cell r="D53" t="str">
            <v>m3</v>
          </cell>
          <cell r="E53" t="e">
            <v>#REF!</v>
          </cell>
          <cell r="G53" t="e">
            <v>#REF!</v>
          </cell>
        </row>
        <row r="54">
          <cell r="A54">
            <v>49</v>
          </cell>
          <cell r="B54" t="str">
            <v>1 A 01 200 02</v>
          </cell>
          <cell r="C54" t="str">
            <v>Brita produzida em central de britagem de 30 m3/h</v>
          </cell>
          <cell r="D54" t="str">
            <v>m3</v>
          </cell>
          <cell r="E54" t="e">
            <v>#REF!</v>
          </cell>
          <cell r="G54" t="e">
            <v>#REF!</v>
          </cell>
        </row>
        <row r="55">
          <cell r="A55">
            <v>50</v>
          </cell>
          <cell r="B55" t="str">
            <v>1 A 01 200 04</v>
          </cell>
          <cell r="C55" t="str">
            <v>Pedra de mão produzida manualmente (consv)</v>
          </cell>
          <cell r="D55" t="str">
            <v>m3</v>
          </cell>
          <cell r="E55" t="e">
            <v>#REF!</v>
          </cell>
          <cell r="G55" t="e">
            <v>#REF!</v>
          </cell>
        </row>
        <row r="56">
          <cell r="A56">
            <v>51</v>
          </cell>
          <cell r="B56" t="str">
            <v>1 A 01 390 02</v>
          </cell>
          <cell r="C56" t="str">
            <v>Usinagem de CBUQ (capa de rolamento)</v>
          </cell>
          <cell r="D56" t="str">
            <v>t</v>
          </cell>
          <cell r="E56">
            <v>30.485182891760342</v>
          </cell>
          <cell r="G56">
            <v>30.485182891760342</v>
          </cell>
        </row>
        <row r="57">
          <cell r="A57">
            <v>52</v>
          </cell>
          <cell r="B57" t="str">
            <v>1 A 01 390 03</v>
          </cell>
          <cell r="C57" t="str">
            <v>Usinagem de CBUQ (binder)</v>
          </cell>
          <cell r="D57" t="str">
            <v>t</v>
          </cell>
          <cell r="E57">
            <v>30.720041649282575</v>
          </cell>
          <cell r="G57">
            <v>30.720041649282575</v>
          </cell>
        </row>
        <row r="58">
          <cell r="A58">
            <v>53</v>
          </cell>
          <cell r="B58" t="str">
            <v>1 A 01 391 02</v>
          </cell>
          <cell r="C58" t="str">
            <v>Usinagem de areia-asfalto</v>
          </cell>
          <cell r="D58" t="str">
            <v>t</v>
          </cell>
          <cell r="E58" t="e">
            <v>#REF!</v>
          </cell>
          <cell r="G58" t="e">
            <v>#REF!</v>
          </cell>
        </row>
        <row r="59">
          <cell r="A59">
            <v>54</v>
          </cell>
          <cell r="B59" t="str">
            <v>1 A 01 395 01</v>
          </cell>
          <cell r="C59" t="str">
            <v>Usinagem de brita graduada</v>
          </cell>
          <cell r="D59" t="str">
            <v>m3</v>
          </cell>
          <cell r="E59">
            <v>57.935208000520198</v>
          </cell>
          <cell r="G59">
            <v>57.935208000520198</v>
          </cell>
        </row>
        <row r="60">
          <cell r="A60">
            <v>55</v>
          </cell>
          <cell r="B60" t="str">
            <v>1 A 01 395 02</v>
          </cell>
          <cell r="C60" t="str">
            <v>Usinagem de solo-bRita</v>
          </cell>
          <cell r="D60" t="str">
            <v>m3</v>
          </cell>
          <cell r="E60" t="e">
            <v>#REF!</v>
          </cell>
          <cell r="G60" t="e">
            <v>#REF!</v>
          </cell>
        </row>
        <row r="61">
          <cell r="A61">
            <v>56</v>
          </cell>
          <cell r="B61" t="str">
            <v>1 A 01 396 01</v>
          </cell>
          <cell r="C61" t="str">
            <v>Usinagem de solo-cimento</v>
          </cell>
          <cell r="D61" t="str">
            <v>m3</v>
          </cell>
          <cell r="E61">
            <v>25.090334585759109</v>
          </cell>
          <cell r="G61">
            <v>25.090334585759109</v>
          </cell>
        </row>
        <row r="62">
          <cell r="A62">
            <v>57</v>
          </cell>
          <cell r="B62" t="str">
            <v>1 A 01 396 02</v>
          </cell>
          <cell r="C62" t="str">
            <v>Usinagem de solo melhorado com cimento.</v>
          </cell>
          <cell r="D62" t="str">
            <v>m3</v>
          </cell>
          <cell r="E62" t="e">
            <v>#REF!</v>
          </cell>
          <cell r="G62" t="e">
            <v>#REF!</v>
          </cell>
        </row>
        <row r="63">
          <cell r="A63">
            <v>58</v>
          </cell>
          <cell r="B63" t="str">
            <v>1 A 01 397 02</v>
          </cell>
          <cell r="C63" t="str">
            <v>Usinagem de P.M.F.</v>
          </cell>
          <cell r="D63" t="str">
            <v>m3</v>
          </cell>
          <cell r="E63" t="e">
            <v>#REF!</v>
          </cell>
          <cell r="G63" t="e">
            <v>#REF!</v>
          </cell>
        </row>
        <row r="64">
          <cell r="A64">
            <v>59</v>
          </cell>
          <cell r="B64" t="str">
            <v>1 A 01 398 02</v>
          </cell>
          <cell r="C64" t="str">
            <v>Usinagem de CBUQ p/ reciclagem em usina fixa.</v>
          </cell>
          <cell r="D64" t="str">
            <v>t</v>
          </cell>
          <cell r="E64" t="e">
            <v>#REF!</v>
          </cell>
          <cell r="G64" t="e">
            <v>#REF!</v>
          </cell>
        </row>
        <row r="65">
          <cell r="A65">
            <v>60</v>
          </cell>
          <cell r="B65" t="str">
            <v xml:space="preserve">1 A 01 401 01 </v>
          </cell>
          <cell r="C65" t="str">
            <v>Forma comum de madeira</v>
          </cell>
          <cell r="D65" t="str">
            <v>m2</v>
          </cell>
          <cell r="E65">
            <v>22.012973224503028</v>
          </cell>
          <cell r="G65">
            <v>22.012973224503028</v>
          </cell>
        </row>
        <row r="66">
          <cell r="A66">
            <v>61</v>
          </cell>
          <cell r="B66" t="str">
            <v>1 A 01 402 01</v>
          </cell>
          <cell r="C66" t="str">
            <v>Forma de placa compensada resinada</v>
          </cell>
          <cell r="D66" t="str">
            <v>m2</v>
          </cell>
          <cell r="E66">
            <v>16.798866242415031</v>
          </cell>
          <cell r="G66">
            <v>16.798866242415031</v>
          </cell>
        </row>
        <row r="67">
          <cell r="A67">
            <v>62</v>
          </cell>
          <cell r="B67" t="str">
            <v>1 A 01 403 01</v>
          </cell>
          <cell r="C67" t="str">
            <v>Forma de placa compensada plastificada</v>
          </cell>
          <cell r="D67" t="str">
            <v>m2</v>
          </cell>
          <cell r="E67" t="e">
            <v>#REF!</v>
          </cell>
          <cell r="G67" t="e">
            <v>#REF!</v>
          </cell>
        </row>
        <row r="68">
          <cell r="A68">
            <v>63</v>
          </cell>
          <cell r="B68" t="str">
            <v>1 A 01 404 01</v>
          </cell>
          <cell r="C68" t="str">
            <v>Forma para tubulão</v>
          </cell>
          <cell r="D68" t="str">
            <v>m2</v>
          </cell>
          <cell r="E68" t="e">
            <v>#REF!</v>
          </cell>
          <cell r="G68" t="e">
            <v>#REF!</v>
          </cell>
        </row>
        <row r="69">
          <cell r="A69">
            <v>64</v>
          </cell>
          <cell r="B69" t="str">
            <v>1 A 01 407 01</v>
          </cell>
          <cell r="C69" t="str">
            <v>Confecção e lançam. de concreto magro em betoneira</v>
          </cell>
          <cell r="D69" t="str">
            <v>m3</v>
          </cell>
          <cell r="E69" t="e">
            <v>#REF!</v>
          </cell>
          <cell r="G69" t="e">
            <v>#REF!</v>
          </cell>
        </row>
        <row r="70">
          <cell r="A70">
            <v>65</v>
          </cell>
          <cell r="B70" t="str">
            <v>1 A 01 408 01</v>
          </cell>
          <cell r="C70" t="str">
            <v>Concreto fck=8MPa contr raz uso geral conf e lanç</v>
          </cell>
          <cell r="D70" t="str">
            <v>m3</v>
          </cell>
          <cell r="E70" t="e">
            <v>#REF!</v>
          </cell>
          <cell r="G70" t="e">
            <v>#REF!</v>
          </cell>
        </row>
        <row r="71">
          <cell r="A71">
            <v>66</v>
          </cell>
          <cell r="B71" t="str">
            <v>1 A 01 410 01</v>
          </cell>
          <cell r="C71" t="str">
            <v>Concreto fck=10MPa contr raz uso geral conf e lanç</v>
          </cell>
          <cell r="D71" t="str">
            <v>m3</v>
          </cell>
          <cell r="E71">
            <v>152.57178958996053</v>
          </cell>
          <cell r="G71">
            <v>152.57178958996053</v>
          </cell>
        </row>
        <row r="72">
          <cell r="A72">
            <v>67</v>
          </cell>
          <cell r="B72" t="str">
            <v>1 A 01 412 01</v>
          </cell>
          <cell r="C72" t="str">
            <v>Concreto fck=12MPa contr raz uso geral conf e lanç</v>
          </cell>
          <cell r="D72" t="str">
            <v>m3</v>
          </cell>
          <cell r="E72">
            <v>157.37909245347569</v>
          </cell>
          <cell r="G72">
            <v>157.37909245347569</v>
          </cell>
        </row>
        <row r="73">
          <cell r="A73">
            <v>68</v>
          </cell>
          <cell r="B73" t="str">
            <v>1 A 01 415 01</v>
          </cell>
          <cell r="C73" t="str">
            <v>Concr estr fck=15MPa contr raz uso ger conf e lanç</v>
          </cell>
          <cell r="D73" t="str">
            <v>m3</v>
          </cell>
          <cell r="E73">
            <v>162.55684837985953</v>
          </cell>
          <cell r="G73">
            <v>162.55684837985953</v>
          </cell>
        </row>
        <row r="74">
          <cell r="A74">
            <v>69</v>
          </cell>
          <cell r="B74" t="str">
            <v>1 A 01 418 01</v>
          </cell>
          <cell r="C74" t="str">
            <v>Concr estr fck=18MPa contr raz uso ger conf e lanç</v>
          </cell>
          <cell r="D74" t="str">
            <v>m3</v>
          </cell>
          <cell r="E74" t="e">
            <v>#REF!</v>
          </cell>
          <cell r="G74" t="e">
            <v>#REF!</v>
          </cell>
        </row>
        <row r="75">
          <cell r="A75">
            <v>70</v>
          </cell>
          <cell r="B75" t="str">
            <v>1 A 01 422 01</v>
          </cell>
          <cell r="C75" t="str">
            <v>Concr estr fck=22MPa contr raz uso ger conf e lanç</v>
          </cell>
          <cell r="D75" t="str">
            <v>m3</v>
          </cell>
          <cell r="E75">
            <v>176.4726041166272</v>
          </cell>
          <cell r="G75">
            <v>176.4726041166272</v>
          </cell>
        </row>
        <row r="76">
          <cell r="A76">
            <v>71</v>
          </cell>
          <cell r="B76" t="str">
            <v>1 A 01 423 00</v>
          </cell>
          <cell r="C76" t="str">
            <v>Concreto fck=18MPa para pré-moldados (tubos)</v>
          </cell>
          <cell r="D76" t="str">
            <v>m3</v>
          </cell>
          <cell r="E76" t="e">
            <v>#REF!</v>
          </cell>
          <cell r="G76" t="e">
            <v>#REF!</v>
          </cell>
        </row>
        <row r="77">
          <cell r="A77">
            <v>72</v>
          </cell>
          <cell r="B77" t="str">
            <v>1 A 01 424 00</v>
          </cell>
          <cell r="C77" t="str">
            <v>Concreto poroso para pré-moldados (tubos)</v>
          </cell>
          <cell r="D77" t="str">
            <v>m3</v>
          </cell>
          <cell r="E77" t="e">
            <v>#REF!</v>
          </cell>
          <cell r="G77" t="e">
            <v>#REF!</v>
          </cell>
        </row>
        <row r="78">
          <cell r="A78">
            <v>73</v>
          </cell>
          <cell r="B78" t="str">
            <v>1 A 01 450 01</v>
          </cell>
          <cell r="C78" t="str">
            <v>Escoramento de bueiros celulares</v>
          </cell>
          <cell r="D78" t="str">
            <v>m3</v>
          </cell>
          <cell r="E78">
            <v>17.022913777212121</v>
          </cell>
          <cell r="G78">
            <v>17.022913777212121</v>
          </cell>
        </row>
        <row r="79">
          <cell r="A79">
            <v>74</v>
          </cell>
          <cell r="B79" t="str">
            <v>1 A 01 512 10</v>
          </cell>
          <cell r="C79" t="str">
            <v>Concreto ciclópico fck=12 MPa</v>
          </cell>
          <cell r="D79" t="str">
            <v>m3</v>
          </cell>
          <cell r="E79">
            <v>128.13607508268447</v>
          </cell>
          <cell r="G79">
            <v>128.13607508268447</v>
          </cell>
        </row>
        <row r="80">
          <cell r="A80">
            <v>75</v>
          </cell>
          <cell r="B80" t="str">
            <v>1 A 01 515 10</v>
          </cell>
          <cell r="C80" t="str">
            <v>Concreto ciclópico fck=15 MPa</v>
          </cell>
          <cell r="D80" t="str">
            <v>m3</v>
          </cell>
          <cell r="E80" t="e">
            <v>#REF!</v>
          </cell>
          <cell r="G80" t="e">
            <v>#REF!</v>
          </cell>
        </row>
        <row r="81">
          <cell r="A81">
            <v>76</v>
          </cell>
          <cell r="B81" t="str">
            <v>1 A 01 580 01</v>
          </cell>
          <cell r="C81" t="str">
            <v>Fornecimento, preparo e colocação formas aço CA 60</v>
          </cell>
          <cell r="D81" t="str">
            <v>kg</v>
          </cell>
          <cell r="E81" t="e">
            <v>#REF!</v>
          </cell>
          <cell r="G81" t="e">
            <v>#REF!</v>
          </cell>
        </row>
        <row r="82">
          <cell r="A82">
            <v>77</v>
          </cell>
          <cell r="B82" t="str">
            <v>1 A 01 580 02</v>
          </cell>
          <cell r="C82" t="str">
            <v>Fornecimento, preparo e colocação formas aço CA 50</v>
          </cell>
          <cell r="D82" t="str">
            <v>kg</v>
          </cell>
          <cell r="E82">
            <v>2.1972801000000004</v>
          </cell>
          <cell r="G82">
            <v>2.1972801000000004</v>
          </cell>
        </row>
        <row r="83">
          <cell r="A83">
            <v>78</v>
          </cell>
          <cell r="B83" t="str">
            <v>1 A 01 580 03</v>
          </cell>
          <cell r="C83" t="str">
            <v>Fornecimento, preparo e colocação formas aço CA 25</v>
          </cell>
          <cell r="D83" t="str">
            <v>kg</v>
          </cell>
          <cell r="E83" t="e">
            <v>#REF!</v>
          </cell>
          <cell r="G83" t="e">
            <v>#REF!</v>
          </cell>
        </row>
        <row r="84">
          <cell r="A84">
            <v>79</v>
          </cell>
          <cell r="B84" t="str">
            <v>1 A 01 603 01</v>
          </cell>
          <cell r="C84" t="str">
            <v>Argamassa cimento-areia 1:3</v>
          </cell>
          <cell r="D84" t="str">
            <v>m3</v>
          </cell>
          <cell r="E84">
            <v>177.71595660000003</v>
          </cell>
          <cell r="G84">
            <v>177.71595660000003</v>
          </cell>
        </row>
        <row r="85">
          <cell r="A85">
            <v>80</v>
          </cell>
          <cell r="B85" t="str">
            <v>1 A 01 604 01</v>
          </cell>
          <cell r="C85" t="str">
            <v>Argamassa cimento-areia 1:4</v>
          </cell>
          <cell r="D85" t="str">
            <v>m3</v>
          </cell>
          <cell r="E85">
            <v>159.19330345656567</v>
          </cell>
          <cell r="G85">
            <v>159.19330345656567</v>
          </cell>
        </row>
        <row r="86">
          <cell r="A86">
            <v>81</v>
          </cell>
          <cell r="B86" t="str">
            <v>1 A 01 606 01</v>
          </cell>
          <cell r="C86" t="str">
            <v>Argamassa cimento-areia 1:6</v>
          </cell>
          <cell r="D86" t="str">
            <v>m3</v>
          </cell>
          <cell r="E86" t="e">
            <v>#REF!</v>
          </cell>
          <cell r="G86" t="e">
            <v>#REF!</v>
          </cell>
        </row>
        <row r="87">
          <cell r="A87">
            <v>82</v>
          </cell>
          <cell r="B87" t="str">
            <v>1 A 01 620 01</v>
          </cell>
          <cell r="C87" t="str">
            <v>Argamassa cimento-solo 1:10</v>
          </cell>
          <cell r="D87" t="str">
            <v>m3</v>
          </cell>
          <cell r="E87" t="e">
            <v>#REF!</v>
          </cell>
          <cell r="G87" t="e">
            <v>#REF!</v>
          </cell>
        </row>
        <row r="88">
          <cell r="A88">
            <v>83</v>
          </cell>
          <cell r="B88" t="str">
            <v>1 A 01 653 00</v>
          </cell>
          <cell r="C88" t="str">
            <v>Usinagem para sub-base de concreto rolado</v>
          </cell>
          <cell r="D88" t="str">
            <v>m3</v>
          </cell>
          <cell r="E88" t="e">
            <v>#REF!</v>
          </cell>
          <cell r="G88" t="e">
            <v>#REF!</v>
          </cell>
        </row>
        <row r="89">
          <cell r="A89">
            <v>84</v>
          </cell>
          <cell r="B89" t="str">
            <v>1 A 01 654 00</v>
          </cell>
          <cell r="C89" t="str">
            <v>Usinagem p/ sub-base de concr. de cimento portland</v>
          </cell>
          <cell r="D89" t="str">
            <v>m3</v>
          </cell>
          <cell r="E89" t="e">
            <v>#REF!</v>
          </cell>
          <cell r="G89" t="e">
            <v>#REF!</v>
          </cell>
        </row>
        <row r="90">
          <cell r="A90">
            <v>85</v>
          </cell>
          <cell r="B90" t="str">
            <v>1 A 01 655 00</v>
          </cell>
          <cell r="C90" t="str">
            <v>Usinagem p/ conc. de cim. portland c/ forma-trilho</v>
          </cell>
          <cell r="D90" t="str">
            <v>m3</v>
          </cell>
          <cell r="E90">
            <v>0</v>
          </cell>
          <cell r="G90">
            <v>0</v>
          </cell>
        </row>
        <row r="91">
          <cell r="A91">
            <v>86</v>
          </cell>
          <cell r="B91" t="str">
            <v>1 A 01 656 00</v>
          </cell>
          <cell r="C91" t="str">
            <v>Usinagem p/ conc. de cim. portland c/ forma desliz</v>
          </cell>
          <cell r="D91" t="str">
            <v>m3</v>
          </cell>
          <cell r="E91" t="e">
            <v>#REF!</v>
          </cell>
          <cell r="G91" t="e">
            <v>#REF!</v>
          </cell>
        </row>
        <row r="92">
          <cell r="A92">
            <v>87</v>
          </cell>
          <cell r="B92" t="str">
            <v>1 A 01 657 00</v>
          </cell>
          <cell r="C92" t="str">
            <v>Usinagem p/ conc.cim. portland c/ equip. peq. por.</v>
          </cell>
          <cell r="D92" t="str">
            <v>m3</v>
          </cell>
          <cell r="E92" t="e">
            <v>#REF!</v>
          </cell>
          <cell r="G92" t="e">
            <v>#REF!</v>
          </cell>
        </row>
        <row r="93">
          <cell r="A93">
            <v>88</v>
          </cell>
          <cell r="B93" t="str">
            <v>1 A 01 700 00</v>
          </cell>
          <cell r="C93" t="str">
            <v>Fabricação de peças pré mold. de conc. p/ pavim.</v>
          </cell>
          <cell r="D93" t="str">
            <v>m3</v>
          </cell>
          <cell r="E93" t="e">
            <v>#REF!</v>
          </cell>
          <cell r="G93" t="e">
            <v>#REF!</v>
          </cell>
        </row>
        <row r="94">
          <cell r="A94">
            <v>89</v>
          </cell>
          <cell r="B94" t="str">
            <v>1 A 01 720 00</v>
          </cell>
          <cell r="C94" t="str">
            <v>Concreto fck=18MPa p/ pré-moldados (guarda-corpo)</v>
          </cell>
          <cell r="D94" t="str">
            <v>m3</v>
          </cell>
          <cell r="E94" t="e">
            <v>#REF!</v>
          </cell>
          <cell r="G94" t="e">
            <v>#REF!</v>
          </cell>
        </row>
        <row r="95">
          <cell r="A95">
            <v>90</v>
          </cell>
          <cell r="B95" t="str">
            <v>1 A 01 720 01</v>
          </cell>
          <cell r="C95" t="str">
            <v>Guarda-corpo tipo GM, moldado no local</v>
          </cell>
          <cell r="D95" t="str">
            <v>m</v>
          </cell>
          <cell r="E95" t="e">
            <v>#REF!</v>
          </cell>
          <cell r="G95" t="e">
            <v>#REF!</v>
          </cell>
        </row>
        <row r="96">
          <cell r="A96">
            <v>91</v>
          </cell>
          <cell r="B96" t="str">
            <v>1 A 01 720 02</v>
          </cell>
          <cell r="C96" t="str">
            <v>Fabricação de Guarda-corpo</v>
          </cell>
          <cell r="D96" t="str">
            <v>m</v>
          </cell>
          <cell r="E96" t="e">
            <v>#REF!</v>
          </cell>
          <cell r="G96" t="e">
            <v>#REF!</v>
          </cell>
        </row>
        <row r="97">
          <cell r="A97">
            <v>92</v>
          </cell>
          <cell r="B97" t="str">
            <v>1 A 01 725 01</v>
          </cell>
          <cell r="C97" t="str">
            <v>Fabricação de balizador de concreto</v>
          </cell>
          <cell r="D97" t="str">
            <v>un</v>
          </cell>
          <cell r="E97">
            <v>6.0227431820907551</v>
          </cell>
          <cell r="G97">
            <v>6.0227431820907551</v>
          </cell>
        </row>
        <row r="98">
          <cell r="A98">
            <v>93</v>
          </cell>
          <cell r="B98" t="str">
            <v>1 A 01 730 00</v>
          </cell>
          <cell r="C98" t="str">
            <v>Concreto fck=18MPa p/ pré-moldados (mourões)</v>
          </cell>
          <cell r="D98" t="str">
            <v>m3</v>
          </cell>
          <cell r="E98" t="e">
            <v>#REF!</v>
          </cell>
          <cell r="G98" t="e">
            <v>#REF!</v>
          </cell>
        </row>
        <row r="99">
          <cell r="A99">
            <v>94</v>
          </cell>
          <cell r="B99" t="str">
            <v>1 A 01 730 01</v>
          </cell>
          <cell r="C99" t="str">
            <v>Fabr. mourão de concr. esticador seção quad. 15cm</v>
          </cell>
          <cell r="D99" t="str">
            <v>un</v>
          </cell>
          <cell r="E99" t="e">
            <v>#REF!</v>
          </cell>
          <cell r="G99" t="e">
            <v>#REF!</v>
          </cell>
        </row>
        <row r="100">
          <cell r="A100">
            <v>95</v>
          </cell>
          <cell r="B100" t="str">
            <v>1 A 01 730 02</v>
          </cell>
          <cell r="C100" t="str">
            <v>Fabr. mourão de concr esticador seção triang. 15cm</v>
          </cell>
          <cell r="D100" t="str">
            <v>un</v>
          </cell>
          <cell r="E100" t="e">
            <v>#REF!</v>
          </cell>
          <cell r="G100" t="e">
            <v>#REF!</v>
          </cell>
        </row>
        <row r="101">
          <cell r="A101">
            <v>96</v>
          </cell>
          <cell r="B101" t="str">
            <v>1 A 01 735 01</v>
          </cell>
          <cell r="C101" t="str">
            <v>Fabr. mourão de concreto suporte seção quad. 11 cm</v>
          </cell>
          <cell r="D101" t="str">
            <v>un</v>
          </cell>
          <cell r="E101" t="e">
            <v>#REF!</v>
          </cell>
          <cell r="G101" t="e">
            <v>#REF!</v>
          </cell>
        </row>
        <row r="102">
          <cell r="A102">
            <v>97</v>
          </cell>
          <cell r="B102" t="str">
            <v>1 A 01 735 02</v>
          </cell>
          <cell r="C102" t="str">
            <v>Fabr. mourão de concr. suporte seção triang. 11cm</v>
          </cell>
          <cell r="D102" t="str">
            <v>un</v>
          </cell>
          <cell r="E102" t="e">
            <v>#REF!</v>
          </cell>
          <cell r="G102" t="e">
            <v>#REF!</v>
          </cell>
        </row>
        <row r="103">
          <cell r="A103">
            <v>98</v>
          </cell>
          <cell r="B103" t="str">
            <v>1 A 01 739 01</v>
          </cell>
          <cell r="C103" t="str">
            <v>Confecção de tubos de concreto D=0,20m</v>
          </cell>
          <cell r="D103" t="str">
            <v>m</v>
          </cell>
          <cell r="E103" t="e">
            <v>#REF!</v>
          </cell>
          <cell r="G103" t="e">
            <v>#REF!</v>
          </cell>
        </row>
        <row r="104">
          <cell r="A104">
            <v>99</v>
          </cell>
          <cell r="B104" t="str">
            <v>1 A 01 740 01</v>
          </cell>
          <cell r="C104" t="str">
            <v>Confecção de tubos de concreto perfurado D=0,20m</v>
          </cell>
          <cell r="D104" t="str">
            <v>m</v>
          </cell>
          <cell r="E104" t="e">
            <v>#REF!</v>
          </cell>
          <cell r="G104" t="e">
            <v>#REF!</v>
          </cell>
        </row>
        <row r="105">
          <cell r="A105">
            <v>100</v>
          </cell>
          <cell r="B105" t="str">
            <v>1 A 01 741 01</v>
          </cell>
          <cell r="C105" t="str">
            <v>Confecção de tubos de concreto poroso D=0,20m</v>
          </cell>
          <cell r="D105" t="str">
            <v>m</v>
          </cell>
          <cell r="E105" t="e">
            <v>#REF!</v>
          </cell>
          <cell r="G105" t="e">
            <v>#REF!</v>
          </cell>
        </row>
        <row r="106">
          <cell r="A106">
            <v>101</v>
          </cell>
          <cell r="B106" t="str">
            <v>1 A 01 745 01</v>
          </cell>
          <cell r="C106" t="str">
            <v>Confecção de tubos de concreto D=0,30m</v>
          </cell>
          <cell r="D106" t="str">
            <v>m</v>
          </cell>
          <cell r="E106" t="e">
            <v>#REF!</v>
          </cell>
          <cell r="G106" t="e">
            <v>#REF!</v>
          </cell>
        </row>
        <row r="107">
          <cell r="A107">
            <v>102</v>
          </cell>
          <cell r="B107" t="str">
            <v>1 A 01 746 01</v>
          </cell>
          <cell r="C107" t="str">
            <v>Confecção de tubos de concreto perfurado D=0,30m</v>
          </cell>
          <cell r="D107" t="str">
            <v>m</v>
          </cell>
          <cell r="E107" t="e">
            <v>#REF!</v>
          </cell>
          <cell r="G107" t="e">
            <v>#REF!</v>
          </cell>
        </row>
        <row r="108">
          <cell r="A108">
            <v>103</v>
          </cell>
          <cell r="B108" t="str">
            <v>1 A 01 747 01</v>
          </cell>
          <cell r="C108" t="str">
            <v>Confecção de tubos de concreto poroso D=0,30m</v>
          </cell>
          <cell r="D108" t="str">
            <v>m</v>
          </cell>
          <cell r="E108" t="e">
            <v>#REF!</v>
          </cell>
          <cell r="G108" t="e">
            <v>#REF!</v>
          </cell>
        </row>
        <row r="109">
          <cell r="A109">
            <v>104</v>
          </cell>
          <cell r="B109" t="str">
            <v>1 A 01 751 01</v>
          </cell>
          <cell r="C109" t="str">
            <v>Confecção de tubos de concreto D=0,40m</v>
          </cell>
          <cell r="D109" t="str">
            <v>m</v>
          </cell>
          <cell r="E109" t="e">
            <v>#REF!</v>
          </cell>
          <cell r="G109" t="e">
            <v>#REF!</v>
          </cell>
        </row>
        <row r="110">
          <cell r="A110">
            <v>105</v>
          </cell>
          <cell r="B110" t="str">
            <v>1 A 01 752 01</v>
          </cell>
          <cell r="C110" t="str">
            <v>Confecção de tubos de concreto perfurado D=0,40m</v>
          </cell>
          <cell r="D110" t="str">
            <v>m</v>
          </cell>
          <cell r="E110" t="e">
            <v>#REF!</v>
          </cell>
          <cell r="G110" t="e">
            <v>#REF!</v>
          </cell>
        </row>
        <row r="111">
          <cell r="A111">
            <v>106</v>
          </cell>
          <cell r="B111" t="str">
            <v>1 A 01 753 01</v>
          </cell>
          <cell r="C111" t="str">
            <v>Confecção de tubos de concreto poroso D=0,40m</v>
          </cell>
          <cell r="D111" t="str">
            <v>m</v>
          </cell>
          <cell r="E111" t="e">
            <v>#REF!</v>
          </cell>
          <cell r="G111" t="e">
            <v>#REF!</v>
          </cell>
        </row>
        <row r="112">
          <cell r="A112">
            <v>107</v>
          </cell>
          <cell r="B112" t="str">
            <v>1 A 01 755 01</v>
          </cell>
          <cell r="C112" t="str">
            <v>Confecção de tubos de concreto armado D=0,60m CA-4</v>
          </cell>
          <cell r="D112" t="str">
            <v>m</v>
          </cell>
          <cell r="E112" t="e">
            <v>#REF!</v>
          </cell>
          <cell r="G112" t="e">
            <v>#REF!</v>
          </cell>
        </row>
        <row r="113">
          <cell r="A113">
            <v>108</v>
          </cell>
          <cell r="B113" t="str">
            <v>1 A 01 760 01</v>
          </cell>
          <cell r="C113" t="str">
            <v>Confecção de tubos de concreto armado D=0,80m CA-4</v>
          </cell>
          <cell r="D113" t="str">
            <v>m</v>
          </cell>
          <cell r="E113" t="e">
            <v>#REF!</v>
          </cell>
          <cell r="G113" t="e">
            <v>#REF!</v>
          </cell>
        </row>
        <row r="114">
          <cell r="A114">
            <v>109</v>
          </cell>
          <cell r="B114" t="str">
            <v>1 A 01 765 01</v>
          </cell>
          <cell r="C114" t="str">
            <v>Confecção de tubos de concreto armado D=1,00m CA-4</v>
          </cell>
          <cell r="D114" t="str">
            <v>m</v>
          </cell>
          <cell r="E114" t="e">
            <v>#REF!</v>
          </cell>
          <cell r="G114" t="e">
            <v>#REF!</v>
          </cell>
        </row>
        <row r="115">
          <cell r="A115">
            <v>110</v>
          </cell>
          <cell r="B115" t="str">
            <v>1 A 01 770 01</v>
          </cell>
          <cell r="C115" t="str">
            <v>Confecção de tubos de concreto armado D=1,20m CA-4</v>
          </cell>
          <cell r="D115" t="str">
            <v>m</v>
          </cell>
          <cell r="E115" t="e">
            <v>#REF!</v>
          </cell>
          <cell r="G115" t="e">
            <v>#REF!</v>
          </cell>
        </row>
        <row r="116">
          <cell r="A116">
            <v>111</v>
          </cell>
          <cell r="B116" t="str">
            <v>1 A 01 775 01</v>
          </cell>
          <cell r="C116" t="str">
            <v>Confecção de tubos de concreto armado D=1,50m CA-4</v>
          </cell>
          <cell r="D116" t="str">
            <v>m</v>
          </cell>
          <cell r="E116" t="e">
            <v>#REF!</v>
          </cell>
          <cell r="G116" t="e">
            <v>#REF!</v>
          </cell>
        </row>
        <row r="117">
          <cell r="A117">
            <v>112</v>
          </cell>
          <cell r="B117" t="str">
            <v>1 A 01 780 01</v>
          </cell>
          <cell r="C117" t="str">
            <v>Obtenção de grama para replantio</v>
          </cell>
          <cell r="D117" t="str">
            <v>m2</v>
          </cell>
          <cell r="E117">
            <v>0.49375905000000003</v>
          </cell>
          <cell r="G117">
            <v>0.49375905000000003</v>
          </cell>
        </row>
        <row r="118">
          <cell r="A118">
            <v>113</v>
          </cell>
          <cell r="B118" t="str">
            <v>1 A 01 790 01</v>
          </cell>
          <cell r="C118" t="str">
            <v>Guia de madeira - 2,5 x 7,0 cm</v>
          </cell>
          <cell r="D118" t="str">
            <v>m</v>
          </cell>
          <cell r="E118">
            <v>0.98947810000000003</v>
          </cell>
          <cell r="G118">
            <v>0.98947810000000003</v>
          </cell>
        </row>
        <row r="119">
          <cell r="A119">
            <v>114</v>
          </cell>
          <cell r="B119" t="str">
            <v>1 A 01 790 02</v>
          </cell>
          <cell r="C119" t="str">
            <v>Guia de madeira - 2,5 x 10,0 cm</v>
          </cell>
          <cell r="D119" t="str">
            <v>m</v>
          </cell>
          <cell r="E119" t="e">
            <v>#REF!</v>
          </cell>
          <cell r="G119" t="e">
            <v>#REF!</v>
          </cell>
        </row>
        <row r="120">
          <cell r="A120">
            <v>115</v>
          </cell>
          <cell r="B120" t="str">
            <v>1 A 01 800 01</v>
          </cell>
          <cell r="C120" t="str">
            <v>Chapa de aço 16 rec. para placa de sinalização</v>
          </cell>
          <cell r="D120" t="str">
            <v>m2</v>
          </cell>
          <cell r="E120" t="e">
            <v>#REF!</v>
          </cell>
          <cell r="G120" t="e">
            <v>#REF!</v>
          </cell>
        </row>
        <row r="121">
          <cell r="A121">
            <v>116</v>
          </cell>
          <cell r="B121" t="str">
            <v>1 A 01 810 01</v>
          </cell>
          <cell r="C121" t="str">
            <v>Calha metálica semi-circular D=0,40 m</v>
          </cell>
          <cell r="D121" t="str">
            <v>m</v>
          </cell>
          <cell r="E121" t="e">
            <v>#REF!</v>
          </cell>
          <cell r="G121" t="e">
            <v>#REF!</v>
          </cell>
        </row>
        <row r="122">
          <cell r="A122">
            <v>117</v>
          </cell>
          <cell r="B122" t="str">
            <v>1 A 01 850 01</v>
          </cell>
          <cell r="C122" t="str">
            <v>Confecção de placa de sinalização semi-refletiva</v>
          </cell>
          <cell r="D122" t="str">
            <v>m2</v>
          </cell>
          <cell r="E122" t="e">
            <v>#REF!</v>
          </cell>
          <cell r="G122" t="e">
            <v>#REF!</v>
          </cell>
        </row>
        <row r="123">
          <cell r="A123">
            <v>118</v>
          </cell>
          <cell r="B123" t="str">
            <v>1 A 01 860 01</v>
          </cell>
          <cell r="C123" t="str">
            <v>Confecção de placa de sinalização tot. refletiva</v>
          </cell>
          <cell r="D123" t="str">
            <v>m2</v>
          </cell>
          <cell r="E123">
            <v>138.02399116666666</v>
          </cell>
          <cell r="G123">
            <v>138.02399116666666</v>
          </cell>
        </row>
        <row r="124">
          <cell r="A124">
            <v>119</v>
          </cell>
          <cell r="B124" t="str">
            <v>1 A 01 870 01</v>
          </cell>
          <cell r="C124" t="str">
            <v>Confecção de suporte e travessa p/ placa de sinal.</v>
          </cell>
          <cell r="D124" t="str">
            <v>un</v>
          </cell>
          <cell r="E124">
            <v>20.314136499999996</v>
          </cell>
          <cell r="G124">
            <v>20.314136499999996</v>
          </cell>
        </row>
        <row r="125">
          <cell r="A125">
            <v>120</v>
          </cell>
          <cell r="B125" t="str">
            <v>1 A 01 890 01</v>
          </cell>
          <cell r="C125" t="str">
            <v>Escavação manual em material de 1a categoria</v>
          </cell>
          <cell r="D125" t="str">
            <v>m3</v>
          </cell>
          <cell r="E125">
            <v>10.5565005</v>
          </cell>
          <cell r="G125">
            <v>10.5565005</v>
          </cell>
        </row>
        <row r="126">
          <cell r="A126">
            <v>121</v>
          </cell>
          <cell r="B126" t="str">
            <v>1 A 01 891 01</v>
          </cell>
          <cell r="C126" t="str">
            <v>Escavação manual de vala em material de 1a cat.</v>
          </cell>
          <cell r="D126" t="str">
            <v>m3</v>
          </cell>
          <cell r="E126">
            <v>12.208990500000001</v>
          </cell>
          <cell r="G126">
            <v>12.208990500000001</v>
          </cell>
        </row>
        <row r="127">
          <cell r="A127">
            <v>122</v>
          </cell>
          <cell r="B127" t="str">
            <v>1 A 01 892 01</v>
          </cell>
          <cell r="C127" t="str">
            <v>Escavação mecânica de vala em material de 1a cat.</v>
          </cell>
          <cell r="D127" t="str">
            <v>m3</v>
          </cell>
          <cell r="E127">
            <v>1.7861911388888889</v>
          </cell>
          <cell r="G127">
            <v>1.7861911388888889</v>
          </cell>
        </row>
        <row r="128">
          <cell r="A128">
            <v>123</v>
          </cell>
          <cell r="B128" t="str">
            <v>1 A 01 893 01</v>
          </cell>
          <cell r="C128" t="str">
            <v>Compactação manual</v>
          </cell>
          <cell r="D128" t="str">
            <v>m3</v>
          </cell>
          <cell r="E128">
            <v>4.6740666666666666</v>
          </cell>
          <cell r="G128">
            <v>4.6740666666666666</v>
          </cell>
        </row>
        <row r="129">
          <cell r="A129">
            <v>124</v>
          </cell>
          <cell r="B129" t="str">
            <v>1 A 01 894 01</v>
          </cell>
          <cell r="C129" t="str">
            <v>Lastro de brita</v>
          </cell>
          <cell r="D129" t="str">
            <v>m3</v>
          </cell>
          <cell r="E129">
            <v>45.561143292401169</v>
          </cell>
          <cell r="G129">
            <v>45.561143292401169</v>
          </cell>
        </row>
        <row r="130">
          <cell r="A130">
            <v>125</v>
          </cell>
          <cell r="B130" t="str">
            <v>1 A 99 001 00</v>
          </cell>
          <cell r="C130" t="str">
            <v>Mistura areia-asfalto usinada à frio</v>
          </cell>
          <cell r="D130" t="str">
            <v>m3</v>
          </cell>
          <cell r="E130" t="e">
            <v>#REF!</v>
          </cell>
          <cell r="G130" t="e">
            <v>#REF!</v>
          </cell>
        </row>
        <row r="131">
          <cell r="A131">
            <v>126</v>
          </cell>
          <cell r="B131" t="str">
            <v>1 A 99 002 00</v>
          </cell>
          <cell r="C131" t="str">
            <v>Mistura areia-asfalto usinada à quente</v>
          </cell>
          <cell r="D131" t="str">
            <v>m3</v>
          </cell>
          <cell r="E131" t="e">
            <v>#REF!</v>
          </cell>
          <cell r="G131" t="e">
            <v>#REF!</v>
          </cell>
        </row>
        <row r="132">
          <cell r="A132">
            <v>127</v>
          </cell>
          <cell r="B132" t="str">
            <v>1 A 99 003 00</v>
          </cell>
          <cell r="C132" t="str">
            <v>Mistura betuminosa usinada à frio</v>
          </cell>
          <cell r="D132" t="str">
            <v>m3</v>
          </cell>
          <cell r="E132" t="e">
            <v>#REF!</v>
          </cell>
          <cell r="G132" t="e">
            <v>#REF!</v>
          </cell>
        </row>
        <row r="133">
          <cell r="A133">
            <v>128</v>
          </cell>
          <cell r="B133" t="str">
            <v>1 A 99 004 00</v>
          </cell>
          <cell r="C133" t="str">
            <v>Mistura betuminosa usinada à quente</v>
          </cell>
          <cell r="D133" t="str">
            <v>m3</v>
          </cell>
          <cell r="E133" t="e">
            <v>#REF!</v>
          </cell>
          <cell r="G133" t="e">
            <v>#REF!</v>
          </cell>
        </row>
        <row r="134">
          <cell r="A134">
            <v>129</v>
          </cell>
          <cell r="B134" t="str">
            <v>1 A 99 005 00</v>
          </cell>
          <cell r="C134" t="str">
            <v>Mistura betuminosa</v>
          </cell>
          <cell r="D134" t="str">
            <v>m3</v>
          </cell>
          <cell r="E134" t="e">
            <v>#REF!</v>
          </cell>
          <cell r="G134" t="e">
            <v>#REF!</v>
          </cell>
        </row>
        <row r="135">
          <cell r="A135">
            <v>130</v>
          </cell>
          <cell r="B135" t="str">
            <v>1 B 00 301 00</v>
          </cell>
          <cell r="C135" t="str">
            <v>Alvenaria de pedra argamassada</v>
          </cell>
          <cell r="D135" t="str">
            <v>m3</v>
          </cell>
          <cell r="E135">
            <v>103.48621241804524</v>
          </cell>
          <cell r="G135">
            <v>103.48621241804524</v>
          </cell>
        </row>
        <row r="136">
          <cell r="A136">
            <v>131</v>
          </cell>
          <cell r="B136" t="str">
            <v>1 B 00 902 01</v>
          </cell>
          <cell r="C136" t="str">
            <v>Alvenaria de tijolos</v>
          </cell>
          <cell r="D136" t="str">
            <v>m2</v>
          </cell>
          <cell r="E136">
            <v>17.507167086032322</v>
          </cell>
          <cell r="G136">
            <v>17.507167086032322</v>
          </cell>
        </row>
        <row r="137">
          <cell r="A137">
            <v>132</v>
          </cell>
          <cell r="B137" t="str">
            <v>1 B 00 903 01</v>
          </cell>
          <cell r="C137" t="str">
            <v>Dentes para bueiros duplos D=1,00 m</v>
          </cell>
          <cell r="D137" t="str">
            <v>und</v>
          </cell>
          <cell r="E137" t="e">
            <v>#REF!</v>
          </cell>
          <cell r="G137" t="e">
            <v>#REF!</v>
          </cell>
        </row>
        <row r="138">
          <cell r="A138">
            <v>133</v>
          </cell>
          <cell r="B138" t="str">
            <v>1 B 00 904 01</v>
          </cell>
          <cell r="C138" t="str">
            <v>Dentes para bueiros duplos D=1,20 m</v>
          </cell>
          <cell r="D138" t="str">
            <v>und</v>
          </cell>
          <cell r="E138">
            <v>79.748883476505469</v>
          </cell>
          <cell r="G138">
            <v>79.748883476505469</v>
          </cell>
        </row>
        <row r="139">
          <cell r="A139">
            <v>134</v>
          </cell>
          <cell r="B139" t="str">
            <v>1 B 00 905 01</v>
          </cell>
          <cell r="C139" t="str">
            <v>Dentes para bueiros duplos D=1,50 m</v>
          </cell>
          <cell r="D139" t="str">
            <v>und</v>
          </cell>
          <cell r="E139" t="e">
            <v>#REF!</v>
          </cell>
          <cell r="G139" t="e">
            <v>#REF!</v>
          </cell>
        </row>
        <row r="140">
          <cell r="A140">
            <v>135</v>
          </cell>
          <cell r="B140" t="str">
            <v>1 B 00 906 01</v>
          </cell>
          <cell r="C140" t="str">
            <v>Dentes para bueiros simples D=0,60 m</v>
          </cell>
          <cell r="D140" t="str">
            <v>und</v>
          </cell>
          <cell r="E140">
            <v>23.668271262733409</v>
          </cell>
          <cell r="G140">
            <v>23.668271262733409</v>
          </cell>
        </row>
        <row r="141">
          <cell r="A141">
            <v>136</v>
          </cell>
          <cell r="B141" t="str">
            <v>1 B 00 907 01</v>
          </cell>
          <cell r="C141" t="str">
            <v>Dentes para bueiros simples D=0,80 m</v>
          </cell>
          <cell r="D141" t="str">
            <v>und</v>
          </cell>
          <cell r="E141">
            <v>29.385592234475418</v>
          </cell>
          <cell r="G141">
            <v>29.385592234475418</v>
          </cell>
        </row>
        <row r="142">
          <cell r="A142">
            <v>137</v>
          </cell>
          <cell r="B142" t="str">
            <v>1 B 00 908 01</v>
          </cell>
          <cell r="C142" t="str">
            <v>Dentes para bueiros simples D=1,00 m</v>
          </cell>
          <cell r="D142" t="str">
            <v>und</v>
          </cell>
          <cell r="E142">
            <v>35.048753780217432</v>
          </cell>
          <cell r="G142">
            <v>35.048753780217432</v>
          </cell>
        </row>
        <row r="143">
          <cell r="A143">
            <v>138</v>
          </cell>
          <cell r="B143" t="str">
            <v>1 B 00 909 01</v>
          </cell>
          <cell r="C143" t="str">
            <v>Dentes para bueiros simples D=1,20 m</v>
          </cell>
          <cell r="D143" t="str">
            <v>und</v>
          </cell>
          <cell r="E143" t="e">
            <v>#REF!</v>
          </cell>
          <cell r="G143" t="e">
            <v>#REF!</v>
          </cell>
        </row>
        <row r="144">
          <cell r="A144">
            <v>139</v>
          </cell>
          <cell r="B144" t="str">
            <v>1 B 00 910 01</v>
          </cell>
          <cell r="C144" t="str">
            <v>Dentes para bueiros simples D=1,50 m</v>
          </cell>
          <cell r="D144" t="str">
            <v>und</v>
          </cell>
          <cell r="E144" t="e">
            <v>#REF!</v>
          </cell>
          <cell r="G144" t="e">
            <v>#REF!</v>
          </cell>
        </row>
        <row r="145">
          <cell r="A145">
            <v>140</v>
          </cell>
          <cell r="B145" t="str">
            <v>1 B 00 911 01</v>
          </cell>
          <cell r="C145" t="str">
            <v>Dentes para bueiros triplos D=1,00 m</v>
          </cell>
          <cell r="D145" t="str">
            <v>und</v>
          </cell>
          <cell r="E145" t="e">
            <v>#REF!</v>
          </cell>
          <cell r="G145" t="e">
            <v>#REF!</v>
          </cell>
        </row>
        <row r="146">
          <cell r="A146">
            <v>141</v>
          </cell>
          <cell r="B146" t="str">
            <v>1 B 00 912 01</v>
          </cell>
          <cell r="C146" t="str">
            <v>Dentes para bueiros triplos D=1,20 m</v>
          </cell>
          <cell r="D146" t="str">
            <v>und</v>
          </cell>
          <cell r="E146">
            <v>119.68739325229953</v>
          </cell>
          <cell r="G146">
            <v>119.68739325229953</v>
          </cell>
        </row>
        <row r="147">
          <cell r="A147">
            <v>142</v>
          </cell>
          <cell r="B147" t="str">
            <v>1 B 00 913 01</v>
          </cell>
          <cell r="C147" t="str">
            <v>Dentes para bueiros triplos D=1,50 m</v>
          </cell>
          <cell r="D147" t="str">
            <v>und</v>
          </cell>
          <cell r="E147">
            <v>145.09264139245025</v>
          </cell>
          <cell r="G147">
            <v>145.09264139245025</v>
          </cell>
        </row>
        <row r="148">
          <cell r="A148">
            <v>143</v>
          </cell>
          <cell r="B148" t="str">
            <v>1 B 00 999 06</v>
          </cell>
          <cell r="C148" t="str">
            <v>Solo local/ selo de argila apiloado</v>
          </cell>
          <cell r="D148" t="str">
            <v>m3</v>
          </cell>
          <cell r="E148" t="e">
            <v>#REF!</v>
          </cell>
          <cell r="G148" t="e">
            <v>#REF!</v>
          </cell>
        </row>
        <row r="149">
          <cell r="A149">
            <v>144</v>
          </cell>
          <cell r="B149" t="str">
            <v>1 B 02 702 00</v>
          </cell>
          <cell r="C149" t="str">
            <v>Limp. e enchim. junta pav. concr. (const e rest)</v>
          </cell>
          <cell r="D149" t="str">
            <v>m</v>
          </cell>
          <cell r="E149" t="e">
            <v>#REF!</v>
          </cell>
          <cell r="G149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osto"/>
      <sheetName val="orc_raso sp"/>
      <sheetName val="orc_R$"/>
      <sheetName val="talud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Estrada São Bento - 3ª Etapa"/>
      <sheetName val="CROFIFI "/>
      <sheetName val="Comp F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ROFIFI "/>
      <sheetName val="Comp FT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1%"/>
      <sheetName val="SERVIÇOS 2%"/>
      <sheetName val="SERVIÇOS 3%"/>
      <sheetName val="SERVIÇOS 4%"/>
      <sheetName val="SERVIÇOS 5%"/>
      <sheetName val="150"/>
      <sheetName val="150 2%"/>
      <sheetName val="150 4%"/>
      <sheetName val="150 6%"/>
      <sheetName val="250"/>
      <sheetName val="250 2%"/>
      <sheetName val="250 4%"/>
      <sheetName val="250 6%"/>
      <sheetName val="300"/>
      <sheetName val="300 2%"/>
      <sheetName val="300 4%"/>
      <sheetName val="300 6%"/>
      <sheetName val="350"/>
      <sheetName val="350 2%"/>
      <sheetName val="350 4%"/>
      <sheetName val="350 6%"/>
      <sheetName val="450"/>
      <sheetName val="450 2%"/>
      <sheetName val="450 4%"/>
      <sheetName val="450 6%"/>
      <sheetName val="AS-SERVIÇOS"/>
      <sheetName val="DDG-SERVIÇOS "/>
      <sheetName val="Te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osto "/>
      <sheetName val="Resumo"/>
      <sheetName val="orc_raso sp"/>
      <sheetName val="CRO_FIN-1A.FASE"/>
      <sheetName val="orc_raso sp -e"/>
      <sheetName val="CRO_FIN-1A.FASE-E"/>
      <sheetName val="orc_raso sp -ODAI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em PiscinaCasas+Comunit"/>
      <sheetName val="ComPiscinDeckPedra"/>
      <sheetName val="Sem PiscinaCasa09-17"/>
      <sheetName val="Pavimentação"/>
      <sheetName val="Com SPA"/>
      <sheetName val="Sem Piscina"/>
      <sheetName val="MuroFundoPiscina"/>
      <sheetName val="TerraçoAluminioPadrãoGafisa"/>
      <sheetName val="OpçãoSemGCIbratin"/>
      <sheetName val="OpçãoSemGCMonocapa"/>
      <sheetName val="PadrãoSemGC"/>
      <sheetName val="Monocapa"/>
      <sheetName val="PlanResumo"/>
      <sheetName val="RESUM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RO_FIN"/>
      <sheetName val="GERAL_VANENG"/>
      <sheetName val="GERAL_GAFISA"/>
      <sheetName val="11 ao 19"/>
      <sheetName val="BLOCO A"/>
      <sheetName val="BLOCO B"/>
      <sheetName val="PILOTIS_SS"/>
      <sheetName val="talude"/>
      <sheetName val="PREÇO_11 ao 19"/>
      <sheetName val="PREÇO_BLOCO A"/>
      <sheetName val="PREÇO_BLOCO B"/>
      <sheetName val="PREÇO_PILOTIS_S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ROJETO"/>
      <sheetName val="BDI "/>
      <sheetName val="FLUXO - EXECUÇÃO PRÓPRIA"/>
      <sheetName val="FLUXO - FAT-DIRETO"/>
      <sheetName val="RES-FIN"/>
      <sheetName val="DEFIN"/>
      <sheetName val="RESUMO"/>
      <sheetName val="CONSIDERAÇÕES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siurb-jul01"/>
      <sheetName val="TABSVP-jan01"/>
      <sheetName val="tabsiurb_jul01"/>
    </sheetNames>
    <sheetDataSet>
      <sheetData sheetId="0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Recanto Mônica"/>
      <sheetName val="CROFIFI"/>
      <sheetName val="Comp F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PLANILHA MÚLTIPLA - COHAB"/>
    </sheetNames>
    <sheetDataSet>
      <sheetData sheetId="0">
        <row r="3">
          <cell r="O3">
            <v>1</v>
          </cell>
        </row>
      </sheetData>
      <sheetData sheetId="1">
        <row r="17">
          <cell r="F17" t="str">
            <v>Execução de Ifraestrutura Urbana para Diverssas Vias neste Municipio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Titulo_Insu"/>
    </sheetNames>
    <sheetDataSet>
      <sheetData sheetId="0" refreshError="1">
        <row r="1">
          <cell r="A1" t="str">
            <v>CÓDIGO</v>
          </cell>
          <cell r="B1" t="str">
            <v>DESCRIÇÃO</v>
          </cell>
          <cell r="C1" t="str">
            <v>UNID</v>
          </cell>
          <cell r="D1" t="str">
            <v>VALOR</v>
          </cell>
          <cell r="E1" t="str">
            <v>VALOR+LST</v>
          </cell>
        </row>
        <row r="2">
          <cell r="A2">
            <v>6</v>
          </cell>
          <cell r="B2" t="str">
            <v>ESGOTEIRO/CAVOUQUEIRO</v>
          </cell>
          <cell r="C2" t="str">
            <v>H</v>
          </cell>
          <cell r="D2">
            <v>3.2</v>
          </cell>
          <cell r="E2">
            <v>7.0585599999999999</v>
          </cell>
        </row>
        <row r="3">
          <cell r="A3">
            <v>7</v>
          </cell>
          <cell r="B3" t="str">
            <v>AJUDANTE DE ESGOTEIRO</v>
          </cell>
          <cell r="C3" t="str">
            <v>H</v>
          </cell>
          <cell r="D3">
            <v>2.69</v>
          </cell>
          <cell r="E3">
            <v>5.9336019999999996</v>
          </cell>
        </row>
        <row r="4">
          <cell r="A4">
            <v>8</v>
          </cell>
          <cell r="B4" t="str">
            <v>POCEIRO</v>
          </cell>
          <cell r="C4" t="str">
            <v>H</v>
          </cell>
          <cell r="D4">
            <v>3.2</v>
          </cell>
          <cell r="E4">
            <v>7.0585599999999999</v>
          </cell>
        </row>
        <row r="5">
          <cell r="A5">
            <v>9</v>
          </cell>
          <cell r="B5" t="str">
            <v>AJUDANTE DE POCEIRO</v>
          </cell>
          <cell r="C5" t="str">
            <v>H</v>
          </cell>
          <cell r="D5">
            <v>2.69</v>
          </cell>
          <cell r="E5">
            <v>5.9336019999999996</v>
          </cell>
        </row>
        <row r="6">
          <cell r="A6">
            <v>13</v>
          </cell>
          <cell r="B6" t="str">
            <v>CARPINTEIRO</v>
          </cell>
          <cell r="C6" t="str">
            <v>H</v>
          </cell>
          <cell r="D6">
            <v>3.16</v>
          </cell>
          <cell r="E6">
            <v>6.9703280000000003</v>
          </cell>
        </row>
        <row r="7">
          <cell r="A7">
            <v>14</v>
          </cell>
          <cell r="B7" t="str">
            <v>AJUDANTE DE CARPINTEIRO</v>
          </cell>
          <cell r="C7" t="str">
            <v>H</v>
          </cell>
          <cell r="D7">
            <v>2.73</v>
          </cell>
          <cell r="E7">
            <v>6.0218340000000001</v>
          </cell>
        </row>
        <row r="8">
          <cell r="A8">
            <v>15</v>
          </cell>
          <cell r="B8" t="str">
            <v>FERREIRO</v>
          </cell>
          <cell r="C8" t="str">
            <v>H</v>
          </cell>
          <cell r="D8">
            <v>3.26</v>
          </cell>
          <cell r="E8">
            <v>7.1909079999999994</v>
          </cell>
        </row>
        <row r="9">
          <cell r="A9">
            <v>16</v>
          </cell>
          <cell r="B9" t="str">
            <v>AJUDANTE DE FERREIRO</v>
          </cell>
          <cell r="C9" t="str">
            <v>H</v>
          </cell>
          <cell r="D9">
            <v>2.69</v>
          </cell>
          <cell r="E9">
            <v>5.9336019999999996</v>
          </cell>
        </row>
        <row r="10">
          <cell r="A10">
            <v>20</v>
          </cell>
          <cell r="B10" t="str">
            <v>PEDREIRO</v>
          </cell>
          <cell r="C10" t="str">
            <v>H</v>
          </cell>
          <cell r="D10">
            <v>3.2</v>
          </cell>
          <cell r="E10">
            <v>7.0585599999999999</v>
          </cell>
        </row>
        <row r="11">
          <cell r="A11">
            <v>25</v>
          </cell>
          <cell r="B11" t="str">
            <v>APLICADOR DE IMPERMEABILIZACAO</v>
          </cell>
          <cell r="C11" t="str">
            <v>H</v>
          </cell>
          <cell r="D11">
            <v>3.2</v>
          </cell>
          <cell r="E11">
            <v>7.0585599999999999</v>
          </cell>
        </row>
        <row r="12">
          <cell r="A12">
            <v>26</v>
          </cell>
          <cell r="B12" t="str">
            <v>AJUDANTE DE APLICADOR</v>
          </cell>
          <cell r="C12" t="str">
            <v>H</v>
          </cell>
          <cell r="D12">
            <v>2.69</v>
          </cell>
          <cell r="E12">
            <v>5.9336019999999996</v>
          </cell>
        </row>
        <row r="13">
          <cell r="A13">
            <v>30</v>
          </cell>
          <cell r="B13" t="str">
            <v>TELHADISTA</v>
          </cell>
          <cell r="C13" t="str">
            <v>H</v>
          </cell>
          <cell r="D13">
            <v>3.2</v>
          </cell>
          <cell r="E13">
            <v>7.0585599999999999</v>
          </cell>
        </row>
        <row r="14">
          <cell r="A14">
            <v>31</v>
          </cell>
          <cell r="B14" t="str">
            <v>AJUDANTE DE TELHADISTA</v>
          </cell>
          <cell r="C14" t="str">
            <v>H</v>
          </cell>
          <cell r="D14">
            <v>2.69</v>
          </cell>
          <cell r="E14">
            <v>5.9336019999999996</v>
          </cell>
        </row>
        <row r="15">
          <cell r="A15">
            <v>35</v>
          </cell>
          <cell r="B15" t="str">
            <v>ENCANADOR</v>
          </cell>
          <cell r="C15" t="str">
            <v>H</v>
          </cell>
          <cell r="D15">
            <v>3.41</v>
          </cell>
          <cell r="E15">
            <v>7.5217780000000003</v>
          </cell>
        </row>
        <row r="16">
          <cell r="A16">
            <v>36</v>
          </cell>
          <cell r="B16" t="str">
            <v>AJUDANTE DE ENCANADOR</v>
          </cell>
          <cell r="C16" t="str">
            <v>H</v>
          </cell>
          <cell r="D16">
            <v>2.84</v>
          </cell>
          <cell r="E16">
            <v>6.2644719999999996</v>
          </cell>
        </row>
        <row r="17">
          <cell r="A17">
            <v>37</v>
          </cell>
          <cell r="B17" t="str">
            <v>ELETROTECNICO MONTADOR</v>
          </cell>
          <cell r="C17" t="str">
            <v>H</v>
          </cell>
          <cell r="D17">
            <v>8.17</v>
          </cell>
          <cell r="E17">
            <v>18.021386</v>
          </cell>
        </row>
        <row r="18">
          <cell r="A18">
            <v>41</v>
          </cell>
          <cell r="B18" t="str">
            <v>ELETRICISTA</v>
          </cell>
          <cell r="C18" t="str">
            <v>H</v>
          </cell>
          <cell r="D18">
            <v>3.63</v>
          </cell>
          <cell r="E18">
            <v>8.0070540000000001</v>
          </cell>
        </row>
        <row r="19">
          <cell r="A19">
            <v>44</v>
          </cell>
          <cell r="B19" t="str">
            <v>AJUDANTE DE ELETRICISTA</v>
          </cell>
          <cell r="C19" t="str">
            <v>H</v>
          </cell>
          <cell r="D19">
            <v>2.8</v>
          </cell>
          <cell r="E19">
            <v>6.17624</v>
          </cell>
        </row>
        <row r="20">
          <cell r="A20">
            <v>45</v>
          </cell>
          <cell r="B20" t="str">
            <v>SERRALHEIRO</v>
          </cell>
          <cell r="C20" t="str">
            <v>H</v>
          </cell>
          <cell r="D20">
            <v>3.2</v>
          </cell>
          <cell r="E20">
            <v>7.0585599999999999</v>
          </cell>
        </row>
        <row r="21">
          <cell r="A21">
            <v>46</v>
          </cell>
          <cell r="B21" t="str">
            <v>AJUDANTE DE SERRALHEIRO</v>
          </cell>
          <cell r="C21" t="str">
            <v>H</v>
          </cell>
          <cell r="D21">
            <v>2.69</v>
          </cell>
          <cell r="E21">
            <v>5.9336019999999996</v>
          </cell>
        </row>
        <row r="22">
          <cell r="A22">
            <v>47</v>
          </cell>
          <cell r="B22" t="str">
            <v>FUNILEIRO</v>
          </cell>
          <cell r="C22" t="str">
            <v>H</v>
          </cell>
          <cell r="D22">
            <v>3.2</v>
          </cell>
          <cell r="E22">
            <v>7.0585599999999999</v>
          </cell>
        </row>
        <row r="23">
          <cell r="A23">
            <v>48</v>
          </cell>
          <cell r="B23" t="str">
            <v>AJUDANTE DE FUNILEIRO</v>
          </cell>
          <cell r="C23" t="str">
            <v>H</v>
          </cell>
          <cell r="D23">
            <v>2.69</v>
          </cell>
          <cell r="E23">
            <v>5.9336019999999996</v>
          </cell>
        </row>
        <row r="24">
          <cell r="A24">
            <v>50</v>
          </cell>
          <cell r="B24" t="str">
            <v>AZULEJISTA</v>
          </cell>
          <cell r="C24" t="str">
            <v>H</v>
          </cell>
          <cell r="D24">
            <v>3.48</v>
          </cell>
          <cell r="E24">
            <v>7.6761840000000001</v>
          </cell>
        </row>
        <row r="25">
          <cell r="A25">
            <v>51</v>
          </cell>
          <cell r="B25" t="str">
            <v>PASTILHEIRO</v>
          </cell>
          <cell r="C25" t="str">
            <v>H</v>
          </cell>
          <cell r="D25">
            <v>3.48</v>
          </cell>
          <cell r="E25">
            <v>7.6761840000000001</v>
          </cell>
        </row>
        <row r="26">
          <cell r="A26">
            <v>60</v>
          </cell>
          <cell r="B26" t="str">
            <v>LADRILHADOR</v>
          </cell>
          <cell r="C26" t="str">
            <v>H</v>
          </cell>
          <cell r="D26">
            <v>3.48</v>
          </cell>
          <cell r="E26">
            <v>7.6761840000000001</v>
          </cell>
        </row>
        <row r="27">
          <cell r="A27">
            <v>61</v>
          </cell>
          <cell r="B27" t="str">
            <v>TAQUEIRO</v>
          </cell>
          <cell r="C27" t="str">
            <v>H</v>
          </cell>
          <cell r="D27">
            <v>3.2</v>
          </cell>
          <cell r="E27">
            <v>7.0585599999999999</v>
          </cell>
        </row>
        <row r="28">
          <cell r="A28">
            <v>62</v>
          </cell>
          <cell r="B28" t="str">
            <v>CALCETEIRO</v>
          </cell>
          <cell r="C28" t="str">
            <v>H</v>
          </cell>
          <cell r="D28">
            <v>3.2</v>
          </cell>
          <cell r="E28">
            <v>7.0585599999999999</v>
          </cell>
        </row>
        <row r="29">
          <cell r="A29">
            <v>68</v>
          </cell>
          <cell r="B29" t="str">
            <v>RASPADOR</v>
          </cell>
          <cell r="C29" t="str">
            <v>H</v>
          </cell>
          <cell r="D29">
            <v>3.2</v>
          </cell>
          <cell r="E29">
            <v>7.0585599999999999</v>
          </cell>
        </row>
        <row r="30">
          <cell r="A30">
            <v>69</v>
          </cell>
          <cell r="B30" t="str">
            <v>AJUDANTE DE RASPADOR</v>
          </cell>
          <cell r="C30" t="str">
            <v>H</v>
          </cell>
          <cell r="D30">
            <v>2.69</v>
          </cell>
          <cell r="E30">
            <v>5.9336019999999996</v>
          </cell>
        </row>
        <row r="31">
          <cell r="A31">
            <v>70</v>
          </cell>
          <cell r="B31" t="str">
            <v>VIDRACEIRO</v>
          </cell>
          <cell r="C31" t="str">
            <v>H</v>
          </cell>
          <cell r="D31">
            <v>3.2</v>
          </cell>
          <cell r="E31">
            <v>7.0585599999999999</v>
          </cell>
        </row>
        <row r="32">
          <cell r="A32">
            <v>75</v>
          </cell>
          <cell r="B32" t="str">
            <v>PINTOR</v>
          </cell>
          <cell r="C32" t="str">
            <v>H</v>
          </cell>
          <cell r="D32">
            <v>3.22</v>
          </cell>
          <cell r="E32">
            <v>7.1026760000000007</v>
          </cell>
        </row>
        <row r="33">
          <cell r="A33">
            <v>76</v>
          </cell>
          <cell r="B33" t="str">
            <v>AJUDANTE DE PINTOR</v>
          </cell>
          <cell r="C33" t="str">
            <v>H</v>
          </cell>
          <cell r="D33">
            <v>2.69</v>
          </cell>
          <cell r="E33">
            <v>5.9336019999999996</v>
          </cell>
        </row>
        <row r="34">
          <cell r="A34">
            <v>80</v>
          </cell>
          <cell r="B34" t="str">
            <v>MARCENEIRO</v>
          </cell>
          <cell r="C34" t="str">
            <v>H</v>
          </cell>
          <cell r="D34">
            <v>3.2</v>
          </cell>
          <cell r="E34">
            <v>7.0585599999999999</v>
          </cell>
        </row>
        <row r="35">
          <cell r="A35">
            <v>81</v>
          </cell>
          <cell r="B35" t="str">
            <v>AJUDANTE DE MARCENEIRO</v>
          </cell>
          <cell r="C35" t="str">
            <v>H</v>
          </cell>
          <cell r="D35">
            <v>2.69</v>
          </cell>
          <cell r="E35">
            <v>5.9336019999999996</v>
          </cell>
        </row>
        <row r="36">
          <cell r="A36">
            <v>85</v>
          </cell>
          <cell r="B36" t="str">
            <v>JARDINEIRO</v>
          </cell>
          <cell r="C36" t="str">
            <v>H</v>
          </cell>
          <cell r="D36">
            <v>2.81</v>
          </cell>
          <cell r="E36">
            <v>6.1982980000000003</v>
          </cell>
        </row>
        <row r="37">
          <cell r="A37">
            <v>86</v>
          </cell>
          <cell r="B37" t="str">
            <v>AJUDANTE DE JARDINEIRO</v>
          </cell>
          <cell r="C37" t="str">
            <v>H</v>
          </cell>
          <cell r="D37">
            <v>2.69</v>
          </cell>
          <cell r="E37">
            <v>5.9336019999999996</v>
          </cell>
        </row>
        <row r="38">
          <cell r="A38">
            <v>99</v>
          </cell>
          <cell r="B38" t="str">
            <v>SERVENTE</v>
          </cell>
          <cell r="C38" t="str">
            <v>H</v>
          </cell>
          <cell r="D38">
            <v>2.69</v>
          </cell>
          <cell r="E38">
            <v>5.9336019999999996</v>
          </cell>
        </row>
        <row r="39">
          <cell r="A39">
            <v>110</v>
          </cell>
          <cell r="B39" t="str">
            <v>CONSULTOR</v>
          </cell>
          <cell r="C39" t="str">
            <v>H</v>
          </cell>
          <cell r="D39">
            <v>75.67</v>
          </cell>
          <cell r="E39">
            <v>143.129805</v>
          </cell>
        </row>
        <row r="40">
          <cell r="A40">
            <v>113</v>
          </cell>
          <cell r="B40" t="str">
            <v>FISCAL DE OBRA</v>
          </cell>
          <cell r="C40" t="str">
            <v>H</v>
          </cell>
          <cell r="D40">
            <v>11.82121212</v>
          </cell>
          <cell r="E40">
            <v>22.359822724979999</v>
          </cell>
        </row>
        <row r="41">
          <cell r="A41">
            <v>114</v>
          </cell>
          <cell r="B41" t="str">
            <v>PROJETISTA</v>
          </cell>
          <cell r="C41" t="str">
            <v>H</v>
          </cell>
          <cell r="D41">
            <v>19.579999999999998</v>
          </cell>
          <cell r="E41">
            <v>37.035569999999993</v>
          </cell>
        </row>
        <row r="42">
          <cell r="A42">
            <v>115</v>
          </cell>
          <cell r="B42" t="str">
            <v>COORDENADOR SETORIAL</v>
          </cell>
          <cell r="C42" t="str">
            <v>H</v>
          </cell>
          <cell r="D42">
            <v>62.54</v>
          </cell>
          <cell r="E42">
            <v>118.29441</v>
          </cell>
        </row>
        <row r="43">
          <cell r="A43">
            <v>120</v>
          </cell>
          <cell r="B43" t="str">
            <v>COORDENADOR GERAL</v>
          </cell>
          <cell r="C43" t="str">
            <v>H</v>
          </cell>
          <cell r="D43">
            <v>72.930000000000007</v>
          </cell>
          <cell r="E43">
            <v>137.94709500000002</v>
          </cell>
        </row>
        <row r="44">
          <cell r="A44">
            <v>124</v>
          </cell>
          <cell r="B44" t="str">
            <v>ENG'/ARQT' SENIOR</v>
          </cell>
          <cell r="C44" t="str">
            <v>H</v>
          </cell>
          <cell r="D44">
            <v>30.6</v>
          </cell>
          <cell r="E44">
            <v>57.879899999999999</v>
          </cell>
        </row>
        <row r="45">
          <cell r="A45">
            <v>125</v>
          </cell>
          <cell r="B45" t="str">
            <v>ENG'/ARQT MÉDIO</v>
          </cell>
          <cell r="C45" t="str">
            <v>H</v>
          </cell>
          <cell r="D45">
            <v>22.68</v>
          </cell>
          <cell r="E45">
            <v>42.89922</v>
          </cell>
        </row>
        <row r="46">
          <cell r="A46">
            <v>128</v>
          </cell>
          <cell r="B46" t="str">
            <v>ENG'/ARQT' JUNIOR</v>
          </cell>
          <cell r="C46" t="str">
            <v>H</v>
          </cell>
          <cell r="D46">
            <v>16.63</v>
          </cell>
          <cell r="E46">
            <v>31.455644999999997</v>
          </cell>
        </row>
        <row r="47">
          <cell r="A47">
            <v>130</v>
          </cell>
          <cell r="B47" t="str">
            <v>AUX.TECNICO A (NIVEL SUPERIOR)</v>
          </cell>
          <cell r="C47" t="str">
            <v>H</v>
          </cell>
          <cell r="D47">
            <v>18.89</v>
          </cell>
          <cell r="E47">
            <v>35.730435</v>
          </cell>
        </row>
        <row r="48">
          <cell r="A48">
            <v>131</v>
          </cell>
          <cell r="B48" t="str">
            <v>AUX.TECNICO B (NIVEL MEDIO)</v>
          </cell>
          <cell r="C48" t="str">
            <v>H</v>
          </cell>
          <cell r="D48">
            <v>8.19</v>
          </cell>
          <cell r="E48">
            <v>15.491384999999999</v>
          </cell>
        </row>
        <row r="49">
          <cell r="A49">
            <v>134</v>
          </cell>
          <cell r="B49" t="str">
            <v>AUX TOPOGRAFIA</v>
          </cell>
          <cell r="C49" t="str">
            <v>H</v>
          </cell>
          <cell r="D49">
            <v>4.18</v>
          </cell>
          <cell r="E49">
            <v>7.9064699999999997</v>
          </cell>
        </row>
        <row r="50">
          <cell r="A50">
            <v>140</v>
          </cell>
          <cell r="B50" t="str">
            <v>DIGITADOR</v>
          </cell>
          <cell r="C50" t="str">
            <v>H</v>
          </cell>
          <cell r="D50">
            <v>5.33</v>
          </cell>
          <cell r="E50">
            <v>10.081695</v>
          </cell>
        </row>
        <row r="51">
          <cell r="A51">
            <v>151</v>
          </cell>
          <cell r="B51" t="str">
            <v>TOPOGRAFO</v>
          </cell>
          <cell r="C51" t="str">
            <v>H</v>
          </cell>
          <cell r="D51">
            <v>12.61</v>
          </cell>
          <cell r="E51">
            <v>23.851814999999998</v>
          </cell>
        </row>
        <row r="52">
          <cell r="A52">
            <v>158</v>
          </cell>
          <cell r="B52" t="str">
            <v>DESENHISTA COPISTA</v>
          </cell>
          <cell r="C52" t="str">
            <v>H</v>
          </cell>
          <cell r="D52">
            <v>8.58</v>
          </cell>
          <cell r="E52">
            <v>16.22907</v>
          </cell>
        </row>
        <row r="53">
          <cell r="A53">
            <v>159</v>
          </cell>
          <cell r="B53" t="str">
            <v>DESENHISTA</v>
          </cell>
          <cell r="C53" t="str">
            <v>H</v>
          </cell>
          <cell r="D53">
            <v>9.5</v>
          </cell>
          <cell r="E53">
            <v>17.969249999999999</v>
          </cell>
        </row>
        <row r="54">
          <cell r="A54">
            <v>163</v>
          </cell>
          <cell r="B54" t="str">
            <v>DESENHISTA DE TOPOGRAFIA</v>
          </cell>
          <cell r="C54" t="str">
            <v>H</v>
          </cell>
          <cell r="D54">
            <v>9.5</v>
          </cell>
          <cell r="E54">
            <v>17.969249999999999</v>
          </cell>
        </row>
        <row r="55">
          <cell r="A55">
            <v>164</v>
          </cell>
          <cell r="B55" t="str">
            <v>DESENHISTA PROJETISTA</v>
          </cell>
          <cell r="C55" t="str">
            <v>H</v>
          </cell>
          <cell r="D55">
            <v>14.4</v>
          </cell>
          <cell r="E55">
            <v>27.2376</v>
          </cell>
        </row>
        <row r="56">
          <cell r="A56">
            <v>168</v>
          </cell>
          <cell r="B56" t="str">
            <v>SECRETÁRIA EXECUTIVA</v>
          </cell>
          <cell r="C56" t="str">
            <v>H</v>
          </cell>
          <cell r="D56">
            <v>16.64</v>
          </cell>
          <cell r="E56">
            <v>31.47456</v>
          </cell>
        </row>
        <row r="57">
          <cell r="A57">
            <v>169</v>
          </cell>
          <cell r="B57" t="str">
            <v>SECRETÁRIA</v>
          </cell>
          <cell r="C57" t="str">
            <v>H</v>
          </cell>
          <cell r="D57">
            <v>7.98</v>
          </cell>
          <cell r="E57">
            <v>15.09417</v>
          </cell>
        </row>
        <row r="58">
          <cell r="A58">
            <v>177</v>
          </cell>
          <cell r="B58" t="str">
            <v>MENSAGEIRO</v>
          </cell>
          <cell r="C58" t="str">
            <v>H</v>
          </cell>
          <cell r="D58">
            <v>3.27</v>
          </cell>
          <cell r="E58">
            <v>6.1852049999999998</v>
          </cell>
        </row>
        <row r="59">
          <cell r="A59">
            <v>189</v>
          </cell>
          <cell r="B59" t="str">
            <v>AJUDANTE GERAL</v>
          </cell>
          <cell r="C59" t="str">
            <v>H</v>
          </cell>
          <cell r="D59">
            <v>3.55</v>
          </cell>
          <cell r="E59">
            <v>6.7148249999999994</v>
          </cell>
        </row>
        <row r="60">
          <cell r="A60">
            <v>10001</v>
          </cell>
          <cell r="B60" t="str">
            <v>CRAV.EST.PRE-MOLD.CONCR. 17 CM - 20T</v>
          </cell>
          <cell r="C60" t="str">
            <v>M</v>
          </cell>
          <cell r="D60">
            <v>21</v>
          </cell>
          <cell r="E60" t="str">
            <v>ND</v>
          </cell>
        </row>
        <row r="61">
          <cell r="A61">
            <v>10002</v>
          </cell>
          <cell r="B61" t="str">
            <v>CRAV.EST.PRE-MOLD.CONCR. 20 CM - 30T</v>
          </cell>
          <cell r="C61" t="str">
            <v>M</v>
          </cell>
          <cell r="D61">
            <v>21.67</v>
          </cell>
          <cell r="E61" t="str">
            <v>ND</v>
          </cell>
        </row>
        <row r="62">
          <cell r="A62">
            <v>10003</v>
          </cell>
          <cell r="B62" t="str">
            <v>CRAV.EST.PRE-MOLD.CONCR. 23 CM - 40T</v>
          </cell>
          <cell r="C62" t="str">
            <v>M</v>
          </cell>
          <cell r="D62">
            <v>25.53</v>
          </cell>
          <cell r="E62" t="str">
            <v>ND</v>
          </cell>
        </row>
        <row r="63">
          <cell r="A63">
            <v>10004</v>
          </cell>
          <cell r="B63" t="str">
            <v>CRAV.EST.PRE-MOLD.CONCR. 28 CM - 60T</v>
          </cell>
          <cell r="C63" t="str">
            <v>M</v>
          </cell>
          <cell r="D63">
            <v>31.91</v>
          </cell>
          <cell r="E63" t="str">
            <v>ND</v>
          </cell>
        </row>
        <row r="64">
          <cell r="A64">
            <v>10005</v>
          </cell>
          <cell r="B64" t="str">
            <v>CRAV.EST.PRE-MOLD.CONCR. 33 CM - 70T</v>
          </cell>
          <cell r="C64" t="str">
            <v>M</v>
          </cell>
          <cell r="D64">
            <v>45.79</v>
          </cell>
          <cell r="E64" t="str">
            <v>ND</v>
          </cell>
        </row>
        <row r="65">
          <cell r="A65">
            <v>10008</v>
          </cell>
          <cell r="B65" t="str">
            <v>EXECUÇÃO DE ESTACA ESCAVADA MECANICAMENTE D=40CM</v>
          </cell>
          <cell r="C65" t="str">
            <v>M</v>
          </cell>
          <cell r="D65">
            <v>8.1</v>
          </cell>
          <cell r="E65" t="str">
            <v>ND</v>
          </cell>
        </row>
        <row r="66">
          <cell r="A66">
            <v>10009</v>
          </cell>
          <cell r="B66" t="str">
            <v>EXECUÇÃO DE ESTACA ESCAVADA MECANICAMENTE D=80CM</v>
          </cell>
          <cell r="C66" t="str">
            <v>M</v>
          </cell>
          <cell r="D66">
            <v>21.25</v>
          </cell>
          <cell r="E66" t="str">
            <v>ND</v>
          </cell>
        </row>
        <row r="67">
          <cell r="A67">
            <v>10010</v>
          </cell>
          <cell r="B67" t="str">
            <v>CRAVACAO ESTACA TIPO -STRAUSS- - 20T</v>
          </cell>
          <cell r="C67" t="str">
            <v>M</v>
          </cell>
          <cell r="D67">
            <v>14.25</v>
          </cell>
          <cell r="E67" t="str">
            <v>ND</v>
          </cell>
        </row>
        <row r="68">
          <cell r="A68">
            <v>10011</v>
          </cell>
          <cell r="B68" t="str">
            <v>CRAVACAO ESTACA TIPO -STRAUSS- - 30T</v>
          </cell>
          <cell r="C68" t="str">
            <v>M</v>
          </cell>
          <cell r="D68">
            <v>17.38</v>
          </cell>
          <cell r="E68" t="str">
            <v>ND</v>
          </cell>
        </row>
        <row r="69">
          <cell r="A69">
            <v>10012</v>
          </cell>
          <cell r="B69" t="str">
            <v>CRAVACAO ESTACA TIPO -STRAUSS- - 40T</v>
          </cell>
          <cell r="C69" t="str">
            <v>M</v>
          </cell>
          <cell r="D69">
            <v>21.89</v>
          </cell>
          <cell r="E69" t="str">
            <v>ND</v>
          </cell>
        </row>
        <row r="70">
          <cell r="A70">
            <v>10013</v>
          </cell>
          <cell r="B70" t="str">
            <v>CRAVACAO ESTACA TIPO -STRAUSS- - 50T</v>
          </cell>
          <cell r="C70" t="str">
            <v>M</v>
          </cell>
          <cell r="D70">
            <v>27.48</v>
          </cell>
          <cell r="E70" t="str">
            <v>ND</v>
          </cell>
        </row>
        <row r="71">
          <cell r="A71">
            <v>10014</v>
          </cell>
          <cell r="B71" t="str">
            <v>CRAVACAO ESTACA TIPO -STRAUSS- - 70T</v>
          </cell>
          <cell r="C71" t="str">
            <v>M</v>
          </cell>
          <cell r="D71">
            <v>34.118299999999998</v>
          </cell>
          <cell r="E71" t="str">
            <v>ND</v>
          </cell>
        </row>
        <row r="72">
          <cell r="A72">
            <v>10016</v>
          </cell>
          <cell r="B72" t="str">
            <v>EXECUCAO DE ESTACA ESCAVADA MECANICAMENTE D= 20 CM</v>
          </cell>
          <cell r="C72" t="str">
            <v>M</v>
          </cell>
          <cell r="D72">
            <v>5.56</v>
          </cell>
          <cell r="E72" t="str">
            <v>ND</v>
          </cell>
        </row>
        <row r="73">
          <cell r="A73">
            <v>10017</v>
          </cell>
          <cell r="B73" t="str">
            <v>EXECUCAO DE ESTACA ESCAVADA MECANICAMENTE D= 25 CM</v>
          </cell>
          <cell r="C73" t="str">
            <v>M</v>
          </cell>
          <cell r="D73">
            <v>5.56</v>
          </cell>
          <cell r="E73" t="str">
            <v>ND</v>
          </cell>
        </row>
        <row r="74">
          <cell r="A74">
            <v>10018</v>
          </cell>
          <cell r="B74" t="str">
            <v>EXECUCAO DE ESTACA ESCAVADA MECNICAMENTE D= 30 CM</v>
          </cell>
          <cell r="C74" t="str">
            <v>M</v>
          </cell>
          <cell r="D74">
            <v>6.2999000000000001</v>
          </cell>
          <cell r="E74" t="str">
            <v>ND</v>
          </cell>
        </row>
        <row r="75">
          <cell r="A75">
            <v>10019</v>
          </cell>
          <cell r="B75" t="str">
            <v>EXECUCAO DE ESTACA ESCAVADA MECNICAMENTE D= 35 CM</v>
          </cell>
          <cell r="C75" t="str">
            <v>M</v>
          </cell>
          <cell r="D75">
            <v>8.0968999999999998</v>
          </cell>
          <cell r="E75" t="str">
            <v>ND</v>
          </cell>
        </row>
        <row r="76">
          <cell r="A76">
            <v>10020</v>
          </cell>
          <cell r="B76" t="str">
            <v>CRAV.EST.REACAO - PRIMEIROS 5M</v>
          </cell>
          <cell r="C76" t="str">
            <v>UN</v>
          </cell>
          <cell r="D76">
            <v>778.4</v>
          </cell>
          <cell r="E76" t="str">
            <v>ND</v>
          </cell>
        </row>
        <row r="77">
          <cell r="A77">
            <v>10030</v>
          </cell>
          <cell r="B77" t="str">
            <v>CRAV.EST.REACAO - EXCEDENTE DE 5M</v>
          </cell>
          <cell r="C77" t="str">
            <v>M</v>
          </cell>
          <cell r="D77">
            <v>100.3</v>
          </cell>
          <cell r="E77" t="str">
            <v>ND</v>
          </cell>
        </row>
        <row r="78">
          <cell r="A78">
            <v>10039</v>
          </cell>
          <cell r="B78" t="str">
            <v>FORNECIMENTO E CRAVACAO TRILHO SIMPLES PERFIL TR32</v>
          </cell>
          <cell r="C78" t="str">
            <v>M</v>
          </cell>
          <cell r="D78">
            <v>76.010000000000005</v>
          </cell>
          <cell r="E78" t="str">
            <v>ND</v>
          </cell>
        </row>
        <row r="79">
          <cell r="A79">
            <v>10040</v>
          </cell>
          <cell r="B79" t="str">
            <v>FORNECIMENTO E CRAVACAO ESTACA PERF. ACO I 10 "</v>
          </cell>
          <cell r="C79" t="str">
            <v>M</v>
          </cell>
          <cell r="D79">
            <v>138.14949999999999</v>
          </cell>
          <cell r="E79" t="str">
            <v>ND</v>
          </cell>
        </row>
        <row r="80">
          <cell r="A80">
            <v>10041</v>
          </cell>
          <cell r="B80" t="str">
            <v>FORNECIMENTO E CRAVACAO ESTACA PERF. ACO I 12"</v>
          </cell>
          <cell r="C80" t="str">
            <v>M</v>
          </cell>
          <cell r="D80">
            <v>202.91331</v>
          </cell>
          <cell r="E80" t="str">
            <v>ND</v>
          </cell>
        </row>
        <row r="81">
          <cell r="A81">
            <v>10042</v>
          </cell>
          <cell r="B81" t="str">
            <v>FORNECIMENTO E CRAVAÇÃO DE ESTACA PERFIL DE AÇO I 14"</v>
          </cell>
          <cell r="C81" t="str">
            <v>M</v>
          </cell>
          <cell r="D81">
            <v>249.4</v>
          </cell>
          <cell r="E81" t="str">
            <v>ND</v>
          </cell>
        </row>
        <row r="82">
          <cell r="A82">
            <v>10043</v>
          </cell>
          <cell r="B82" t="str">
            <v>CORTE DE ESTACA METALICA PERFIL I 10"</v>
          </cell>
          <cell r="C82" t="str">
            <v>UN</v>
          </cell>
          <cell r="D82">
            <v>31.5</v>
          </cell>
          <cell r="E82" t="str">
            <v>ND</v>
          </cell>
        </row>
        <row r="83">
          <cell r="A83">
            <v>10044</v>
          </cell>
          <cell r="B83" t="str">
            <v>CORTE DE ESTACA METALICA PERFIL I 12"</v>
          </cell>
          <cell r="C83" t="str">
            <v>UN</v>
          </cell>
          <cell r="D83">
            <v>35.769599999999997</v>
          </cell>
          <cell r="E83" t="str">
            <v>ND</v>
          </cell>
        </row>
        <row r="84">
          <cell r="A84">
            <v>10045</v>
          </cell>
          <cell r="B84" t="str">
            <v>EMENDA DE TOPO PARA ESTACA METALICA PERFIL I 10"</v>
          </cell>
          <cell r="C84" t="str">
            <v>UN</v>
          </cell>
          <cell r="D84">
            <v>97.727999999999994</v>
          </cell>
          <cell r="E84" t="str">
            <v>ND</v>
          </cell>
        </row>
        <row r="85">
          <cell r="A85">
            <v>10046</v>
          </cell>
          <cell r="B85" t="str">
            <v>EMENDA DE TOPO PARA ESTACA METALICA PERFIL I 12"</v>
          </cell>
          <cell r="C85" t="str">
            <v>UN</v>
          </cell>
          <cell r="D85">
            <v>113.298</v>
          </cell>
          <cell r="E85" t="str">
            <v>ND</v>
          </cell>
        </row>
        <row r="86">
          <cell r="A86">
            <v>10050</v>
          </cell>
          <cell r="B86" t="str">
            <v>ESTACA RAIZ D=160MM PARA ATE 35 TON</v>
          </cell>
          <cell r="C86" t="str">
            <v>M</v>
          </cell>
          <cell r="D86">
            <v>86.84</v>
          </cell>
          <cell r="E86" t="str">
            <v>ND</v>
          </cell>
        </row>
        <row r="87">
          <cell r="A87">
            <v>10051</v>
          </cell>
          <cell r="B87" t="str">
            <v>ESTACA RAIZ D= 200MM PARA ATE 50 TON</v>
          </cell>
          <cell r="C87" t="str">
            <v>M</v>
          </cell>
          <cell r="D87">
            <v>90.09</v>
          </cell>
          <cell r="E87" t="str">
            <v>ND</v>
          </cell>
        </row>
        <row r="88">
          <cell r="A88">
            <v>10052</v>
          </cell>
          <cell r="B88" t="str">
            <v>ESTACA RAIZ D= 250MM PARA ATE 70 TON</v>
          </cell>
          <cell r="C88" t="str">
            <v>M</v>
          </cell>
          <cell r="D88">
            <v>97.53</v>
          </cell>
          <cell r="E88" t="str">
            <v>ND</v>
          </cell>
        </row>
        <row r="89">
          <cell r="A89">
            <v>10053</v>
          </cell>
          <cell r="B89" t="str">
            <v>ESTACA RAIZ D= 310MM PARA ATE 100 TON</v>
          </cell>
          <cell r="C89" t="str">
            <v>M</v>
          </cell>
          <cell r="D89">
            <v>113.4</v>
          </cell>
          <cell r="E89" t="str">
            <v>ND</v>
          </cell>
        </row>
        <row r="90">
          <cell r="A90">
            <v>10055</v>
          </cell>
          <cell r="B90" t="str">
            <v>TAXA DE MOBILIZ.EQUIPAMENTOS P/ESTACA "STRAUSS"</v>
          </cell>
          <cell r="C90" t="str">
            <v>UN</v>
          </cell>
          <cell r="D90">
            <v>660.6</v>
          </cell>
          <cell r="E90" t="str">
            <v>ND</v>
          </cell>
        </row>
        <row r="91">
          <cell r="A91">
            <v>10056</v>
          </cell>
          <cell r="B91" t="str">
            <v>TAXA DE MOBILIZ.EQUIPAMENTOS P/ESTACA PRE-MOLDADA</v>
          </cell>
          <cell r="C91" t="str">
            <v>UN</v>
          </cell>
          <cell r="D91">
            <v>1772.9792500000001</v>
          </cell>
          <cell r="E91" t="str">
            <v>ND</v>
          </cell>
        </row>
        <row r="92">
          <cell r="A92">
            <v>10057</v>
          </cell>
          <cell r="B92" t="str">
            <v>TAXA DE MOBILIZ.EQUIPAMENTOS P/ESTACA ESC.MECANICAMENTE</v>
          </cell>
          <cell r="C92" t="str">
            <v>UN</v>
          </cell>
          <cell r="D92">
            <v>526.82812000000001</v>
          </cell>
          <cell r="E92" t="str">
            <v>ND</v>
          </cell>
        </row>
        <row r="93">
          <cell r="A93">
            <v>10058</v>
          </cell>
          <cell r="B93" t="str">
            <v>TAXA DE MOBILIZ.EQUIPAMENTOS P/ESTACA RAIZ</v>
          </cell>
          <cell r="C93" t="str">
            <v>UN</v>
          </cell>
          <cell r="D93">
            <v>5264</v>
          </cell>
          <cell r="E93" t="str">
            <v>ND</v>
          </cell>
        </row>
        <row r="94">
          <cell r="A94">
            <v>10059</v>
          </cell>
          <cell r="B94" t="str">
            <v>TAXA DE MOBILIZ.EQUIPAMENTOS P/ESTACA METALICA</v>
          </cell>
          <cell r="C94" t="str">
            <v>UN</v>
          </cell>
          <cell r="D94">
            <v>1823.6358</v>
          </cell>
          <cell r="E94" t="str">
            <v>ND</v>
          </cell>
        </row>
        <row r="95">
          <cell r="A95">
            <v>10060</v>
          </cell>
          <cell r="B95" t="str">
            <v>EMENDA DE ESTACA CONCR. PRE-MOLD. 17 CM  - 20T</v>
          </cell>
          <cell r="C95" t="str">
            <v>UN</v>
          </cell>
          <cell r="D95">
            <v>12.157572</v>
          </cell>
          <cell r="E95" t="str">
            <v>ND</v>
          </cell>
        </row>
        <row r="96">
          <cell r="A96">
            <v>10061</v>
          </cell>
          <cell r="B96" t="str">
            <v>EMENDA DE ESTACA CONCR. PRE-MOLD. 20 CM  - 30T</v>
          </cell>
          <cell r="C96" t="str">
            <v>UN</v>
          </cell>
          <cell r="D96">
            <v>13.6772685</v>
          </cell>
          <cell r="E96" t="str">
            <v>ND</v>
          </cell>
        </row>
        <row r="97">
          <cell r="A97">
            <v>10062</v>
          </cell>
          <cell r="B97" t="str">
            <v>EMENDA DE ESTACA CONCR. PRE-MOLD. 23 CM  - 40T</v>
          </cell>
          <cell r="C97" t="str">
            <v>UN</v>
          </cell>
          <cell r="D97">
            <v>16.210096</v>
          </cell>
          <cell r="E97" t="str">
            <v>ND</v>
          </cell>
        </row>
        <row r="98">
          <cell r="A98">
            <v>10063</v>
          </cell>
          <cell r="B98" t="str">
            <v>EMENDA DE ESTACA CONCR. PRE-MOLD. 28 CM  - 60T</v>
          </cell>
          <cell r="C98" t="str">
            <v>UN</v>
          </cell>
          <cell r="D98">
            <v>19.249489000000001</v>
          </cell>
          <cell r="E98" t="str">
            <v>ND</v>
          </cell>
        </row>
        <row r="99">
          <cell r="A99">
            <v>10064</v>
          </cell>
          <cell r="B99" t="str">
            <v>EMENDA DE ESTACA CONCR. PRE-MOLD. 33 CM  - 70T</v>
          </cell>
          <cell r="C99" t="str">
            <v>UN</v>
          </cell>
          <cell r="D99">
            <v>21.7823165</v>
          </cell>
          <cell r="E99" t="str">
            <v>ND</v>
          </cell>
        </row>
        <row r="100">
          <cell r="A100">
            <v>10070</v>
          </cell>
          <cell r="B100" t="str">
            <v>EXECUÇÃO DE ESTACA ESCAVADA HELICE CONTINUA  D=25CM</v>
          </cell>
          <cell r="C100" t="str">
            <v>M</v>
          </cell>
          <cell r="D100">
            <v>23</v>
          </cell>
          <cell r="E100" t="str">
            <v>ND</v>
          </cell>
        </row>
        <row r="101">
          <cell r="A101">
            <v>10071</v>
          </cell>
          <cell r="B101" t="str">
            <v>EXECUÇÃO DE ESTACA ESCAVADA HELICE CONTINUA D=30CM</v>
          </cell>
          <cell r="C101" t="str">
            <v>M</v>
          </cell>
          <cell r="D101">
            <v>27.33</v>
          </cell>
          <cell r="E101" t="str">
            <v>ND</v>
          </cell>
        </row>
        <row r="102">
          <cell r="A102">
            <v>10072</v>
          </cell>
          <cell r="B102" t="str">
            <v>EXECUÇÃO DE ESTACA ESCAVADA HELICE CONTINUA D=35CM</v>
          </cell>
          <cell r="C102" t="str">
            <v>M</v>
          </cell>
          <cell r="D102">
            <v>31.67</v>
          </cell>
          <cell r="E102" t="str">
            <v>ND</v>
          </cell>
        </row>
        <row r="103">
          <cell r="A103">
            <v>10073</v>
          </cell>
          <cell r="B103" t="str">
            <v>EXECUÇÃO DE ESTACA ESCAVADA HELICE CONTINUA D=40CM</v>
          </cell>
          <cell r="C103" t="str">
            <v>M</v>
          </cell>
          <cell r="D103">
            <v>40.450000000000003</v>
          </cell>
          <cell r="E103" t="str">
            <v>ND</v>
          </cell>
        </row>
        <row r="104">
          <cell r="A104">
            <v>10074</v>
          </cell>
          <cell r="B104" t="str">
            <v>EXECUÇÃO DE ESTACA ESCAVADA HELICE CONTINUA D=50CM</v>
          </cell>
          <cell r="C104" t="str">
            <v>M</v>
          </cell>
          <cell r="D104">
            <v>50.74</v>
          </cell>
          <cell r="E104" t="str">
            <v>ND</v>
          </cell>
        </row>
        <row r="105">
          <cell r="A105">
            <v>10075</v>
          </cell>
          <cell r="B105" t="str">
            <v>EXECUÇÃO DE ESTACA ESCAVADA HELICE CONTINUA D=60CM</v>
          </cell>
          <cell r="C105" t="str">
            <v>M</v>
          </cell>
          <cell r="D105">
            <v>61.2</v>
          </cell>
          <cell r="E105" t="str">
            <v>ND</v>
          </cell>
        </row>
        <row r="106">
          <cell r="A106">
            <v>10090</v>
          </cell>
          <cell r="B106" t="str">
            <v>MOBILIZAÇÃO DE EQUIPAMENTO PARA ESTACA HELICE E CONTINUA</v>
          </cell>
          <cell r="C106" t="str">
            <v>UN</v>
          </cell>
          <cell r="D106">
            <v>13940</v>
          </cell>
          <cell r="E106" t="str">
            <v>ND</v>
          </cell>
        </row>
        <row r="107">
          <cell r="A107">
            <v>10501</v>
          </cell>
          <cell r="B107" t="str">
            <v>AREIA LAVADA</v>
          </cell>
          <cell r="C107" t="str">
            <v>M3</v>
          </cell>
          <cell r="D107">
            <v>39.56</v>
          </cell>
          <cell r="E107" t="str">
            <v>ND</v>
          </cell>
        </row>
        <row r="108">
          <cell r="A108">
            <v>10502</v>
          </cell>
          <cell r="B108" t="str">
            <v>AGREGADO RECICLADO DIVERSAS GRANULOMETRIAS</v>
          </cell>
          <cell r="C108" t="str">
            <v>M3</v>
          </cell>
          <cell r="D108">
            <v>15.5</v>
          </cell>
          <cell r="E108" t="str">
            <v>ND</v>
          </cell>
        </row>
        <row r="109">
          <cell r="A109">
            <v>10503</v>
          </cell>
          <cell r="B109" t="str">
            <v>AREIA FINA</v>
          </cell>
          <cell r="C109" t="str">
            <v>M3</v>
          </cell>
          <cell r="D109">
            <v>49.36</v>
          </cell>
          <cell r="E109" t="str">
            <v>ND</v>
          </cell>
        </row>
        <row r="110">
          <cell r="A110">
            <v>10505</v>
          </cell>
          <cell r="B110" t="str">
            <v>ARGILA EXPANDIDA</v>
          </cell>
          <cell r="C110" t="str">
            <v>M3</v>
          </cell>
          <cell r="D110">
            <v>125.82</v>
          </cell>
          <cell r="E110" t="str">
            <v>ND</v>
          </cell>
        </row>
        <row r="111">
          <cell r="A111">
            <v>10508</v>
          </cell>
          <cell r="B111" t="str">
            <v>CAL HIDRATADA</v>
          </cell>
          <cell r="C111" t="str">
            <v>KG</v>
          </cell>
          <cell r="D111">
            <v>0.23</v>
          </cell>
          <cell r="E111" t="str">
            <v>ND</v>
          </cell>
        </row>
        <row r="112">
          <cell r="A112">
            <v>10510</v>
          </cell>
          <cell r="B112" t="str">
            <v>CAULIM</v>
          </cell>
          <cell r="C112" t="str">
            <v>KG</v>
          </cell>
          <cell r="D112">
            <v>0.75</v>
          </cell>
          <cell r="E112" t="str">
            <v>ND</v>
          </cell>
        </row>
        <row r="113">
          <cell r="A113">
            <v>10511</v>
          </cell>
          <cell r="B113" t="str">
            <v>ALVAIADE</v>
          </cell>
          <cell r="C113" t="str">
            <v>KG</v>
          </cell>
          <cell r="D113">
            <v>0.44</v>
          </cell>
          <cell r="E113" t="str">
            <v>ND</v>
          </cell>
        </row>
        <row r="114">
          <cell r="A114">
            <v>10515</v>
          </cell>
          <cell r="B114" t="str">
            <v>CIMENTO BRANCO</v>
          </cell>
          <cell r="C114" t="str">
            <v>KG</v>
          </cell>
          <cell r="D114">
            <v>0.75</v>
          </cell>
          <cell r="E114" t="str">
            <v>ND</v>
          </cell>
        </row>
        <row r="115">
          <cell r="A115">
            <v>10517</v>
          </cell>
          <cell r="B115" t="str">
            <v>CIMENTO PORTLAND COMUM (CP)</v>
          </cell>
          <cell r="C115" t="str">
            <v>KG</v>
          </cell>
          <cell r="D115">
            <v>0.22</v>
          </cell>
          <cell r="E115" t="str">
            <v>ND</v>
          </cell>
        </row>
        <row r="116">
          <cell r="A116">
            <v>10520</v>
          </cell>
          <cell r="B116" t="str">
            <v>CONCRETO FCK=15.0 MPA - USIN.E BOMB.</v>
          </cell>
          <cell r="C116" t="str">
            <v>M3</v>
          </cell>
          <cell r="D116">
            <v>154.54</v>
          </cell>
          <cell r="E116" t="str">
            <v>ND</v>
          </cell>
        </row>
        <row r="117">
          <cell r="A117">
            <v>10522</v>
          </cell>
          <cell r="B117" t="str">
            <v>CONCRETO FCK=18.0 MPA - USIN.E BOMB.</v>
          </cell>
          <cell r="C117" t="str">
            <v>M3</v>
          </cell>
          <cell r="D117">
            <v>162.44999999999999</v>
          </cell>
          <cell r="E117" t="str">
            <v>ND</v>
          </cell>
        </row>
        <row r="118">
          <cell r="A118">
            <v>10523</v>
          </cell>
          <cell r="B118" t="str">
            <v>CONCRETO FCK=20.0 MPA - USIN.E BOMB.</v>
          </cell>
          <cell r="C118" t="str">
            <v>M3</v>
          </cell>
          <cell r="D118">
            <v>166.41</v>
          </cell>
          <cell r="E118" t="str">
            <v>ND</v>
          </cell>
        </row>
        <row r="119">
          <cell r="A119">
            <v>10524</v>
          </cell>
          <cell r="B119" t="str">
            <v>CONCRETO FCK=25.0 MPA - USIN.E BOMB.</v>
          </cell>
          <cell r="C119" t="str">
            <v>M3</v>
          </cell>
          <cell r="D119">
            <v>177.56</v>
          </cell>
          <cell r="E119" t="str">
            <v>ND</v>
          </cell>
        </row>
        <row r="120">
          <cell r="A120">
            <v>10525</v>
          </cell>
          <cell r="B120" t="str">
            <v>CONCRETO FCK=20 MPA - USINADO E BOMBEADO C/ PEDRA 1</v>
          </cell>
          <cell r="C120" t="str">
            <v>M3</v>
          </cell>
          <cell r="D120">
            <v>194.69</v>
          </cell>
          <cell r="E120" t="str">
            <v>ND</v>
          </cell>
        </row>
        <row r="121">
          <cell r="A121">
            <v>10530</v>
          </cell>
          <cell r="B121" t="str">
            <v>CONCRETO FCK=15.0 MPA - USINADO</v>
          </cell>
          <cell r="C121" t="str">
            <v>M3</v>
          </cell>
          <cell r="D121">
            <v>143.78</v>
          </cell>
          <cell r="E121" t="str">
            <v>ND</v>
          </cell>
        </row>
        <row r="122">
          <cell r="A122">
            <v>10532</v>
          </cell>
          <cell r="B122" t="str">
            <v>CONCRETO FCK=18.0 MPA - USINADO</v>
          </cell>
          <cell r="C122" t="str">
            <v>M3</v>
          </cell>
          <cell r="D122">
            <v>149.63999999999999</v>
          </cell>
          <cell r="E122" t="str">
            <v>ND</v>
          </cell>
        </row>
        <row r="123">
          <cell r="A123">
            <v>10533</v>
          </cell>
          <cell r="B123" t="str">
            <v>CONCRETO FCK=20.0 MPA - USINADO</v>
          </cell>
          <cell r="C123" t="str">
            <v>M3</v>
          </cell>
          <cell r="D123">
            <v>158.55000000000001</v>
          </cell>
          <cell r="E123" t="str">
            <v>ND</v>
          </cell>
        </row>
        <row r="124">
          <cell r="A124">
            <v>10534</v>
          </cell>
          <cell r="B124" t="str">
            <v>CONCRETO FCK=25.0 MPA - USINADO</v>
          </cell>
          <cell r="C124" t="str">
            <v>M3</v>
          </cell>
          <cell r="D124">
            <v>164.21</v>
          </cell>
          <cell r="E124" t="str">
            <v>ND</v>
          </cell>
        </row>
        <row r="125">
          <cell r="A125">
            <v>10542</v>
          </cell>
          <cell r="B125" t="str">
            <v>PEDRA BRITADA N.1</v>
          </cell>
          <cell r="C125" t="str">
            <v>M3</v>
          </cell>
          <cell r="D125">
            <v>29.65</v>
          </cell>
          <cell r="E125" t="str">
            <v>ND</v>
          </cell>
        </row>
        <row r="126">
          <cell r="A126">
            <v>10543</v>
          </cell>
          <cell r="B126" t="str">
            <v>PEDRA BRITADA N.2</v>
          </cell>
          <cell r="C126" t="str">
            <v>M3</v>
          </cell>
          <cell r="D126">
            <v>29.53</v>
          </cell>
          <cell r="E126" t="str">
            <v>ND</v>
          </cell>
        </row>
        <row r="127">
          <cell r="A127">
            <v>10544</v>
          </cell>
          <cell r="B127" t="str">
            <v>PEDRA BRITADA N.3</v>
          </cell>
          <cell r="C127" t="str">
            <v>M3</v>
          </cell>
          <cell r="D127">
            <v>28.97</v>
          </cell>
          <cell r="E127" t="str">
            <v>ND</v>
          </cell>
        </row>
        <row r="128">
          <cell r="A128">
            <v>10545</v>
          </cell>
          <cell r="B128" t="str">
            <v>PEDRA BRITADA No. 4</v>
          </cell>
          <cell r="C128" t="str">
            <v>M3</v>
          </cell>
          <cell r="D128">
            <v>29.25</v>
          </cell>
          <cell r="E128" t="str">
            <v>ND</v>
          </cell>
        </row>
        <row r="129">
          <cell r="A129">
            <v>10546</v>
          </cell>
          <cell r="B129" t="str">
            <v>PEDRA DE MAO (RACHAO)</v>
          </cell>
          <cell r="C129" t="str">
            <v>M3</v>
          </cell>
          <cell r="D129">
            <v>28.87</v>
          </cell>
          <cell r="E129" t="str">
            <v>ND</v>
          </cell>
        </row>
        <row r="130">
          <cell r="A130">
            <v>10550</v>
          </cell>
          <cell r="B130" t="str">
            <v>PEDRISCO</v>
          </cell>
          <cell r="C130" t="str">
            <v>M3</v>
          </cell>
          <cell r="D130">
            <v>30.35</v>
          </cell>
          <cell r="E130" t="str">
            <v>ND</v>
          </cell>
        </row>
        <row r="131">
          <cell r="A131">
            <v>10552</v>
          </cell>
          <cell r="B131" t="str">
            <v>PO DE BRITA</v>
          </cell>
          <cell r="C131" t="str">
            <v>M3</v>
          </cell>
          <cell r="D131">
            <v>29.67</v>
          </cell>
          <cell r="E131" t="str">
            <v>ND</v>
          </cell>
        </row>
        <row r="132">
          <cell r="A132">
            <v>10560</v>
          </cell>
          <cell r="B132" t="str">
            <v>ARGAMASSA COLANTE PRE-MISTURADA</v>
          </cell>
          <cell r="C132" t="str">
            <v>KG</v>
          </cell>
          <cell r="D132">
            <v>0.36767499999999997</v>
          </cell>
          <cell r="E132" t="str">
            <v>ND</v>
          </cell>
        </row>
        <row r="133">
          <cell r="A133">
            <v>10561</v>
          </cell>
          <cell r="B133" t="str">
            <v>ARGAMASSA COLANTE TIPO CIMENTO COLA</v>
          </cell>
          <cell r="C133" t="str">
            <v>KG</v>
          </cell>
          <cell r="D133">
            <v>0.36767499999999997</v>
          </cell>
          <cell r="E133" t="str">
            <v>ND</v>
          </cell>
        </row>
        <row r="134">
          <cell r="A134">
            <v>10562</v>
          </cell>
          <cell r="B134" t="str">
            <v>ARGAMASSA PRE-FABRICADA PARA REBOCO</v>
          </cell>
          <cell r="C134" t="str">
            <v>KG</v>
          </cell>
          <cell r="D134">
            <v>0.1807</v>
          </cell>
          <cell r="E134" t="str">
            <v>ND</v>
          </cell>
        </row>
        <row r="135">
          <cell r="A135">
            <v>11010</v>
          </cell>
          <cell r="B135" t="str">
            <v>CHAPA COMPENSADA - PLASTIFICADA 10MM</v>
          </cell>
          <cell r="C135" t="str">
            <v>M2</v>
          </cell>
          <cell r="D135">
            <v>16.440000000000001</v>
          </cell>
          <cell r="E135" t="str">
            <v>ND</v>
          </cell>
        </row>
        <row r="136">
          <cell r="A136">
            <v>11011</v>
          </cell>
          <cell r="B136" t="str">
            <v>CHAPA COMPENSADA - PLASTIFICADA 12MM</v>
          </cell>
          <cell r="C136" t="str">
            <v>M2</v>
          </cell>
          <cell r="D136">
            <v>18.82</v>
          </cell>
          <cell r="E136" t="str">
            <v>ND</v>
          </cell>
        </row>
        <row r="137">
          <cell r="A137">
            <v>11019</v>
          </cell>
          <cell r="B137" t="str">
            <v>CHAPA COMPENSADA - RESINADA 6MM</v>
          </cell>
          <cell r="C137" t="str">
            <v>M2</v>
          </cell>
          <cell r="D137">
            <v>6.15</v>
          </cell>
          <cell r="E137" t="str">
            <v>ND</v>
          </cell>
        </row>
        <row r="138">
          <cell r="A138">
            <v>11020</v>
          </cell>
          <cell r="B138" t="str">
            <v>CHAPA COMPENSADA - RESINADA 10MM</v>
          </cell>
          <cell r="C138" t="str">
            <v>M2</v>
          </cell>
          <cell r="D138">
            <v>8.25</v>
          </cell>
          <cell r="E138" t="str">
            <v>ND</v>
          </cell>
        </row>
        <row r="139">
          <cell r="A139">
            <v>11021</v>
          </cell>
          <cell r="B139" t="str">
            <v>CHAPA COMPENSADA - RESINADA 12MM</v>
          </cell>
          <cell r="C139" t="str">
            <v>M2</v>
          </cell>
          <cell r="D139">
            <v>10.119999999999999</v>
          </cell>
          <cell r="E139" t="str">
            <v>ND</v>
          </cell>
        </row>
        <row r="140">
          <cell r="A140">
            <v>11035</v>
          </cell>
          <cell r="B140" t="str">
            <v>ESCORA DE EUCALIPTO - DIAM. 18 A 22CM</v>
          </cell>
          <cell r="C140" t="str">
            <v>M</v>
          </cell>
          <cell r="D140">
            <v>8.93</v>
          </cell>
          <cell r="E140" t="str">
            <v>ND</v>
          </cell>
        </row>
        <row r="141">
          <cell r="A141">
            <v>11040</v>
          </cell>
          <cell r="B141" t="str">
            <v>FORRAO DE PINUS.-1/2X12-</v>
          </cell>
          <cell r="C141" t="str">
            <v>M2</v>
          </cell>
          <cell r="D141">
            <v>7.25</v>
          </cell>
          <cell r="E141" t="str">
            <v>ND</v>
          </cell>
        </row>
        <row r="142">
          <cell r="A142">
            <v>11046</v>
          </cell>
          <cell r="B142" t="str">
            <v>PONTALETE DE PINUS 3A. CONSTR.- 3X3-</v>
          </cell>
          <cell r="C142" t="str">
            <v>M</v>
          </cell>
          <cell r="D142">
            <v>2.13</v>
          </cell>
          <cell r="E142" t="str">
            <v>ND</v>
          </cell>
        </row>
        <row r="143">
          <cell r="A143">
            <v>11050</v>
          </cell>
          <cell r="B143" t="str">
            <v>PRANCHA DE PEROBA DO NORTE(CUPIÚBA)  EM BRUTO - 3X16CM</v>
          </cell>
          <cell r="C143" t="str">
            <v>M2</v>
          </cell>
          <cell r="D143">
            <v>27.17</v>
          </cell>
          <cell r="E143" t="str">
            <v>ND</v>
          </cell>
        </row>
        <row r="144">
          <cell r="A144">
            <v>11064</v>
          </cell>
          <cell r="B144" t="str">
            <v>SARRAFO DE PINUS.-1X2-</v>
          </cell>
          <cell r="C144" t="str">
            <v>M</v>
          </cell>
          <cell r="D144">
            <v>0.57999999999999996</v>
          </cell>
          <cell r="E144" t="str">
            <v>ND</v>
          </cell>
        </row>
        <row r="145">
          <cell r="A145">
            <v>11066</v>
          </cell>
          <cell r="B145" t="str">
            <v>SARRAFO DE PINUS.- 1X4-</v>
          </cell>
          <cell r="C145" t="str">
            <v>M</v>
          </cell>
          <cell r="D145">
            <v>1.18</v>
          </cell>
          <cell r="E145" t="str">
            <v>ND</v>
          </cell>
        </row>
        <row r="146">
          <cell r="A146">
            <v>11068</v>
          </cell>
          <cell r="B146" t="str">
            <v>SARRAFO DE PINUS - 1-X3-</v>
          </cell>
          <cell r="C146" t="str">
            <v>M</v>
          </cell>
          <cell r="D146">
            <v>0.87</v>
          </cell>
          <cell r="E146" t="str">
            <v>ND</v>
          </cell>
        </row>
        <row r="147">
          <cell r="A147">
            <v>11070</v>
          </cell>
          <cell r="B147" t="str">
            <v>TABUA DE PINUS- 1X12-</v>
          </cell>
          <cell r="C147" t="str">
            <v>M2</v>
          </cell>
          <cell r="D147">
            <v>14.5</v>
          </cell>
          <cell r="E147" t="str">
            <v>ND</v>
          </cell>
        </row>
        <row r="148">
          <cell r="A148">
            <v>11080</v>
          </cell>
          <cell r="B148" t="str">
            <v>VIGAMENTO DE PEROBA DO NORTE PARA CIMBRAMENTO</v>
          </cell>
          <cell r="C148" t="str">
            <v>M3</v>
          </cell>
          <cell r="D148">
            <v>905.72</v>
          </cell>
          <cell r="E148" t="str">
            <v>ND</v>
          </cell>
        </row>
        <row r="149">
          <cell r="A149">
            <v>11201</v>
          </cell>
          <cell r="B149" t="str">
            <v>ESCORA METALICA AJUSTAVEL</v>
          </cell>
          <cell r="C149" t="str">
            <v>UN</v>
          </cell>
          <cell r="D149">
            <v>4.8099999999999996</v>
          </cell>
          <cell r="E149" t="str">
            <v>ND</v>
          </cell>
        </row>
        <row r="150">
          <cell r="A150">
            <v>11210</v>
          </cell>
          <cell r="B150" t="str">
            <v>ANDAIME TIPO TORRE 1;50X1;50M</v>
          </cell>
          <cell r="C150" t="str">
            <v>MM</v>
          </cell>
          <cell r="D150">
            <v>10.1325</v>
          </cell>
          <cell r="E150" t="str">
            <v>ND</v>
          </cell>
        </row>
        <row r="151">
          <cell r="A151">
            <v>11211</v>
          </cell>
          <cell r="B151" t="str">
            <v>ANDAIME TIPO TORRE 2;00X2;00M</v>
          </cell>
          <cell r="C151" t="str">
            <v>MM</v>
          </cell>
          <cell r="D151">
            <v>10.1325</v>
          </cell>
          <cell r="E151" t="str">
            <v>ND</v>
          </cell>
        </row>
        <row r="152">
          <cell r="A152">
            <v>11212</v>
          </cell>
          <cell r="B152" t="str">
            <v>ANDAIME TIPO FACHADEIRO (M3)</v>
          </cell>
          <cell r="C152" t="str">
            <v>MM</v>
          </cell>
          <cell r="D152">
            <v>2.5</v>
          </cell>
          <cell r="E152" t="str">
            <v>ND</v>
          </cell>
        </row>
        <row r="153">
          <cell r="A153">
            <v>11220</v>
          </cell>
          <cell r="B153" t="str">
            <v>BALANCIM TIPO CADEIRINHA (60M DE CABO)</v>
          </cell>
          <cell r="C153" t="str">
            <v>MS</v>
          </cell>
          <cell r="D153">
            <v>283.75</v>
          </cell>
          <cell r="E153" t="str">
            <v>ND</v>
          </cell>
        </row>
        <row r="154">
          <cell r="A154">
            <v>11221</v>
          </cell>
          <cell r="B154" t="str">
            <v>BALANCIM SIMPLES</v>
          </cell>
          <cell r="C154" t="str">
            <v>MS</v>
          </cell>
          <cell r="D154">
            <v>335.6</v>
          </cell>
          <cell r="E154" t="str">
            <v>ND</v>
          </cell>
        </row>
        <row r="155">
          <cell r="A155">
            <v>11222</v>
          </cell>
          <cell r="B155" t="str">
            <v>BALANCIM DUPLO PESADO</v>
          </cell>
          <cell r="C155" t="str">
            <v>MS</v>
          </cell>
          <cell r="D155">
            <v>35</v>
          </cell>
          <cell r="E155" t="str">
            <v>ND</v>
          </cell>
        </row>
        <row r="156">
          <cell r="A156">
            <v>11501</v>
          </cell>
          <cell r="B156" t="str">
            <v>ACO CA-25 CMD BITOLAS</v>
          </cell>
          <cell r="C156" t="str">
            <v>KG</v>
          </cell>
          <cell r="D156">
            <v>2.6625999999999999</v>
          </cell>
          <cell r="E156" t="str">
            <v>ND</v>
          </cell>
        </row>
        <row r="157">
          <cell r="A157">
            <v>11510</v>
          </cell>
          <cell r="B157" t="str">
            <v>ACO CA-50A OU B CMO BITOLAS</v>
          </cell>
          <cell r="C157" t="str">
            <v>KG</v>
          </cell>
          <cell r="D157">
            <v>2.6591</v>
          </cell>
          <cell r="E157" t="str">
            <v>ND</v>
          </cell>
        </row>
        <row r="158">
          <cell r="A158">
            <v>11520</v>
          </cell>
          <cell r="B158" t="str">
            <v>ACO CA-60B CMD BITOLAS</v>
          </cell>
          <cell r="C158" t="str">
            <v>KG</v>
          </cell>
          <cell r="D158">
            <v>3.4992000000000001</v>
          </cell>
          <cell r="E158" t="str">
            <v>ND</v>
          </cell>
        </row>
        <row r="159">
          <cell r="A159">
            <v>11530</v>
          </cell>
          <cell r="B159" t="str">
            <v>TELA DE ACO CA-60 - TIPO -TELCON Q-61</v>
          </cell>
          <cell r="C159" t="str">
            <v>M2</v>
          </cell>
          <cell r="D159">
            <v>3.954655545</v>
          </cell>
          <cell r="E159" t="str">
            <v>ND</v>
          </cell>
        </row>
        <row r="160">
          <cell r="A160">
            <v>11531</v>
          </cell>
          <cell r="B160" t="str">
            <v>TELA TELCON Q-92</v>
          </cell>
          <cell r="C160" t="str">
            <v>M2</v>
          </cell>
          <cell r="D160">
            <v>6.3251794590000001</v>
          </cell>
          <cell r="E160" t="str">
            <v>ND</v>
          </cell>
        </row>
        <row r="161">
          <cell r="A161">
            <v>11532</v>
          </cell>
          <cell r="B161" t="str">
            <v>TELA TELCON Q-138</v>
          </cell>
          <cell r="C161" t="str">
            <v>M2</v>
          </cell>
          <cell r="D161">
            <v>8.9924829719999995</v>
          </cell>
          <cell r="E161" t="str">
            <v>ND</v>
          </cell>
        </row>
        <row r="162">
          <cell r="A162">
            <v>11540</v>
          </cell>
          <cell r="B162" t="str">
            <v>TELA DE ACO CA-60 CMD BITOLAS</v>
          </cell>
          <cell r="C162" t="str">
            <v>KG</v>
          </cell>
          <cell r="D162">
            <v>4.1411651210000002</v>
          </cell>
          <cell r="E162" t="str">
            <v>ND</v>
          </cell>
        </row>
        <row r="163">
          <cell r="A163">
            <v>12001</v>
          </cell>
          <cell r="B163" t="str">
            <v>LAJE MISTA PRE-FABRICADA - H8</v>
          </cell>
          <cell r="C163" t="str">
            <v>M2</v>
          </cell>
          <cell r="D163">
            <v>14.592499999999999</v>
          </cell>
          <cell r="E163" t="str">
            <v>ND</v>
          </cell>
        </row>
        <row r="164">
          <cell r="A164">
            <v>12003</v>
          </cell>
          <cell r="B164" t="str">
            <v>LAJE MISTA PRE-FABRICADA - H12</v>
          </cell>
          <cell r="C164" t="str">
            <v>M2</v>
          </cell>
          <cell r="D164">
            <v>19.942</v>
          </cell>
          <cell r="E164" t="str">
            <v>ND</v>
          </cell>
        </row>
        <row r="165">
          <cell r="A165">
            <v>12005</v>
          </cell>
          <cell r="B165" t="str">
            <v>LAJE MISTA PRE-FABRICADA H=16CM</v>
          </cell>
          <cell r="C165" t="str">
            <v>M2</v>
          </cell>
          <cell r="D165">
            <v>30.96</v>
          </cell>
          <cell r="E165" t="str">
            <v>ND</v>
          </cell>
        </row>
        <row r="166">
          <cell r="A166">
            <v>12007</v>
          </cell>
          <cell r="B166" t="str">
            <v>LAJE MISTA PRE-FABRICADA H=20CM</v>
          </cell>
          <cell r="C166" t="str">
            <v>M2</v>
          </cell>
          <cell r="D166">
            <v>36.360100000000003</v>
          </cell>
          <cell r="E166" t="str">
            <v>ND</v>
          </cell>
        </row>
        <row r="167">
          <cell r="A167">
            <v>12050</v>
          </cell>
          <cell r="B167" t="str">
            <v>LAJE MISTA-TRELICADA PRE-FABRICADA H=8 CM</v>
          </cell>
          <cell r="C167" t="str">
            <v>M2</v>
          </cell>
          <cell r="D167">
            <v>14.592499999999999</v>
          </cell>
          <cell r="E167" t="str">
            <v>ND</v>
          </cell>
        </row>
        <row r="168">
          <cell r="A168">
            <v>12051</v>
          </cell>
          <cell r="B168" t="str">
            <v>LAJE MISTA TRELICADA PRE-FABRICADA H=10CM</v>
          </cell>
          <cell r="C168" t="str">
            <v>M2</v>
          </cell>
          <cell r="D168">
            <v>19.439957629999999</v>
          </cell>
          <cell r="E168" t="str">
            <v>ND</v>
          </cell>
        </row>
        <row r="169">
          <cell r="A169">
            <v>12052</v>
          </cell>
          <cell r="B169" t="str">
            <v>LAJE MISTA TRELICADA PRE-FABRICADA H=12CM</v>
          </cell>
          <cell r="C169" t="str">
            <v>M2</v>
          </cell>
          <cell r="D169">
            <v>19.942</v>
          </cell>
          <cell r="E169" t="str">
            <v>ND</v>
          </cell>
        </row>
        <row r="170">
          <cell r="A170">
            <v>12053</v>
          </cell>
          <cell r="B170" t="str">
            <v>LAJE MISTA TRELICADA PRE-FABRICADA H=15CM</v>
          </cell>
          <cell r="C170" t="str">
            <v>M2</v>
          </cell>
          <cell r="D170">
            <v>26.280618140000001</v>
          </cell>
          <cell r="E170" t="str">
            <v>ND</v>
          </cell>
        </row>
        <row r="171">
          <cell r="A171">
            <v>12055</v>
          </cell>
          <cell r="B171" t="str">
            <v>LAJE MISTA TRELICADA PRE-FABRICADA H=20CM</v>
          </cell>
          <cell r="C171" t="str">
            <v>M2</v>
          </cell>
          <cell r="D171">
            <v>33.064543319999999</v>
          </cell>
          <cell r="E171" t="str">
            <v>ND</v>
          </cell>
        </row>
        <row r="172">
          <cell r="A172">
            <v>12057</v>
          </cell>
          <cell r="B172" t="str">
            <v>LAJE MISTA TRELICADA PRE-FABRICADA H=25CM</v>
          </cell>
          <cell r="C172" t="str">
            <v>M2</v>
          </cell>
          <cell r="D172">
            <v>42.26782532</v>
          </cell>
          <cell r="E172" t="str">
            <v>ND</v>
          </cell>
        </row>
        <row r="173">
          <cell r="A173">
            <v>12501</v>
          </cell>
          <cell r="B173" t="str">
            <v>BLOCO DE CONCR. CELULAR - 7.5X40X40CM</v>
          </cell>
          <cell r="C173" t="str">
            <v>M2</v>
          </cell>
          <cell r="D173">
            <v>25.541032510000001</v>
          </cell>
          <cell r="E173" t="str">
            <v>ND</v>
          </cell>
        </row>
        <row r="174">
          <cell r="A174">
            <v>12503</v>
          </cell>
          <cell r="B174" t="str">
            <v>BLOCO DE CONCR. CELULAR - 10X40X40CM</v>
          </cell>
          <cell r="C174" t="str">
            <v>M2</v>
          </cell>
          <cell r="D174">
            <v>27.045532049999998</v>
          </cell>
          <cell r="E174" t="str">
            <v>ND</v>
          </cell>
        </row>
        <row r="175">
          <cell r="A175">
            <v>12505</v>
          </cell>
          <cell r="B175" t="str">
            <v>BLOCO DE CONCRETO CELULAR - 7;5X40X60CM</v>
          </cell>
          <cell r="C175" t="str">
            <v>M2</v>
          </cell>
          <cell r="D175">
            <v>33.747393610000003</v>
          </cell>
          <cell r="E175" t="str">
            <v>ND</v>
          </cell>
        </row>
        <row r="176">
          <cell r="A176">
            <v>12506</v>
          </cell>
          <cell r="B176" t="str">
            <v>BLOCO DE CONCRETO CELULAR - 12X40X60CM</v>
          </cell>
          <cell r="C176" t="str">
            <v>M2</v>
          </cell>
          <cell r="D176">
            <v>33.747393610000003</v>
          </cell>
          <cell r="E176" t="str">
            <v>ND</v>
          </cell>
        </row>
        <row r="177">
          <cell r="A177">
            <v>12507</v>
          </cell>
          <cell r="B177" t="str">
            <v>BLOCO DE CONCRETO CELULAR - 15X40X60CM</v>
          </cell>
          <cell r="C177" t="str">
            <v>M2</v>
          </cell>
          <cell r="D177">
            <v>36.204236289999997</v>
          </cell>
          <cell r="E177" t="str">
            <v>ND</v>
          </cell>
        </row>
        <row r="178">
          <cell r="A178">
            <v>12510</v>
          </cell>
          <cell r="B178" t="str">
            <v>BLOCO SILICO CALCARIO 9X19X39</v>
          </cell>
          <cell r="C178" t="str">
            <v>UN</v>
          </cell>
          <cell r="D178">
            <v>0.76</v>
          </cell>
          <cell r="E178" t="str">
            <v>ND</v>
          </cell>
        </row>
        <row r="179">
          <cell r="A179">
            <v>12511</v>
          </cell>
          <cell r="B179" t="str">
            <v>BLOCO SILICO CALCARIO 14X19X39</v>
          </cell>
          <cell r="C179" t="str">
            <v>UN</v>
          </cell>
          <cell r="D179">
            <v>1.03</v>
          </cell>
          <cell r="E179" t="str">
            <v>ND</v>
          </cell>
        </row>
        <row r="180">
          <cell r="A180">
            <v>12512</v>
          </cell>
          <cell r="B180" t="str">
            <v>BLOCO SILICO CALCARIO 19X19X39</v>
          </cell>
          <cell r="C180" t="str">
            <v>UN</v>
          </cell>
          <cell r="D180">
            <v>1.31</v>
          </cell>
          <cell r="E180" t="str">
            <v>ND</v>
          </cell>
        </row>
        <row r="181">
          <cell r="A181">
            <v>12513</v>
          </cell>
          <cell r="B181" t="str">
            <v>BLOCO SILICO CALCARIO APARENTE 9X19X39</v>
          </cell>
          <cell r="C181" t="str">
            <v>UN</v>
          </cell>
          <cell r="D181">
            <v>0.76</v>
          </cell>
          <cell r="E181" t="str">
            <v>ND</v>
          </cell>
        </row>
        <row r="182">
          <cell r="A182">
            <v>12514</v>
          </cell>
          <cell r="B182" t="str">
            <v>BLOCO SILICO CALCARIO APARENTE 14X19X39</v>
          </cell>
          <cell r="C182" t="str">
            <v>UN</v>
          </cell>
          <cell r="D182">
            <v>1.03</v>
          </cell>
          <cell r="E182" t="str">
            <v>ND</v>
          </cell>
        </row>
        <row r="183">
          <cell r="A183">
            <v>12515</v>
          </cell>
          <cell r="B183" t="str">
            <v>BLOCO SILICO CALCARIO APARENTE 19X19X39</v>
          </cell>
          <cell r="C183" t="str">
            <v>UN</v>
          </cell>
          <cell r="D183">
            <v>1.31</v>
          </cell>
          <cell r="E183" t="str">
            <v>ND</v>
          </cell>
        </row>
        <row r="184">
          <cell r="A184">
            <v>12520</v>
          </cell>
          <cell r="B184" t="str">
            <v>BLOCO DE CONCRETO - APAR. 9X19X39CM</v>
          </cell>
          <cell r="C184" t="str">
            <v>UN</v>
          </cell>
          <cell r="D184">
            <v>0.752</v>
          </cell>
          <cell r="E184" t="str">
            <v>ND</v>
          </cell>
        </row>
        <row r="185">
          <cell r="A185">
            <v>12522</v>
          </cell>
          <cell r="B185" t="str">
            <v>BLOCO DE CONCRETO - APAR. 14X19X39CM</v>
          </cell>
          <cell r="C185" t="str">
            <v>UN</v>
          </cell>
          <cell r="D185">
            <v>0.96750000000000003</v>
          </cell>
          <cell r="E185" t="str">
            <v>ND</v>
          </cell>
        </row>
        <row r="186">
          <cell r="A186">
            <v>12524</v>
          </cell>
          <cell r="B186" t="str">
            <v>BLOCO DE CONCRETO - APAR. 19X19X39CM</v>
          </cell>
          <cell r="C186" t="str">
            <v>UN</v>
          </cell>
          <cell r="D186">
            <v>1.204</v>
          </cell>
          <cell r="E186" t="str">
            <v>ND</v>
          </cell>
        </row>
        <row r="187">
          <cell r="A187">
            <v>12526</v>
          </cell>
          <cell r="B187" t="str">
            <v>BLOCO DE CONCRETO - APAR. 19X19X19CM</v>
          </cell>
          <cell r="C187" t="str">
            <v>UN</v>
          </cell>
          <cell r="D187">
            <v>0.752</v>
          </cell>
          <cell r="E187" t="str">
            <v>ND</v>
          </cell>
        </row>
        <row r="188">
          <cell r="A188">
            <v>12530</v>
          </cell>
          <cell r="B188" t="str">
            <v>BLOCO DE CONCRETO - COMUM 9X19X39CM</v>
          </cell>
          <cell r="C188" t="str">
            <v>UN</v>
          </cell>
          <cell r="D188">
            <v>0.69020000000000004</v>
          </cell>
          <cell r="E188" t="str">
            <v>ND</v>
          </cell>
        </row>
        <row r="189">
          <cell r="A189">
            <v>12532</v>
          </cell>
          <cell r="B189" t="str">
            <v>BLOCO DE CONCRETO - COMUM 14X19X39CM</v>
          </cell>
          <cell r="C189" t="str">
            <v>UN</v>
          </cell>
          <cell r="D189">
            <v>0.88</v>
          </cell>
          <cell r="E189" t="str">
            <v>ND</v>
          </cell>
        </row>
        <row r="190">
          <cell r="A190">
            <v>12534</v>
          </cell>
          <cell r="B190" t="str">
            <v>BLOCO DE CONCRETO - COMUM 19X19X39CM</v>
          </cell>
          <cell r="C190" t="str">
            <v>UN</v>
          </cell>
          <cell r="D190">
            <v>1.0925</v>
          </cell>
          <cell r="E190" t="str">
            <v>ND</v>
          </cell>
        </row>
        <row r="191">
          <cell r="A191">
            <v>12535</v>
          </cell>
          <cell r="B191" t="str">
            <v>BLOCO DE CONCRETO COMUM - 19X19X19CM</v>
          </cell>
          <cell r="C191" t="str">
            <v>UN</v>
          </cell>
          <cell r="D191">
            <v>0.79659957699999995</v>
          </cell>
          <cell r="E191" t="str">
            <v>ND</v>
          </cell>
        </row>
        <row r="192">
          <cell r="A192">
            <v>12538</v>
          </cell>
          <cell r="B192" t="str">
            <v>BLOCO DE CONCRETO (10/15/20)X20X40CM</v>
          </cell>
          <cell r="C192" t="str">
            <v>UN</v>
          </cell>
          <cell r="D192">
            <v>1.2898424040000001</v>
          </cell>
          <cell r="E192" t="str">
            <v>ND</v>
          </cell>
        </row>
        <row r="193">
          <cell r="A193">
            <v>12540</v>
          </cell>
          <cell r="B193" t="str">
            <v>BLOCO DE CONCRETO - ESTRUT. 14X19X39CM</v>
          </cell>
          <cell r="C193" t="str">
            <v>UN</v>
          </cell>
          <cell r="D193">
            <v>1.1000000000000001</v>
          </cell>
          <cell r="E193" t="str">
            <v>ND</v>
          </cell>
        </row>
        <row r="194">
          <cell r="A194">
            <v>12542</v>
          </cell>
          <cell r="B194" t="str">
            <v>BLOCO DE CONCRETO - ESTRUT. 19X19X39CM</v>
          </cell>
          <cell r="C194" t="str">
            <v>UN</v>
          </cell>
          <cell r="D194">
            <v>1.4463999999999999</v>
          </cell>
          <cell r="E194" t="str">
            <v>ND</v>
          </cell>
        </row>
        <row r="195">
          <cell r="A195">
            <v>12545</v>
          </cell>
          <cell r="B195" t="str">
            <v>PEDRA GRANITICA EM BRUTO</v>
          </cell>
          <cell r="C195" t="str">
            <v>M3</v>
          </cell>
          <cell r="D195">
            <v>33.046599999999998</v>
          </cell>
          <cell r="E195" t="str">
            <v>ND</v>
          </cell>
        </row>
        <row r="196">
          <cell r="A196">
            <v>12550</v>
          </cell>
          <cell r="B196" t="str">
            <v>TIJOLO CERAMICO FURADO - 11 FUROS</v>
          </cell>
          <cell r="C196" t="str">
            <v>UN</v>
          </cell>
          <cell r="D196">
            <v>0.28118179999999998</v>
          </cell>
          <cell r="E196" t="str">
            <v>ND</v>
          </cell>
        </row>
        <row r="197">
          <cell r="A197">
            <v>12560</v>
          </cell>
          <cell r="B197" t="str">
            <v>TIJOLO CERAMICO LAMINADO 5.5X11X23CM</v>
          </cell>
          <cell r="C197" t="str">
            <v>UN</v>
          </cell>
          <cell r="D197">
            <v>1.01</v>
          </cell>
          <cell r="E197" t="str">
            <v>ND</v>
          </cell>
        </row>
        <row r="198">
          <cell r="A198">
            <v>12570</v>
          </cell>
          <cell r="B198" t="str">
            <v>TIJOLO DE VIDRO - CANELADO 10X20X20CM</v>
          </cell>
          <cell r="C198" t="str">
            <v>UN</v>
          </cell>
          <cell r="D198">
            <v>11.831343820000001</v>
          </cell>
          <cell r="E198" t="str">
            <v>ND</v>
          </cell>
        </row>
        <row r="199">
          <cell r="A199">
            <v>12572</v>
          </cell>
          <cell r="B199" t="str">
            <v>TIJOLO DE VIDRO - VENTILACAO</v>
          </cell>
          <cell r="C199" t="str">
            <v>UN</v>
          </cell>
          <cell r="D199">
            <v>12</v>
          </cell>
          <cell r="E199" t="str">
            <v>ND</v>
          </cell>
        </row>
        <row r="200">
          <cell r="A200">
            <v>12574</v>
          </cell>
          <cell r="B200" t="str">
            <v>TIJOLO DE VIDRO - XADREZ 10X20X20CM</v>
          </cell>
          <cell r="C200" t="str">
            <v>UN</v>
          </cell>
          <cell r="D200">
            <v>18.084388350000001</v>
          </cell>
          <cell r="E200" t="str">
            <v>ND</v>
          </cell>
        </row>
        <row r="201">
          <cell r="A201">
            <v>12580</v>
          </cell>
          <cell r="B201" t="str">
            <v>TIJOLO MACICO DE BARRO - COMUM</v>
          </cell>
          <cell r="C201" t="str">
            <v>UN</v>
          </cell>
          <cell r="D201">
            <v>0.14154539999999999</v>
          </cell>
          <cell r="E201" t="str">
            <v>ND</v>
          </cell>
        </row>
        <row r="202">
          <cell r="A202">
            <v>12582</v>
          </cell>
          <cell r="B202" t="str">
            <v>TIJOLO MACICO DE BARRO - RECOZIDO</v>
          </cell>
          <cell r="C202" t="str">
            <v>UN</v>
          </cell>
          <cell r="D202">
            <v>0.44950000000000001</v>
          </cell>
          <cell r="E202" t="str">
            <v>ND</v>
          </cell>
        </row>
        <row r="203">
          <cell r="A203">
            <v>13001</v>
          </cell>
          <cell r="B203" t="str">
            <v>ELEM.VAZADO TIPO -NEO REX- N.4A</v>
          </cell>
          <cell r="C203" t="str">
            <v>UN</v>
          </cell>
          <cell r="D203">
            <v>4.3260693699999999</v>
          </cell>
          <cell r="E203" t="str">
            <v>ND</v>
          </cell>
        </row>
        <row r="204">
          <cell r="A204">
            <v>13002</v>
          </cell>
          <cell r="B204" t="str">
            <v>ELEMENTO VAZADO TIPO -NEO REX- No 17C</v>
          </cell>
          <cell r="C204" t="str">
            <v>UN</v>
          </cell>
          <cell r="D204">
            <v>5.9065537299999997</v>
          </cell>
          <cell r="E204" t="str">
            <v>ND</v>
          </cell>
        </row>
        <row r="205">
          <cell r="A205">
            <v>13003</v>
          </cell>
          <cell r="B205" t="str">
            <v>ELEMENTO VAZADO TIPO NEO-REX N. 16</v>
          </cell>
          <cell r="C205" t="str">
            <v>UN</v>
          </cell>
          <cell r="D205">
            <v>2.0769185499999998</v>
          </cell>
          <cell r="E205" t="str">
            <v>ND</v>
          </cell>
        </row>
        <row r="206">
          <cell r="A206">
            <v>13006</v>
          </cell>
          <cell r="B206" t="str">
            <v>ELEMENTO VAZADO TIPO NEO-REX N.17G</v>
          </cell>
          <cell r="C206" t="str">
            <v>UN</v>
          </cell>
          <cell r="D206">
            <v>3.6472715999999998</v>
          </cell>
          <cell r="E206" t="str">
            <v>ND</v>
          </cell>
        </row>
        <row r="207">
          <cell r="A207">
            <v>13012</v>
          </cell>
          <cell r="B207" t="str">
            <v>ELEM.VAZADO TIPO -NEO REX- N.19C</v>
          </cell>
          <cell r="C207" t="str">
            <v>UN</v>
          </cell>
          <cell r="D207">
            <v>6.4637757799999997</v>
          </cell>
          <cell r="E207" t="str">
            <v>ND</v>
          </cell>
        </row>
        <row r="208">
          <cell r="A208">
            <v>13020</v>
          </cell>
          <cell r="B208" t="str">
            <v>ELEM. VAZADO - TIPO-NEO-REX- N.23A</v>
          </cell>
          <cell r="C208" t="str">
            <v>UN</v>
          </cell>
          <cell r="D208">
            <v>8.2891999999999992</v>
          </cell>
          <cell r="E208" t="str">
            <v>ND</v>
          </cell>
        </row>
        <row r="209">
          <cell r="A209">
            <v>13030</v>
          </cell>
          <cell r="B209" t="str">
            <v>ELEM. VAZADO - TIPO -NEO-REX- N.62</v>
          </cell>
          <cell r="C209" t="str">
            <v>UN</v>
          </cell>
          <cell r="D209">
            <v>11.744999999999999</v>
          </cell>
          <cell r="E209" t="str">
            <v>ND</v>
          </cell>
        </row>
        <row r="210">
          <cell r="A210">
            <v>13039</v>
          </cell>
          <cell r="B210" t="str">
            <v>ELEM.VAZADO TIPO -NEO REX- N.62B</v>
          </cell>
          <cell r="C210" t="str">
            <v>UN</v>
          </cell>
          <cell r="D210">
            <v>6.4232505399999997</v>
          </cell>
          <cell r="E210" t="str">
            <v>ND</v>
          </cell>
        </row>
        <row r="211">
          <cell r="A211">
            <v>13040</v>
          </cell>
          <cell r="B211" t="str">
            <v>ELEM. VAZADO - TIPO -NEO-REX- N.62A</v>
          </cell>
          <cell r="C211" t="str">
            <v>UN</v>
          </cell>
          <cell r="D211">
            <v>9.0287000000000006</v>
          </cell>
          <cell r="E211" t="str">
            <v>ND</v>
          </cell>
        </row>
        <row r="212">
          <cell r="A212">
            <v>13041</v>
          </cell>
          <cell r="B212" t="str">
            <v>ELEMENTO VAZADO TIPO NEO-REX N.16D</v>
          </cell>
          <cell r="C212" t="str">
            <v>UN</v>
          </cell>
          <cell r="D212">
            <v>4.2044936499999999</v>
          </cell>
          <cell r="E212" t="str">
            <v>ND</v>
          </cell>
        </row>
        <row r="213">
          <cell r="A213">
            <v>13042</v>
          </cell>
          <cell r="B213" t="str">
            <v>ELEM. VAZADO - TIPO-NEO-REX N.97</v>
          </cell>
          <cell r="C213" t="str">
            <v>UN</v>
          </cell>
          <cell r="D213">
            <v>1.02326231</v>
          </cell>
          <cell r="E213" t="str">
            <v>ND</v>
          </cell>
        </row>
        <row r="214">
          <cell r="A214">
            <v>13043</v>
          </cell>
          <cell r="B214" t="str">
            <v>ELEM.VAZADO - TIPO-NEO-REX N.4</v>
          </cell>
          <cell r="C214" t="str">
            <v>UN</v>
          </cell>
          <cell r="D214">
            <v>3.6371402900000001</v>
          </cell>
          <cell r="E214" t="str">
            <v>ND</v>
          </cell>
        </row>
        <row r="215">
          <cell r="A215">
            <v>13044</v>
          </cell>
          <cell r="B215" t="str">
            <v>ELEM.VAZADO - TIPO-NEO-REX- N.4F</v>
          </cell>
          <cell r="C215" t="str">
            <v>UN</v>
          </cell>
          <cell r="D215">
            <v>7.3857249899999999</v>
          </cell>
          <cell r="E215" t="str">
            <v>ND</v>
          </cell>
        </row>
        <row r="216">
          <cell r="A216">
            <v>13047</v>
          </cell>
          <cell r="B216" t="str">
            <v>ELEMENTO VAZADO NEO-REX No. 22 B</v>
          </cell>
          <cell r="C216" t="str">
            <v>UN</v>
          </cell>
          <cell r="D216">
            <v>6.2206243399999996</v>
          </cell>
          <cell r="E216" t="str">
            <v>ND</v>
          </cell>
        </row>
        <row r="217">
          <cell r="A217">
            <v>13050</v>
          </cell>
          <cell r="B217" t="str">
            <v>ELEM.VAZADO TIPO -NEO REX- N.72A</v>
          </cell>
          <cell r="C217" t="str">
            <v>UN</v>
          </cell>
          <cell r="D217">
            <v>4.1639684099999998</v>
          </cell>
          <cell r="E217" t="str">
            <v>ND</v>
          </cell>
        </row>
        <row r="218">
          <cell r="A218">
            <v>13060</v>
          </cell>
          <cell r="B218" t="str">
            <v>ELEM.VAZADO TIPO -NEO REX- N.78A</v>
          </cell>
          <cell r="C218" t="str">
            <v>UN</v>
          </cell>
          <cell r="D218">
            <v>8.2891999999999992</v>
          </cell>
          <cell r="E218" t="str">
            <v>ND</v>
          </cell>
        </row>
        <row r="219">
          <cell r="A219">
            <v>13510</v>
          </cell>
          <cell r="B219" t="str">
            <v>PLACA DE GRANILITE 30MM - DIVISORIA</v>
          </cell>
          <cell r="C219" t="str">
            <v>M2</v>
          </cell>
          <cell r="D219">
            <v>88.4</v>
          </cell>
          <cell r="E219" t="str">
            <v>ND</v>
          </cell>
        </row>
        <row r="220">
          <cell r="A220">
            <v>13512</v>
          </cell>
          <cell r="B220" t="str">
            <v>PLACA DE GRANILITE 40MM -DIVISORIA</v>
          </cell>
          <cell r="C220" t="str">
            <v>M2</v>
          </cell>
          <cell r="D220">
            <v>88.4</v>
          </cell>
          <cell r="E220" t="str">
            <v>ND</v>
          </cell>
        </row>
        <row r="221">
          <cell r="A221">
            <v>13513</v>
          </cell>
          <cell r="B221" t="str">
            <v>PLACA DE GRANILITE 50MM - DIVISORIA</v>
          </cell>
          <cell r="C221" t="str">
            <v>M2</v>
          </cell>
          <cell r="D221">
            <v>97.4</v>
          </cell>
          <cell r="E221" t="str">
            <v>ND</v>
          </cell>
        </row>
        <row r="222">
          <cell r="A222">
            <v>13515</v>
          </cell>
          <cell r="B222" t="str">
            <v>PLACA DE CONCRETO CELULAR - ESP. 50MM</v>
          </cell>
          <cell r="C222" t="str">
            <v>M2</v>
          </cell>
          <cell r="D222">
            <v>18.75</v>
          </cell>
          <cell r="E222" t="str">
            <v>ND</v>
          </cell>
        </row>
        <row r="223">
          <cell r="A223">
            <v>13520</v>
          </cell>
          <cell r="B223" t="str">
            <v>PAINEL SANDUICHE TIPO -WALL- - 40MM</v>
          </cell>
          <cell r="C223" t="str">
            <v>M2</v>
          </cell>
          <cell r="D223">
            <v>64.92</v>
          </cell>
          <cell r="E223" t="str">
            <v>ND</v>
          </cell>
        </row>
        <row r="224">
          <cell r="A224">
            <v>13705</v>
          </cell>
          <cell r="B224" t="str">
            <v>DIVISORIA TIPO -NAVAL- M1</v>
          </cell>
          <cell r="C224" t="str">
            <v>M2</v>
          </cell>
          <cell r="D224">
            <v>46.806652200000002</v>
          </cell>
          <cell r="E224" t="str">
            <v>ND</v>
          </cell>
        </row>
        <row r="225">
          <cell r="A225">
            <v>13706</v>
          </cell>
          <cell r="B225" t="str">
            <v>DIVISORIA TIPO -NAVAL- M1 C/PORTA</v>
          </cell>
          <cell r="C225" t="str">
            <v>M2</v>
          </cell>
          <cell r="D225">
            <v>152.98278099999999</v>
          </cell>
          <cell r="E225" t="str">
            <v>ND</v>
          </cell>
        </row>
        <row r="226">
          <cell r="A226">
            <v>13710</v>
          </cell>
          <cell r="B226" t="str">
            <v>DIVISORIA TIPO -NAVAL- M2</v>
          </cell>
          <cell r="C226" t="str">
            <v>M2</v>
          </cell>
          <cell r="D226">
            <v>46.806652200000002</v>
          </cell>
          <cell r="E226" t="str">
            <v>ND</v>
          </cell>
        </row>
        <row r="227">
          <cell r="A227">
            <v>13715</v>
          </cell>
          <cell r="B227" t="str">
            <v>DIVISORIA TIPO -NAVAL- M3</v>
          </cell>
          <cell r="C227" t="str">
            <v>M2</v>
          </cell>
          <cell r="D227">
            <v>46.806652200000002</v>
          </cell>
          <cell r="E227" t="str">
            <v>ND</v>
          </cell>
        </row>
        <row r="228">
          <cell r="A228">
            <v>13720</v>
          </cell>
          <cell r="B228" t="str">
            <v>DIVISORIA TIPO -NAVAL- M4</v>
          </cell>
          <cell r="C228" t="str">
            <v>M2</v>
          </cell>
          <cell r="D228">
            <v>46.806652200000002</v>
          </cell>
          <cell r="E228" t="str">
            <v>ND</v>
          </cell>
        </row>
        <row r="229">
          <cell r="A229">
            <v>13751</v>
          </cell>
          <cell r="B229" t="str">
            <v>DIV.NAVAL;MIOLO COLMEIA - PAINEL/PAINEL</v>
          </cell>
          <cell r="C229" t="str">
            <v>M2</v>
          </cell>
          <cell r="D229">
            <v>58.862911099999998</v>
          </cell>
          <cell r="E229" t="str">
            <v>ND</v>
          </cell>
        </row>
        <row r="230">
          <cell r="A230">
            <v>13752</v>
          </cell>
          <cell r="B230" t="str">
            <v>DIV.NAVAL;MIOLO COLMEIA - PAINEL CEGO</v>
          </cell>
          <cell r="C230" t="str">
            <v>M2</v>
          </cell>
          <cell r="D230">
            <v>58.862911099999998</v>
          </cell>
          <cell r="E230" t="str">
            <v>ND</v>
          </cell>
        </row>
        <row r="231">
          <cell r="A231">
            <v>13753</v>
          </cell>
          <cell r="B231" t="str">
            <v>DIV.NAVAL;MIOLO COLMEIA - PORTA/BANDEIRA</v>
          </cell>
          <cell r="C231" t="str">
            <v>M2</v>
          </cell>
          <cell r="D231">
            <v>115.12207549999999</v>
          </cell>
          <cell r="E231" t="str">
            <v>ND</v>
          </cell>
        </row>
        <row r="232">
          <cell r="A232">
            <v>13754</v>
          </cell>
          <cell r="B232" t="str">
            <v>DIV.NAVAL;MIOLO COLMEIA - PAINEL/VIDRO</v>
          </cell>
          <cell r="C232" t="str">
            <v>M2</v>
          </cell>
          <cell r="D232">
            <v>65.180796020000002</v>
          </cell>
          <cell r="E232" t="str">
            <v>ND</v>
          </cell>
        </row>
        <row r="233">
          <cell r="A233">
            <v>13755</v>
          </cell>
          <cell r="B233" t="str">
            <v>DIV.NAVAL;MIOLO COLMEIA - PORTA/VIDRO</v>
          </cell>
          <cell r="C233" t="str">
            <v>M2</v>
          </cell>
          <cell r="D233">
            <v>115.12207549999999</v>
          </cell>
          <cell r="E233" t="str">
            <v>ND</v>
          </cell>
        </row>
        <row r="234">
          <cell r="A234">
            <v>13756</v>
          </cell>
          <cell r="B234" t="str">
            <v>DIV.NAVAL;MIOLO COLMEIA - PAINEL/VD/PAINEL</v>
          </cell>
          <cell r="C234" t="str">
            <v>M2</v>
          </cell>
          <cell r="D234">
            <v>63.766465140000001</v>
          </cell>
          <cell r="E234" t="str">
            <v>ND</v>
          </cell>
        </row>
        <row r="235">
          <cell r="A235">
            <v>13757</v>
          </cell>
          <cell r="B235" t="str">
            <v>DIV.NAVAL;MIOLO COLMEIA - PAINEL/VD/VD</v>
          </cell>
          <cell r="C235" t="str">
            <v>M2</v>
          </cell>
          <cell r="D235">
            <v>76.594729860000001</v>
          </cell>
          <cell r="E235" t="str">
            <v>ND</v>
          </cell>
        </row>
        <row r="236">
          <cell r="A236">
            <v>13758</v>
          </cell>
          <cell r="B236" t="str">
            <v>DIV.NAVAL;MIOLO COLMEIA - PORTA/BON/PAINEL</v>
          </cell>
          <cell r="C236" t="str">
            <v>M2</v>
          </cell>
          <cell r="D236">
            <v>115.12207549999999</v>
          </cell>
          <cell r="E236" t="str">
            <v>ND</v>
          </cell>
        </row>
        <row r="237">
          <cell r="A237">
            <v>13759</v>
          </cell>
          <cell r="B237" t="str">
            <v>DIV.NAVAL;MIOLO COLMEIA - PORTA/BON/VIDRO</v>
          </cell>
          <cell r="C237" t="str">
            <v>M2</v>
          </cell>
          <cell r="D237">
            <v>115.12207549999999</v>
          </cell>
          <cell r="E237" t="str">
            <v>ND</v>
          </cell>
        </row>
        <row r="238">
          <cell r="A238">
            <v>13761</v>
          </cell>
          <cell r="B238" t="str">
            <v>DIV.NAVAL;MIOLO FIBRA - PAINEL/PAINEL</v>
          </cell>
          <cell r="C238" t="str">
            <v>M2</v>
          </cell>
          <cell r="D238">
            <v>95.426808890000004</v>
          </cell>
          <cell r="E238" t="str">
            <v>ND</v>
          </cell>
        </row>
        <row r="239">
          <cell r="A239">
            <v>13762</v>
          </cell>
          <cell r="B239" t="str">
            <v>DIV.NAVAL;MIOLO FIBRA - PAINEL CEGO</v>
          </cell>
          <cell r="C239" t="str">
            <v>M2</v>
          </cell>
          <cell r="D239">
            <v>95.426808890000004</v>
          </cell>
          <cell r="E239" t="str">
            <v>ND</v>
          </cell>
        </row>
        <row r="240">
          <cell r="A240">
            <v>13763</v>
          </cell>
          <cell r="B240" t="str">
            <v>DIV.NAVAL;MIOLO FIBRA - PORTA/BANDEIRA</v>
          </cell>
          <cell r="C240" t="str">
            <v>M2</v>
          </cell>
          <cell r="D240">
            <v>205.15902750000001</v>
          </cell>
          <cell r="E240" t="str">
            <v>ND</v>
          </cell>
        </row>
        <row r="241">
          <cell r="A241">
            <v>13764</v>
          </cell>
          <cell r="B241" t="str">
            <v>DIV.NAVAL;MIOLO FIBRA - PAINEL/VIDRO</v>
          </cell>
          <cell r="C241" t="str">
            <v>M2</v>
          </cell>
          <cell r="D241">
            <v>77.690262180000005</v>
          </cell>
          <cell r="E241" t="str">
            <v>ND</v>
          </cell>
        </row>
        <row r="242">
          <cell r="A242">
            <v>13765</v>
          </cell>
          <cell r="B242" t="str">
            <v>DIV.NAVAL;MIOLO FIBRA - PORTA/VIDRO</v>
          </cell>
          <cell r="C242" t="str">
            <v>M2</v>
          </cell>
          <cell r="D242">
            <v>205.15902750000001</v>
          </cell>
          <cell r="E242" t="str">
            <v>ND</v>
          </cell>
        </row>
        <row r="243">
          <cell r="A243">
            <v>13766</v>
          </cell>
          <cell r="B243" t="str">
            <v>DIV.NAVAL;MIOLO FIBRA - PAINEL/VD/PAINEL</v>
          </cell>
          <cell r="C243" t="str">
            <v>M2</v>
          </cell>
          <cell r="D243">
            <v>78.669622149999995</v>
          </cell>
          <cell r="E243" t="str">
            <v>ND</v>
          </cell>
        </row>
        <row r="244">
          <cell r="A244">
            <v>13767</v>
          </cell>
          <cell r="B244" t="str">
            <v>DIV.NAVAL;MIOLO FIBRA - PAINEL/VD/VD</v>
          </cell>
          <cell r="C244" t="str">
            <v>M2</v>
          </cell>
          <cell r="D244">
            <v>75.81596983</v>
          </cell>
          <cell r="E244" t="str">
            <v>ND</v>
          </cell>
        </row>
        <row r="245">
          <cell r="A245">
            <v>13768</v>
          </cell>
          <cell r="B245" t="str">
            <v>DIV.NAVAL;MIOLO FIBRA - PORTA/BONECA/PAINEL</v>
          </cell>
          <cell r="C245" t="str">
            <v>M2</v>
          </cell>
          <cell r="D245">
            <v>205.15902750000001</v>
          </cell>
          <cell r="E245" t="str">
            <v>ND</v>
          </cell>
        </row>
        <row r="246">
          <cell r="A246">
            <v>13769</v>
          </cell>
          <cell r="B246" t="str">
            <v>DIV.NAVAL;MIOLO FIBRA - PORTA/BON/VIDRO</v>
          </cell>
          <cell r="C246" t="str">
            <v>M2</v>
          </cell>
          <cell r="D246">
            <v>205.15902750000001</v>
          </cell>
          <cell r="E246" t="str">
            <v>ND</v>
          </cell>
        </row>
        <row r="247">
          <cell r="A247">
            <v>14005</v>
          </cell>
          <cell r="B247" t="str">
            <v>ASFALTO OXIDADO - TIPO III</v>
          </cell>
          <cell r="C247" t="str">
            <v>KG</v>
          </cell>
          <cell r="D247">
            <v>2.6442719100000001</v>
          </cell>
          <cell r="E247" t="str">
            <v>ND</v>
          </cell>
        </row>
        <row r="248">
          <cell r="A248">
            <v>14006</v>
          </cell>
          <cell r="B248" t="str">
            <v>BETUME</v>
          </cell>
          <cell r="C248" t="str">
            <v>KG</v>
          </cell>
          <cell r="D248">
            <v>2.50243357</v>
          </cell>
          <cell r="E248" t="str">
            <v>ND</v>
          </cell>
        </row>
        <row r="249">
          <cell r="A249">
            <v>14007</v>
          </cell>
          <cell r="B249" t="str">
            <v>CIM.IMP.DE CRIST.E POS-INCORP. ASP</v>
          </cell>
          <cell r="C249" t="str">
            <v>M2</v>
          </cell>
          <cell r="D249">
            <v>7.3080516129999999</v>
          </cell>
          <cell r="E249" t="str">
            <v>ND</v>
          </cell>
        </row>
        <row r="250">
          <cell r="A250">
            <v>14008</v>
          </cell>
          <cell r="B250" t="str">
            <v>CIM.IMP.DE CRIST.E POS-INCORP. ASS</v>
          </cell>
          <cell r="C250" t="str">
            <v>M2</v>
          </cell>
          <cell r="D250">
            <v>10.24275441</v>
          </cell>
          <cell r="E250" t="str">
            <v>ND</v>
          </cell>
        </row>
        <row r="251">
          <cell r="A251">
            <v>14009</v>
          </cell>
          <cell r="B251" t="str">
            <v>ELAST.SINT.PRE-VULCAN.; MANTA BUTILICA</v>
          </cell>
          <cell r="C251" t="str">
            <v>M2</v>
          </cell>
          <cell r="D251">
            <v>38.453387110000001</v>
          </cell>
          <cell r="E251" t="str">
            <v>ND</v>
          </cell>
        </row>
        <row r="252">
          <cell r="A252">
            <v>14011</v>
          </cell>
          <cell r="B252" t="str">
            <v>ELAST.SINT.PRE-VULCAN.; MANTA DE PVC 1 mm</v>
          </cell>
          <cell r="C252" t="str">
            <v>M2</v>
          </cell>
          <cell r="D252">
            <v>34.056398569999999</v>
          </cell>
          <cell r="E252" t="str">
            <v>ND</v>
          </cell>
        </row>
        <row r="253">
          <cell r="A253">
            <v>14013</v>
          </cell>
          <cell r="B253" t="str">
            <v>ELAST.SINTETICOS EM SOLUCAO; 7 DEMAOS</v>
          </cell>
          <cell r="C253" t="str">
            <v>M2</v>
          </cell>
          <cell r="D253">
            <v>44.372604969999998</v>
          </cell>
          <cell r="E253" t="str">
            <v>ND</v>
          </cell>
        </row>
        <row r="254">
          <cell r="A254">
            <v>14015</v>
          </cell>
          <cell r="B254" t="str">
            <v>ELAST.SINTETICOS EM SOLUCAO; 9 DEMAOS</v>
          </cell>
          <cell r="C254" t="str">
            <v>M2</v>
          </cell>
          <cell r="D254">
            <v>60.98795337</v>
          </cell>
          <cell r="E254" t="str">
            <v>ND</v>
          </cell>
        </row>
        <row r="255">
          <cell r="A255">
            <v>14017</v>
          </cell>
          <cell r="B255" t="str">
            <v>EMULSAO HIDRO-ASFALTICA; 6KG/M2</v>
          </cell>
          <cell r="C255" t="str">
            <v>M2</v>
          </cell>
          <cell r="D255">
            <v>9.5963768320000007</v>
          </cell>
          <cell r="E255" t="str">
            <v>ND</v>
          </cell>
        </row>
        <row r="256">
          <cell r="A256">
            <v>14019</v>
          </cell>
          <cell r="B256" t="str">
            <v>EMULSAO HIDRO-ASFALTICA; 10KG/M2</v>
          </cell>
          <cell r="C256" t="str">
            <v>M2</v>
          </cell>
          <cell r="D256">
            <v>15.93148498</v>
          </cell>
          <cell r="E256" t="str">
            <v>ND</v>
          </cell>
        </row>
        <row r="257">
          <cell r="A257">
            <v>14020</v>
          </cell>
          <cell r="B257" t="str">
            <v>EMULSAO HIDRO ASFALTICA</v>
          </cell>
          <cell r="C257" t="str">
            <v>KG</v>
          </cell>
          <cell r="D257">
            <v>2.962395044</v>
          </cell>
          <cell r="E257" t="str">
            <v>ND</v>
          </cell>
        </row>
        <row r="258">
          <cell r="A258">
            <v>14022</v>
          </cell>
          <cell r="B258" t="str">
            <v>HIDROFUGO PARA CONCRETO E ARGAMASSA</v>
          </cell>
          <cell r="C258" t="str">
            <v>KG</v>
          </cell>
          <cell r="D258">
            <v>2.2339538550000002</v>
          </cell>
          <cell r="E258" t="str">
            <v>ND</v>
          </cell>
        </row>
        <row r="259">
          <cell r="A259">
            <v>14032</v>
          </cell>
          <cell r="B259" t="str">
            <v>MEMBRANAS ASFALTICAS; 3 CAMADAS</v>
          </cell>
          <cell r="C259" t="str">
            <v>M2</v>
          </cell>
          <cell r="D259">
            <v>22.25342242</v>
          </cell>
          <cell r="E259" t="str">
            <v>ND</v>
          </cell>
        </row>
        <row r="260">
          <cell r="A260">
            <v>14034</v>
          </cell>
          <cell r="B260" t="str">
            <v>MEMBRANAS ASFALTICAS; 4 CAMADAS</v>
          </cell>
          <cell r="C260" t="str">
            <v>M2</v>
          </cell>
          <cell r="D260">
            <v>25.50557293</v>
          </cell>
          <cell r="E260" t="str">
            <v>ND</v>
          </cell>
        </row>
        <row r="261">
          <cell r="A261">
            <v>14036</v>
          </cell>
          <cell r="B261" t="str">
            <v>MEMBRANAS ASFALTICAS; 5 CAMADAS</v>
          </cell>
          <cell r="C261" t="str">
            <v>M2</v>
          </cell>
          <cell r="D261">
            <v>29.755657469999999</v>
          </cell>
          <cell r="E261" t="str">
            <v>ND</v>
          </cell>
        </row>
        <row r="262">
          <cell r="A262">
            <v>14037</v>
          </cell>
          <cell r="B262" t="str">
            <v>MANTA ASF. E=3MM C/VEU DE POL.COL.MACARICO</v>
          </cell>
          <cell r="C262" t="str">
            <v>M2</v>
          </cell>
          <cell r="D262">
            <v>11.067443040000001</v>
          </cell>
          <cell r="E262" t="str">
            <v>ND</v>
          </cell>
        </row>
        <row r="263">
          <cell r="A263">
            <v>14038</v>
          </cell>
          <cell r="B263" t="str">
            <v>MANTA ASF.E=4MM C/VEU DE POL.COL.A MACARICO</v>
          </cell>
          <cell r="C263" t="str">
            <v>M2</v>
          </cell>
          <cell r="D263">
            <v>17.326566360000001</v>
          </cell>
          <cell r="E263" t="str">
            <v>ND</v>
          </cell>
        </row>
        <row r="264">
          <cell r="A264">
            <v>14039</v>
          </cell>
          <cell r="B264" t="str">
            <v>MANTA ASFALTICA ESP. 4MM ANTIRAIZ C/VEU DE</v>
          </cell>
          <cell r="C264" t="str">
            <v>M2</v>
          </cell>
          <cell r="D264">
            <v>22.580663730000001</v>
          </cell>
          <cell r="E264" t="str">
            <v>ND</v>
          </cell>
        </row>
        <row r="265">
          <cell r="A265">
            <v>14040</v>
          </cell>
          <cell r="B265" t="str">
            <v>TINTA BETUMINOSA</v>
          </cell>
          <cell r="C265" t="str">
            <v>L</v>
          </cell>
          <cell r="D265">
            <v>5.5968999999999998</v>
          </cell>
          <cell r="E265" t="str">
            <v>ND</v>
          </cell>
        </row>
        <row r="266">
          <cell r="A266">
            <v>14041</v>
          </cell>
          <cell r="B266" t="str">
            <v>PAPEL KRAFT BETUMADO DUPLO</v>
          </cell>
          <cell r="C266" t="str">
            <v>M2</v>
          </cell>
          <cell r="D266">
            <v>0.87329999999999997</v>
          </cell>
          <cell r="E266" t="str">
            <v>ND</v>
          </cell>
        </row>
        <row r="267">
          <cell r="A267">
            <v>14505</v>
          </cell>
          <cell r="B267" t="str">
            <v>DOLOMITA MAGNESIANA</v>
          </cell>
          <cell r="C267" t="str">
            <v>M3</v>
          </cell>
          <cell r="D267">
            <v>300</v>
          </cell>
          <cell r="E267" t="str">
            <v>ND</v>
          </cell>
        </row>
        <row r="268">
          <cell r="A268">
            <v>14510</v>
          </cell>
          <cell r="B268" t="str">
            <v>ESPUMA RIGIDA DE POLIURETANO - 50MM</v>
          </cell>
          <cell r="C268" t="str">
            <v>M3</v>
          </cell>
          <cell r="D268">
            <v>611.42999999999995</v>
          </cell>
          <cell r="E268" t="str">
            <v>ND</v>
          </cell>
        </row>
        <row r="269">
          <cell r="A269">
            <v>14515</v>
          </cell>
          <cell r="B269" t="str">
            <v>MANTA DE FIBRA DE VIDRO - 75MM DENSIDADE=0;60KG/M2</v>
          </cell>
          <cell r="C269" t="str">
            <v>M2</v>
          </cell>
          <cell r="D269">
            <v>57.250006550000002</v>
          </cell>
          <cell r="E269" t="str">
            <v>ND</v>
          </cell>
        </row>
        <row r="270">
          <cell r="A270">
            <v>14520</v>
          </cell>
          <cell r="B270" t="str">
            <v>MEADA</v>
          </cell>
          <cell r="C270" t="str">
            <v>KG</v>
          </cell>
          <cell r="D270">
            <v>4.4780390199999998</v>
          </cell>
          <cell r="E270" t="str">
            <v>ND</v>
          </cell>
        </row>
        <row r="271">
          <cell r="A271">
            <v>14525</v>
          </cell>
          <cell r="B271" t="str">
            <v>PEROLAS DE POLIESTIRENO EXPANDIDO</v>
          </cell>
          <cell r="C271" t="str">
            <v>KG</v>
          </cell>
          <cell r="D271">
            <v>21.39</v>
          </cell>
          <cell r="E271" t="str">
            <v>ND</v>
          </cell>
        </row>
        <row r="272">
          <cell r="A272">
            <v>14530</v>
          </cell>
          <cell r="B272" t="str">
            <v>PLACA DE POLIESTIRENO EXPAND.- 50MM</v>
          </cell>
          <cell r="C272" t="str">
            <v>M2</v>
          </cell>
          <cell r="D272">
            <v>9.3699999999999992</v>
          </cell>
          <cell r="E272" t="str">
            <v>ND</v>
          </cell>
        </row>
        <row r="273">
          <cell r="A273">
            <v>14535</v>
          </cell>
          <cell r="B273" t="str">
            <v>VERMICULITA GRANULADA</v>
          </cell>
          <cell r="C273" t="str">
            <v>M3</v>
          </cell>
          <cell r="D273">
            <v>131.54</v>
          </cell>
          <cell r="E273" t="str">
            <v>ND</v>
          </cell>
        </row>
        <row r="274">
          <cell r="A274">
            <v>14550</v>
          </cell>
          <cell r="B274" t="str">
            <v>ADESIVO HIDRO-ASFALTICO</v>
          </cell>
          <cell r="C274" t="str">
            <v>KG</v>
          </cell>
          <cell r="D274">
            <v>4.3</v>
          </cell>
          <cell r="E274" t="str">
            <v>ND</v>
          </cell>
        </row>
        <row r="275">
          <cell r="A275">
            <v>15005</v>
          </cell>
          <cell r="B275" t="str">
            <v>MATA-JUNTA DE PVC - TIPO 0-12</v>
          </cell>
          <cell r="C275" t="str">
            <v>M</v>
          </cell>
          <cell r="D275">
            <v>42.551501999999999</v>
          </cell>
          <cell r="E275" t="str">
            <v>ND</v>
          </cell>
        </row>
        <row r="276">
          <cell r="A276">
            <v>15010</v>
          </cell>
          <cell r="B276" t="str">
            <v>MATA-JUNTA DE PVC - TIPO 0-22</v>
          </cell>
          <cell r="C276" t="str">
            <v>M</v>
          </cell>
          <cell r="D276">
            <v>62.814121999999998</v>
          </cell>
          <cell r="E276" t="str">
            <v>ND</v>
          </cell>
        </row>
        <row r="277">
          <cell r="A277">
            <v>15025</v>
          </cell>
          <cell r="B277" t="str">
            <v>MASTIQUE A BASE DE POLISSULFETOS - BC</v>
          </cell>
          <cell r="C277" t="str">
            <v>L</v>
          </cell>
          <cell r="D277">
            <v>17.3245401</v>
          </cell>
          <cell r="E277" t="str">
            <v>ND</v>
          </cell>
        </row>
        <row r="278">
          <cell r="A278">
            <v>15030</v>
          </cell>
          <cell r="B278" t="str">
            <v>MASTIQUE A BASE DE POLIURETANO - MC</v>
          </cell>
          <cell r="C278" t="str">
            <v>L</v>
          </cell>
          <cell r="D278">
            <v>86.741997999999995</v>
          </cell>
          <cell r="E278" t="str">
            <v>ND</v>
          </cell>
        </row>
        <row r="279">
          <cell r="A279">
            <v>15040</v>
          </cell>
          <cell r="B279" t="str">
            <v>MASTIQUE A BASE DE SILICONE</v>
          </cell>
          <cell r="C279" t="str">
            <v>L</v>
          </cell>
          <cell r="D279">
            <v>39.689406929999997</v>
          </cell>
          <cell r="E279" t="str">
            <v>ND</v>
          </cell>
        </row>
        <row r="280">
          <cell r="A280">
            <v>15045</v>
          </cell>
          <cell r="B280" t="str">
            <v>VED.ELASTICA C/NYLON E ELAST.SINT.-20CM</v>
          </cell>
          <cell r="C280" t="str">
            <v>M</v>
          </cell>
          <cell r="D280">
            <v>24.56842675</v>
          </cell>
          <cell r="E280" t="str">
            <v>ND</v>
          </cell>
        </row>
        <row r="281">
          <cell r="A281">
            <v>15050</v>
          </cell>
          <cell r="B281" t="str">
            <v>CHAPA DE COBRE N.26 C/PERFIL SANFONADO</v>
          </cell>
          <cell r="C281" t="str">
            <v>M</v>
          </cell>
          <cell r="D281">
            <v>57.436599999999999</v>
          </cell>
          <cell r="E281" t="str">
            <v>ND</v>
          </cell>
        </row>
        <row r="282">
          <cell r="A282">
            <v>15055</v>
          </cell>
          <cell r="B282" t="str">
            <v>PERFIL -T- DE ALUMINIO - 1X1X1/8-</v>
          </cell>
          <cell r="C282" t="str">
            <v>M</v>
          </cell>
          <cell r="D282">
            <v>5.9876042099999998</v>
          </cell>
          <cell r="E282" t="str">
            <v>ND</v>
          </cell>
        </row>
        <row r="283">
          <cell r="A283">
            <v>15056</v>
          </cell>
          <cell r="B283" t="str">
            <v>BARRA CHATA DE ALUMÍNIO TIPO FITA 1/8" X 7/8" X 3M</v>
          </cell>
          <cell r="C283" t="str">
            <v>PÇ</v>
          </cell>
          <cell r="D283">
            <v>8.39</v>
          </cell>
          <cell r="E283" t="str">
            <v>ND</v>
          </cell>
        </row>
        <row r="284">
          <cell r="A284">
            <v>15060</v>
          </cell>
          <cell r="B284" t="str">
            <v>MANGUEIRA PLASTICA FLEXIVEL - 3/4-</v>
          </cell>
          <cell r="C284" t="str">
            <v>M</v>
          </cell>
          <cell r="D284">
            <v>2.5328274999999998</v>
          </cell>
          <cell r="E284" t="str">
            <v>ND</v>
          </cell>
        </row>
        <row r="285">
          <cell r="A285">
            <v>15070</v>
          </cell>
          <cell r="B285" t="str">
            <v>JUNTA DE DILATACAO JEENE MOD. JJ1015FW - COLOCADA</v>
          </cell>
          <cell r="C285" t="str">
            <v>M</v>
          </cell>
          <cell r="D285">
            <v>26.138779799999998</v>
          </cell>
          <cell r="E285" t="str">
            <v>ND</v>
          </cell>
        </row>
        <row r="286">
          <cell r="A286">
            <v>15071</v>
          </cell>
          <cell r="B286" t="str">
            <v>JUNTA DE DILATACAO JEENE MOD. JJ1520FW - COLOCADA</v>
          </cell>
          <cell r="C286" t="str">
            <v>M</v>
          </cell>
          <cell r="D286">
            <v>30.799182399999999</v>
          </cell>
          <cell r="E286" t="str">
            <v>ND</v>
          </cell>
        </row>
        <row r="287">
          <cell r="A287">
            <v>15072</v>
          </cell>
          <cell r="B287" t="str">
            <v>JUNTA DE DILATACAO JEENE MOD. JJ2030FW - COLOCADA</v>
          </cell>
          <cell r="C287" t="str">
            <v>M</v>
          </cell>
          <cell r="D287">
            <v>40.8291793</v>
          </cell>
          <cell r="E287" t="str">
            <v>ND</v>
          </cell>
        </row>
        <row r="288">
          <cell r="A288">
            <v>15505</v>
          </cell>
          <cell r="B288" t="str">
            <v>ESTRUT.METALICA INCL.ANTIFERRUGINOSA</v>
          </cell>
          <cell r="C288" t="str">
            <v>KG</v>
          </cell>
          <cell r="D288">
            <v>8.16</v>
          </cell>
          <cell r="E288" t="str">
            <v>ND</v>
          </cell>
        </row>
        <row r="289">
          <cell r="A289">
            <v>15506</v>
          </cell>
          <cell r="B289" t="str">
            <v>RETIRADA DE ESTRUTURA METALICA INCL.PERFIS DE FIXACAO</v>
          </cell>
          <cell r="C289" t="str">
            <v>KG</v>
          </cell>
          <cell r="D289">
            <v>3.67</v>
          </cell>
          <cell r="E289" t="str">
            <v>ND</v>
          </cell>
        </row>
        <row r="290">
          <cell r="A290">
            <v>15510</v>
          </cell>
          <cell r="B290" t="str">
            <v>MADEIRAMENTO DE PEROBA DO NORTE (CUPIÚBA) PARA TELHADO</v>
          </cell>
          <cell r="C290" t="str">
            <v>M3</v>
          </cell>
          <cell r="D290">
            <v>1552.3</v>
          </cell>
          <cell r="E290" t="str">
            <v>ND</v>
          </cell>
        </row>
        <row r="291">
          <cell r="A291">
            <v>15512</v>
          </cell>
          <cell r="B291" t="str">
            <v>MONTAGEM DE ESTRUTURA METALICA</v>
          </cell>
          <cell r="C291" t="str">
            <v>KG</v>
          </cell>
          <cell r="D291">
            <v>3.4</v>
          </cell>
          <cell r="E291" t="str">
            <v>ND</v>
          </cell>
        </row>
        <row r="292">
          <cell r="A292">
            <v>15515</v>
          </cell>
          <cell r="B292" t="str">
            <v>VIGA DE PEROBA DO NORTE( CUPIÚBA) EM BRUTO - 6X12CM</v>
          </cell>
          <cell r="C292" t="str">
            <v>M</v>
          </cell>
          <cell r="D292">
            <v>6.61</v>
          </cell>
          <cell r="E292" t="str">
            <v>ND</v>
          </cell>
        </row>
        <row r="293">
          <cell r="A293">
            <v>15516</v>
          </cell>
          <cell r="B293" t="str">
            <v>VIGA DE PEROBA DO NORTE( CUPIÚBA) EM BRUTO - 6X16CM</v>
          </cell>
          <cell r="C293" t="str">
            <v>M</v>
          </cell>
          <cell r="D293">
            <v>8.69</v>
          </cell>
          <cell r="E293" t="str">
            <v>ND</v>
          </cell>
        </row>
        <row r="294">
          <cell r="A294">
            <v>15520</v>
          </cell>
          <cell r="B294" t="str">
            <v>CAIBRO DE PEROBA DO NORTE( CUPIÚBA) EM BRUTO - 5X6CM</v>
          </cell>
          <cell r="C294" t="str">
            <v>M</v>
          </cell>
          <cell r="D294">
            <v>2.72</v>
          </cell>
          <cell r="E294" t="str">
            <v>ND</v>
          </cell>
        </row>
        <row r="295">
          <cell r="A295">
            <v>15525</v>
          </cell>
          <cell r="B295" t="str">
            <v>RIPA DE PEROBA DO NORTE( CUPIÚBA) EM BRUTO - 1;5X5CM</v>
          </cell>
          <cell r="C295" t="str">
            <v>M</v>
          </cell>
          <cell r="D295">
            <v>0.68</v>
          </cell>
          <cell r="E295" t="str">
            <v>ND</v>
          </cell>
        </row>
        <row r="296">
          <cell r="A296">
            <v>16005</v>
          </cell>
          <cell r="B296" t="str">
            <v>DOMO ACRILICO</v>
          </cell>
          <cell r="C296" t="str">
            <v>M2</v>
          </cell>
          <cell r="D296">
            <v>299.32659999999998</v>
          </cell>
          <cell r="E296" t="str">
            <v>ND</v>
          </cell>
        </row>
        <row r="297">
          <cell r="A297">
            <v>16015</v>
          </cell>
          <cell r="B297" t="str">
            <v>TELHA DE ALUMINIO - OND/TRAP O.7MM</v>
          </cell>
          <cell r="C297" t="str">
            <v>M2</v>
          </cell>
          <cell r="D297">
            <v>31.69</v>
          </cell>
          <cell r="E297" t="str">
            <v>ND</v>
          </cell>
        </row>
        <row r="298">
          <cell r="A298">
            <v>16020</v>
          </cell>
          <cell r="B298" t="str">
            <v>TELHA DE BARRO COZIDO - FRANCESA</v>
          </cell>
          <cell r="C298" t="str">
            <v>UN</v>
          </cell>
          <cell r="D298">
            <v>0.79933330000000002</v>
          </cell>
          <cell r="E298" t="str">
            <v>ND</v>
          </cell>
        </row>
        <row r="299">
          <cell r="A299">
            <v>16025</v>
          </cell>
          <cell r="B299" t="str">
            <v>TELHA DE BARRO COZIDO - PAULISTA</v>
          </cell>
          <cell r="C299" t="str">
            <v>UN</v>
          </cell>
          <cell r="D299">
            <v>0.61019999999999996</v>
          </cell>
          <cell r="E299" t="str">
            <v>ND</v>
          </cell>
        </row>
        <row r="300">
          <cell r="A300">
            <v>16030</v>
          </cell>
          <cell r="B300" t="str">
            <v>TELHA DE BARRO COZIDO - PLAN</v>
          </cell>
          <cell r="C300" t="str">
            <v>UN</v>
          </cell>
          <cell r="D300">
            <v>0.61019999999999996</v>
          </cell>
          <cell r="E300" t="str">
            <v>ND</v>
          </cell>
        </row>
        <row r="301">
          <cell r="A301">
            <v>16070</v>
          </cell>
          <cell r="B301" t="str">
            <v>TELHA DE POLIESTER - OND/TRAP/GRECA</v>
          </cell>
          <cell r="C301" t="str">
            <v>M2</v>
          </cell>
          <cell r="D301">
            <v>19.19191919</v>
          </cell>
          <cell r="E301" t="str">
            <v>ND</v>
          </cell>
        </row>
        <row r="302">
          <cell r="A302">
            <v>16075</v>
          </cell>
          <cell r="B302" t="str">
            <v>TELHA DE VIDRO - TIPO FRANCESA</v>
          </cell>
          <cell r="C302" t="str">
            <v>UN</v>
          </cell>
          <cell r="D302">
            <v>15.4421427</v>
          </cell>
          <cell r="E302" t="str">
            <v>ND</v>
          </cell>
        </row>
        <row r="303">
          <cell r="A303">
            <v>16080</v>
          </cell>
          <cell r="B303" t="str">
            <v>TELHA DE VIDRO - TIPO PAULISTA</v>
          </cell>
          <cell r="C303" t="str">
            <v>UN</v>
          </cell>
          <cell r="D303">
            <v>18.942172599999999</v>
          </cell>
          <cell r="E303" t="str">
            <v>ND</v>
          </cell>
        </row>
        <row r="304">
          <cell r="A304">
            <v>16085</v>
          </cell>
          <cell r="B304" t="str">
            <v>TELHA PVC RIGIDO - OND/TRAP/GRECA</v>
          </cell>
          <cell r="C304" t="str">
            <v>M2</v>
          </cell>
          <cell r="D304">
            <v>31.11</v>
          </cell>
          <cell r="E304" t="str">
            <v>ND</v>
          </cell>
        </row>
        <row r="305">
          <cell r="A305">
            <v>16090</v>
          </cell>
          <cell r="B305" t="str">
            <v>TELHA ONDULADA DE CRFS E=6 MM</v>
          </cell>
          <cell r="C305" t="str">
            <v>M2</v>
          </cell>
          <cell r="D305">
            <v>8.027374623</v>
          </cell>
          <cell r="E305" t="str">
            <v>ND</v>
          </cell>
        </row>
        <row r="306">
          <cell r="A306">
            <v>16091</v>
          </cell>
          <cell r="B306" t="str">
            <v>TELHA ONDULADA CRFS 8MM</v>
          </cell>
          <cell r="C306" t="str">
            <v>M2</v>
          </cell>
          <cell r="D306">
            <v>12</v>
          </cell>
          <cell r="E306" t="str">
            <v>ND</v>
          </cell>
        </row>
        <row r="307">
          <cell r="A307">
            <v>16092</v>
          </cell>
          <cell r="B307" t="str">
            <v>TELHA CRFS, TRAPEZOIDAL, TIPO CANALETE 49</v>
          </cell>
          <cell r="C307" t="str">
            <v>M2</v>
          </cell>
          <cell r="D307">
            <v>31.88</v>
          </cell>
          <cell r="E307" t="str">
            <v>ND</v>
          </cell>
        </row>
        <row r="308">
          <cell r="A308">
            <v>16411</v>
          </cell>
          <cell r="B308" t="str">
            <v>TELHA TRAPEZOID.ACO GALV.;ESP=;50MM/REV.B H</v>
          </cell>
          <cell r="C308" t="str">
            <v>M2</v>
          </cell>
          <cell r="D308">
            <v>22.282127790000001</v>
          </cell>
          <cell r="E308" t="str">
            <v>ND</v>
          </cell>
        </row>
        <row r="309">
          <cell r="A309">
            <v>16412</v>
          </cell>
          <cell r="B309" t="str">
            <v>TELHA ONDULADA  ACO GALV.;ESP=;50MM/REV.B H</v>
          </cell>
          <cell r="C309" t="str">
            <v>M2</v>
          </cell>
          <cell r="D309">
            <v>22.282127790000001</v>
          </cell>
          <cell r="E309" t="str">
            <v>ND</v>
          </cell>
        </row>
        <row r="310">
          <cell r="A310">
            <v>16413</v>
          </cell>
          <cell r="B310" t="str">
            <v>TELHA TRAP.DUPL.ACO GALV.E=0;5MM REV B H=40</v>
          </cell>
          <cell r="C310" t="str">
            <v>M2</v>
          </cell>
          <cell r="D310">
            <v>88.366026309999995</v>
          </cell>
          <cell r="E310" t="str">
            <v>ND</v>
          </cell>
        </row>
        <row r="311">
          <cell r="A311">
            <v>16414</v>
          </cell>
          <cell r="B311" t="str">
            <v>TELHA TRAP.ACO GALV.E=0;5MM;REV.B H=40MM PINT.ELETR 2 FACES</v>
          </cell>
          <cell r="C311" t="str">
            <v>M2</v>
          </cell>
          <cell r="D311">
            <v>30.292616899999999</v>
          </cell>
          <cell r="E311" t="str">
            <v>ND</v>
          </cell>
        </row>
        <row r="312">
          <cell r="A312">
            <v>16416</v>
          </cell>
          <cell r="B312" t="str">
            <v>TELHA OND.ACO GALV.E=0;5MM;REV.B H=17;5MM PINT.ELETR.2 FACES</v>
          </cell>
          <cell r="C312" t="str">
            <v>M2</v>
          </cell>
          <cell r="D312">
            <v>30.292616899999999</v>
          </cell>
          <cell r="E312" t="str">
            <v>ND</v>
          </cell>
        </row>
        <row r="313">
          <cell r="A313">
            <v>16417</v>
          </cell>
          <cell r="B313" t="str">
            <v>TELHA TRAP.DUPL.ACO E=0;5MM REV.B H=40MM MIOLO POL. 30 MM</v>
          </cell>
          <cell r="C313" t="str">
            <v>M2</v>
          </cell>
          <cell r="D313">
            <v>111.2658835</v>
          </cell>
          <cell r="E313" t="str">
            <v>ND</v>
          </cell>
        </row>
        <row r="314">
          <cell r="A314">
            <v>16418</v>
          </cell>
          <cell r="B314" t="str">
            <v>TELHA SANDUÍCHE UPK 40 E=0,8MM</v>
          </cell>
          <cell r="C314" t="str">
            <v>M2</v>
          </cell>
          <cell r="D314">
            <v>87.13</v>
          </cell>
          <cell r="E314" t="str">
            <v>ND</v>
          </cell>
        </row>
        <row r="315">
          <cell r="A315">
            <v>16420</v>
          </cell>
          <cell r="B315" t="str">
            <v>TELHA TRAPEZOIDAL PRÉ-PINTADA EM AÇO ZINCADO E=0,65MM</v>
          </cell>
          <cell r="C315" t="str">
            <v>M2</v>
          </cell>
          <cell r="D315">
            <v>24.52</v>
          </cell>
          <cell r="E315" t="str">
            <v>ND</v>
          </cell>
        </row>
        <row r="316">
          <cell r="A316">
            <v>16430</v>
          </cell>
          <cell r="B316" t="str">
            <v>CUMEEIRA TRAP.ACO GALV.E=0;5MM REV.B H=40MM L=0.50 M</v>
          </cell>
          <cell r="C316" t="str">
            <v>M</v>
          </cell>
          <cell r="D316">
            <v>19.122847629999999</v>
          </cell>
          <cell r="E316" t="str">
            <v>ND</v>
          </cell>
        </row>
        <row r="317">
          <cell r="A317">
            <v>16431</v>
          </cell>
          <cell r="B317" t="str">
            <v>CUMEEIRA OND.ACO GALV.E=0;5MM REV.B H=17;5M L=0.50 M</v>
          </cell>
          <cell r="C317" t="str">
            <v>M</v>
          </cell>
          <cell r="D317">
            <v>17.07125735</v>
          </cell>
          <cell r="E317" t="str">
            <v>ND</v>
          </cell>
        </row>
        <row r="318">
          <cell r="A318">
            <v>16432</v>
          </cell>
          <cell r="B318" t="str">
            <v>CUM.TRAP.ACO GALV.E=0;5MM REV.B H=4CM L=0.50 PINT BR 2 FACES</v>
          </cell>
          <cell r="C318" t="str">
            <v>M</v>
          </cell>
          <cell r="D318">
            <v>17.07125735</v>
          </cell>
          <cell r="E318" t="str">
            <v>ND</v>
          </cell>
        </row>
        <row r="319">
          <cell r="A319">
            <v>16433</v>
          </cell>
          <cell r="B319" t="str">
            <v>CUM.OND.ACO GALV.E=0;5MM REV.B H=17;5MM L=0.50 PINT.BR2FACES</v>
          </cell>
          <cell r="C319" t="str">
            <v>M</v>
          </cell>
          <cell r="D319">
            <v>17.07125735</v>
          </cell>
          <cell r="E319" t="str">
            <v>ND</v>
          </cell>
        </row>
        <row r="320">
          <cell r="A320">
            <v>16508</v>
          </cell>
          <cell r="B320" t="str">
            <v>CUMEEIRA CRFS</v>
          </cell>
          <cell r="C320" t="str">
            <v>M</v>
          </cell>
          <cell r="D320">
            <v>11.24</v>
          </cell>
          <cell r="E320" t="str">
            <v>ND</v>
          </cell>
        </row>
        <row r="321">
          <cell r="A321">
            <v>16509</v>
          </cell>
          <cell r="B321" t="str">
            <v>CUMEEIRA CRFS PARA TELHA TIPO CANALETE 49</v>
          </cell>
          <cell r="C321" t="str">
            <v>M</v>
          </cell>
          <cell r="D321">
            <v>15.06</v>
          </cell>
          <cell r="E321" t="str">
            <v>ND</v>
          </cell>
        </row>
        <row r="322">
          <cell r="A322">
            <v>16530</v>
          </cell>
          <cell r="B322" t="str">
            <v>CUMEEIRA DE ALUMINIO - NORMAL</v>
          </cell>
          <cell r="C322" t="str">
            <v>UN</v>
          </cell>
          <cell r="D322">
            <v>38.369999999999997</v>
          </cell>
          <cell r="E322" t="str">
            <v>ND</v>
          </cell>
        </row>
        <row r="323">
          <cell r="A323">
            <v>16532</v>
          </cell>
          <cell r="B323" t="str">
            <v>CUMEEIRA DE ALUMINIO - SHED</v>
          </cell>
          <cell r="C323" t="str">
            <v>UN</v>
          </cell>
          <cell r="D323">
            <v>43.179827889999999</v>
          </cell>
          <cell r="E323" t="str">
            <v>ND</v>
          </cell>
        </row>
        <row r="324">
          <cell r="A324">
            <v>16534</v>
          </cell>
          <cell r="B324" t="str">
            <v>CUMEEIRA DE BARRO COZIDO</v>
          </cell>
          <cell r="C324" t="str">
            <v>UN</v>
          </cell>
          <cell r="D324">
            <v>1.1111</v>
          </cell>
          <cell r="E324" t="str">
            <v>ND</v>
          </cell>
        </row>
        <row r="325">
          <cell r="A325">
            <v>16554</v>
          </cell>
          <cell r="B325" t="str">
            <v>PINGADEIRA - -CANALETE 49-</v>
          </cell>
          <cell r="C325" t="str">
            <v>UN</v>
          </cell>
          <cell r="D325">
            <v>0.63827252999999995</v>
          </cell>
          <cell r="E325" t="str">
            <v>ND</v>
          </cell>
        </row>
        <row r="326">
          <cell r="A326">
            <v>16556</v>
          </cell>
          <cell r="B326" t="str">
            <v>PINGADEIRA - -CANALETE 90-</v>
          </cell>
          <cell r="C326" t="str">
            <v>UN</v>
          </cell>
          <cell r="D326">
            <v>0.49643419</v>
          </cell>
          <cell r="E326" t="str">
            <v>ND</v>
          </cell>
        </row>
        <row r="327">
          <cell r="A327">
            <v>16560</v>
          </cell>
          <cell r="B327" t="str">
            <v>PLACA DE VENTILACAO - -CANALETE 49-</v>
          </cell>
          <cell r="C327" t="str">
            <v>UN</v>
          </cell>
          <cell r="D327">
            <v>1.7054371829999999</v>
          </cell>
          <cell r="E327" t="str">
            <v>ND</v>
          </cell>
        </row>
        <row r="328">
          <cell r="A328">
            <v>16562</v>
          </cell>
          <cell r="B328" t="str">
            <v>PLACA DE VENTILACAO - -CANALETE 90-</v>
          </cell>
          <cell r="C328" t="str">
            <v>UN</v>
          </cell>
          <cell r="D328">
            <v>3.4649080200000002</v>
          </cell>
          <cell r="E328" t="str">
            <v>ND</v>
          </cell>
        </row>
        <row r="329">
          <cell r="A329">
            <v>16568</v>
          </cell>
          <cell r="B329" t="str">
            <v>PLACA VEDA-NERVURA - -CANALETE 90-</v>
          </cell>
          <cell r="C329" t="str">
            <v>UN</v>
          </cell>
          <cell r="D329">
            <v>0.88817817700000001</v>
          </cell>
          <cell r="E329" t="str">
            <v>ND</v>
          </cell>
        </row>
        <row r="330">
          <cell r="A330">
            <v>16581</v>
          </cell>
          <cell r="B330" t="str">
            <v>TAMPAO PARA TELHA -CANALETE 49-</v>
          </cell>
          <cell r="C330" t="str">
            <v>UN</v>
          </cell>
          <cell r="D330">
            <v>3.5632999999999999</v>
          </cell>
          <cell r="E330" t="str">
            <v>ND</v>
          </cell>
        </row>
        <row r="331">
          <cell r="A331">
            <v>17003</v>
          </cell>
          <cell r="B331" t="str">
            <v>CHAPA DE EMENDA COM 4 FUROS-2-X1/4-</v>
          </cell>
          <cell r="C331" t="str">
            <v>UN</v>
          </cell>
          <cell r="D331">
            <v>3.941424</v>
          </cell>
          <cell r="E331" t="str">
            <v>ND</v>
          </cell>
        </row>
        <row r="332">
          <cell r="A332">
            <v>17010</v>
          </cell>
          <cell r="B332" t="str">
            <v>CONJUNTO DE VEDACAO ELASTICA</v>
          </cell>
          <cell r="C332" t="str">
            <v>UN</v>
          </cell>
          <cell r="D332">
            <v>0.1075</v>
          </cell>
          <cell r="E332" t="str">
            <v>ND</v>
          </cell>
        </row>
        <row r="333">
          <cell r="A333">
            <v>17012</v>
          </cell>
          <cell r="B333" t="str">
            <v>CONJUNTO DE VEDACAO</v>
          </cell>
          <cell r="C333" t="str">
            <v>UN</v>
          </cell>
          <cell r="D333">
            <v>0.1075</v>
          </cell>
          <cell r="E333" t="str">
            <v>ND</v>
          </cell>
        </row>
        <row r="334">
          <cell r="A334">
            <v>17013</v>
          </cell>
          <cell r="B334" t="str">
            <v>ESTRIBO FERRO RED.-1/2- C/PORCA E CHAPA</v>
          </cell>
          <cell r="C334" t="str">
            <v>UN</v>
          </cell>
          <cell r="D334">
            <v>2.8165041799999999</v>
          </cell>
          <cell r="E334" t="str">
            <v>ND</v>
          </cell>
        </row>
        <row r="335">
          <cell r="A335">
            <v>17016</v>
          </cell>
          <cell r="B335" t="str">
            <v>FERRAGEM PARA MADEIRAMENTO DE TELHADO</v>
          </cell>
          <cell r="C335" t="str">
            <v>KG</v>
          </cell>
          <cell r="D335">
            <v>8.7332999999999998</v>
          </cell>
          <cell r="E335" t="str">
            <v>ND</v>
          </cell>
        </row>
        <row r="336">
          <cell r="A336">
            <v>17020</v>
          </cell>
          <cell r="B336" t="str">
            <v>FIXADOR DE ABAS - SIMPLES</v>
          </cell>
          <cell r="C336" t="str">
            <v>UN</v>
          </cell>
          <cell r="D336">
            <v>0.62</v>
          </cell>
          <cell r="E336" t="str">
            <v>ND</v>
          </cell>
        </row>
        <row r="337">
          <cell r="A337">
            <v>17039</v>
          </cell>
          <cell r="B337" t="str">
            <v>PARAFUSO DE CABECA CHATA</v>
          </cell>
          <cell r="C337" t="str">
            <v>UN</v>
          </cell>
          <cell r="D337">
            <v>5.0960488999999998E-2</v>
          </cell>
          <cell r="E337" t="str">
            <v>ND</v>
          </cell>
        </row>
        <row r="338">
          <cell r="A338">
            <v>17040</v>
          </cell>
          <cell r="B338" t="str">
            <v>PARAFUSO 6.1MM C/BUCHA DE NAILON S-8</v>
          </cell>
          <cell r="C338" t="str">
            <v>UN</v>
          </cell>
          <cell r="D338">
            <v>0.17919754600000001</v>
          </cell>
          <cell r="E338" t="str">
            <v>ND</v>
          </cell>
        </row>
        <row r="339">
          <cell r="A339">
            <v>17041</v>
          </cell>
          <cell r="B339" t="str">
            <v>PARAFUSO 6;1X65MM COM BUCHA NYLON S-10</v>
          </cell>
          <cell r="C339" t="str">
            <v>UN</v>
          </cell>
          <cell r="D339">
            <v>0.24277151599999999</v>
          </cell>
          <cell r="E339" t="str">
            <v>ND</v>
          </cell>
        </row>
        <row r="340">
          <cell r="A340">
            <v>17042</v>
          </cell>
          <cell r="B340" t="str">
            <v>PARAFUSO AUTO-ATARRACHANTE - 5X38MM</v>
          </cell>
          <cell r="C340" t="str">
            <v>UN</v>
          </cell>
          <cell r="D340">
            <v>7.3198714999999998E-2</v>
          </cell>
          <cell r="E340" t="str">
            <v>ND</v>
          </cell>
        </row>
        <row r="341">
          <cell r="A341">
            <v>17043</v>
          </cell>
          <cell r="B341" t="str">
            <v>PARAFUSO FRANCES C/PORCA E ARRUELA</v>
          </cell>
          <cell r="C341" t="str">
            <v>UN</v>
          </cell>
          <cell r="D341">
            <v>0.401225204</v>
          </cell>
          <cell r="E341" t="str">
            <v>ND</v>
          </cell>
        </row>
        <row r="342">
          <cell r="A342">
            <v>17044</v>
          </cell>
          <cell r="B342" t="str">
            <v>PARAFUSO M.CROMADO P/FIXACAO DE BACIA</v>
          </cell>
          <cell r="C342" t="str">
            <v>UN</v>
          </cell>
          <cell r="D342">
            <v>2.7118139769999998</v>
          </cell>
          <cell r="E342" t="str">
            <v>ND</v>
          </cell>
        </row>
        <row r="343">
          <cell r="A343">
            <v>17046</v>
          </cell>
          <cell r="B343" t="str">
            <v>PARAFUSO ROSCA SOBERBA - 8X110MM</v>
          </cell>
          <cell r="C343" t="str">
            <v>UN</v>
          </cell>
          <cell r="D343">
            <v>0.46329999999999999</v>
          </cell>
          <cell r="E343" t="str">
            <v>ND</v>
          </cell>
        </row>
        <row r="344">
          <cell r="A344">
            <v>17050</v>
          </cell>
          <cell r="B344" t="str">
            <v>PARAFUSO ROSCA SOBERBA - 8X165MM</v>
          </cell>
          <cell r="C344" t="str">
            <v>UN</v>
          </cell>
          <cell r="D344">
            <v>0.99109999999999998</v>
          </cell>
          <cell r="E344" t="str">
            <v>ND</v>
          </cell>
        </row>
        <row r="345">
          <cell r="A345">
            <v>17052</v>
          </cell>
          <cell r="B345" t="str">
            <v>PARAFUSO ROSCA SOBERBA - 8X180MM</v>
          </cell>
          <cell r="C345" t="str">
            <v>UN</v>
          </cell>
          <cell r="D345">
            <v>1.0669999999999999</v>
          </cell>
          <cell r="E345" t="str">
            <v>ND</v>
          </cell>
        </row>
        <row r="346">
          <cell r="A346">
            <v>17056</v>
          </cell>
          <cell r="B346" t="str">
            <v>PARAFUSO ROSCA SOBERBA - 8X250MM</v>
          </cell>
          <cell r="C346" t="str">
            <v>UN</v>
          </cell>
          <cell r="D346">
            <v>1.5813999999999999</v>
          </cell>
          <cell r="E346" t="str">
            <v>ND</v>
          </cell>
        </row>
        <row r="347">
          <cell r="A347">
            <v>17057</v>
          </cell>
          <cell r="B347" t="str">
            <v>PARAF.AUTOATARR.C/ARR.ACO/NEOPRENE P/TELHA</v>
          </cell>
          <cell r="C347" t="str">
            <v>UN</v>
          </cell>
          <cell r="D347">
            <v>0.55215639500000002</v>
          </cell>
          <cell r="E347" t="str">
            <v>ND</v>
          </cell>
        </row>
        <row r="348">
          <cell r="A348">
            <v>17058</v>
          </cell>
          <cell r="B348" t="str">
            <v>PARAF.AUTOATARR.C/ARR.ACO/NEOPRENE P/TELHA</v>
          </cell>
          <cell r="C348" t="str">
            <v>UN</v>
          </cell>
          <cell r="D348">
            <v>0.5065655</v>
          </cell>
          <cell r="E348" t="str">
            <v>ND</v>
          </cell>
        </row>
        <row r="349">
          <cell r="A349">
            <v>17060</v>
          </cell>
          <cell r="B349" t="str">
            <v>PARAFUSOS E GANCHOS PARA TELHADO</v>
          </cell>
          <cell r="C349" t="str">
            <v>KG</v>
          </cell>
          <cell r="D349">
            <v>17.223227000000001</v>
          </cell>
          <cell r="E349" t="str">
            <v>ND</v>
          </cell>
        </row>
        <row r="350">
          <cell r="A350">
            <v>17062</v>
          </cell>
          <cell r="B350" t="str">
            <v>PENDURAL F.CHATO - 2-X1/4- C/PARAFUSO</v>
          </cell>
          <cell r="C350" t="str">
            <v>UN</v>
          </cell>
          <cell r="D350">
            <v>8.8479769620000006</v>
          </cell>
          <cell r="E350" t="str">
            <v>ND</v>
          </cell>
        </row>
        <row r="351">
          <cell r="A351">
            <v>17065</v>
          </cell>
          <cell r="B351" t="str">
            <v>SUPORTE DE ABA - SIMPLES</v>
          </cell>
          <cell r="C351" t="str">
            <v>UN</v>
          </cell>
          <cell r="D351">
            <v>12.95</v>
          </cell>
          <cell r="E351" t="str">
            <v>ND</v>
          </cell>
        </row>
        <row r="352">
          <cell r="A352">
            <v>17505</v>
          </cell>
          <cell r="B352" t="str">
            <v>GRAMPO GALVANIZADO P/CERCAS DE ARAME</v>
          </cell>
          <cell r="C352" t="str">
            <v>KG</v>
          </cell>
          <cell r="D352">
            <v>7.9226844200000004</v>
          </cell>
          <cell r="E352" t="str">
            <v>ND</v>
          </cell>
        </row>
        <row r="353">
          <cell r="A353">
            <v>17510</v>
          </cell>
          <cell r="B353" t="str">
            <v>GRAPA METALICA PARA MADEIRA - 1X3-</v>
          </cell>
          <cell r="C353" t="str">
            <v>UN</v>
          </cell>
          <cell r="D353">
            <v>1.156341463</v>
          </cell>
          <cell r="E353" t="str">
            <v>ND</v>
          </cell>
        </row>
        <row r="354">
          <cell r="A354">
            <v>17515</v>
          </cell>
          <cell r="B354" t="str">
            <v>PREGO COMUM</v>
          </cell>
          <cell r="C354" t="str">
            <v>KG</v>
          </cell>
          <cell r="D354">
            <v>4.5</v>
          </cell>
          <cell r="E354" t="str">
            <v>ND</v>
          </cell>
        </row>
        <row r="355">
          <cell r="A355">
            <v>17520</v>
          </cell>
          <cell r="B355" t="str">
            <v>PREGO COMUM 12X12-15</v>
          </cell>
          <cell r="C355" t="str">
            <v>KG</v>
          </cell>
          <cell r="D355">
            <v>7.3654623700000004</v>
          </cell>
          <cell r="E355" t="str">
            <v>ND</v>
          </cell>
        </row>
        <row r="356">
          <cell r="A356">
            <v>17525</v>
          </cell>
          <cell r="B356" t="str">
            <v>PREGO ZINCADO - 18X27</v>
          </cell>
          <cell r="C356" t="str">
            <v>KG</v>
          </cell>
          <cell r="D356">
            <v>4.7210999999999999</v>
          </cell>
          <cell r="E356" t="str">
            <v>ND</v>
          </cell>
        </row>
        <row r="357">
          <cell r="A357">
            <v>17530</v>
          </cell>
          <cell r="B357" t="str">
            <v>REBITES</v>
          </cell>
          <cell r="C357" t="str">
            <v>KG</v>
          </cell>
          <cell r="D357">
            <v>23.78345285</v>
          </cell>
          <cell r="E357" t="str">
            <v>ND</v>
          </cell>
        </row>
        <row r="358">
          <cell r="A358">
            <v>17545</v>
          </cell>
          <cell r="B358" t="str">
            <v>GANCHO C/ROSCA UMA EXTREMIDADE - 8MM</v>
          </cell>
          <cell r="C358" t="str">
            <v>UN</v>
          </cell>
          <cell r="D358">
            <v>0.76</v>
          </cell>
          <cell r="E358" t="str">
            <v>ND</v>
          </cell>
        </row>
        <row r="359">
          <cell r="A359">
            <v>17550</v>
          </cell>
          <cell r="B359" t="str">
            <v>GANCHO CHATO - 150 MM</v>
          </cell>
          <cell r="C359" t="str">
            <v>UN</v>
          </cell>
          <cell r="D359">
            <v>0.99329999999999996</v>
          </cell>
          <cell r="E359" t="str">
            <v>ND</v>
          </cell>
        </row>
        <row r="360">
          <cell r="A360">
            <v>17555</v>
          </cell>
          <cell r="B360" t="str">
            <v>GANCHO E PREGO P/TELHAS DE ALUMINIO</v>
          </cell>
          <cell r="C360" t="str">
            <v>KG</v>
          </cell>
          <cell r="D360">
            <v>12.66666667</v>
          </cell>
          <cell r="E360" t="str">
            <v>ND</v>
          </cell>
        </row>
        <row r="361">
          <cell r="A361">
            <v>17560</v>
          </cell>
          <cell r="B361" t="str">
            <v>TACO-CHUMBADOR DE PEROBA</v>
          </cell>
          <cell r="C361" t="str">
            <v>UN</v>
          </cell>
          <cell r="D361">
            <v>0.91</v>
          </cell>
          <cell r="E361" t="str">
            <v>ND</v>
          </cell>
        </row>
        <row r="362">
          <cell r="A362">
            <v>17705</v>
          </cell>
          <cell r="B362" t="str">
            <v>ARAME DE COBRE</v>
          </cell>
          <cell r="C362" t="str">
            <v>KG</v>
          </cell>
          <cell r="D362">
            <v>7.1628361700000003</v>
          </cell>
          <cell r="E362" t="str">
            <v>ND</v>
          </cell>
        </row>
        <row r="363">
          <cell r="A363">
            <v>17710</v>
          </cell>
          <cell r="B363" t="str">
            <v>ARAME LISO GALVANIZADO - N.10</v>
          </cell>
          <cell r="C363" t="str">
            <v>M</v>
          </cell>
          <cell r="D363">
            <v>0.24065325000000001</v>
          </cell>
          <cell r="E363" t="str">
            <v>ND</v>
          </cell>
        </row>
        <row r="364">
          <cell r="A364">
            <v>17715</v>
          </cell>
          <cell r="B364" t="str">
            <v>ARAME LISO GALVANIZADO - N.14</v>
          </cell>
          <cell r="C364" t="str">
            <v>M</v>
          </cell>
          <cell r="D364">
            <v>0.15617468400000001</v>
          </cell>
          <cell r="E364" t="str">
            <v>ND</v>
          </cell>
        </row>
        <row r="365">
          <cell r="A365">
            <v>17720</v>
          </cell>
          <cell r="B365" t="str">
            <v>ARAME LISO GALVANIZADO - N.16</v>
          </cell>
          <cell r="C365" t="str">
            <v>M</v>
          </cell>
          <cell r="D365">
            <v>9.8445332999999996E-2</v>
          </cell>
          <cell r="E365" t="str">
            <v>ND</v>
          </cell>
        </row>
        <row r="366">
          <cell r="A366">
            <v>17730</v>
          </cell>
          <cell r="B366" t="str">
            <v>ARAME FARPADO - N. 16</v>
          </cell>
          <cell r="C366" t="str">
            <v>M</v>
          </cell>
          <cell r="D366">
            <v>0.31913626499999997</v>
          </cell>
          <cell r="E366" t="str">
            <v>ND</v>
          </cell>
        </row>
        <row r="367">
          <cell r="A367">
            <v>17740</v>
          </cell>
          <cell r="B367" t="str">
            <v>ARAME RECOZIDO N.16 OU 18</v>
          </cell>
          <cell r="C367" t="str">
            <v>KG</v>
          </cell>
          <cell r="D367">
            <v>4.58</v>
          </cell>
          <cell r="E367" t="str">
            <v>ND</v>
          </cell>
        </row>
        <row r="368">
          <cell r="A368">
            <v>17750</v>
          </cell>
          <cell r="B368" t="str">
            <v>TIRANTE DE ACO - N.12</v>
          </cell>
          <cell r="C368" t="str">
            <v>M</v>
          </cell>
          <cell r="D368">
            <v>0.237847699</v>
          </cell>
          <cell r="E368" t="str">
            <v>ND</v>
          </cell>
        </row>
        <row r="369">
          <cell r="A369">
            <v>17752</v>
          </cell>
          <cell r="B369" t="str">
            <v>TIRANTE DE ACO NO. 8</v>
          </cell>
          <cell r="C369" t="str">
            <v>M</v>
          </cell>
          <cell r="D369">
            <v>0.58903436300000001</v>
          </cell>
          <cell r="E369" t="str">
            <v>ND</v>
          </cell>
        </row>
        <row r="370">
          <cell r="A370">
            <v>18010</v>
          </cell>
          <cell r="B370" t="str">
            <v>MOURAO DE CONCRETO - QUADRADO</v>
          </cell>
          <cell r="C370" t="str">
            <v>UN</v>
          </cell>
          <cell r="D370">
            <v>35</v>
          </cell>
          <cell r="E370" t="str">
            <v>ND</v>
          </cell>
        </row>
        <row r="371">
          <cell r="A371">
            <v>18015</v>
          </cell>
          <cell r="B371" t="str">
            <v>MOURAO DE CONCRETO - SECCAO T</v>
          </cell>
          <cell r="C371" t="str">
            <v>UN</v>
          </cell>
          <cell r="D371">
            <v>21</v>
          </cell>
          <cell r="E371" t="str">
            <v>ND</v>
          </cell>
        </row>
        <row r="372">
          <cell r="A372">
            <v>18020</v>
          </cell>
          <cell r="B372" t="str">
            <v>MOURAO DE CONCRETO - TRIANGULAR</v>
          </cell>
          <cell r="C372" t="str">
            <v>UN</v>
          </cell>
          <cell r="D372">
            <v>28.06</v>
          </cell>
          <cell r="E372" t="str">
            <v>ND</v>
          </cell>
        </row>
        <row r="373">
          <cell r="A373">
            <v>18030</v>
          </cell>
          <cell r="B373" t="str">
            <v>MOURAO EUCALIPTO S/TRATAMENTO - 12CM</v>
          </cell>
          <cell r="C373" t="str">
            <v>M</v>
          </cell>
          <cell r="D373">
            <v>1.2</v>
          </cell>
          <cell r="E373" t="str">
            <v>ND</v>
          </cell>
        </row>
        <row r="374">
          <cell r="A374">
            <v>18032</v>
          </cell>
          <cell r="B374" t="str">
            <v>TELA GALVANIZADA 1- FIO 12</v>
          </cell>
          <cell r="C374" t="str">
            <v>M2</v>
          </cell>
          <cell r="D374">
            <v>26.5440322</v>
          </cell>
          <cell r="E374" t="str">
            <v>ND</v>
          </cell>
        </row>
        <row r="375">
          <cell r="A375">
            <v>18035</v>
          </cell>
          <cell r="B375" t="str">
            <v>TELA GALVANIZADA; MALHA 2- FIO 10</v>
          </cell>
          <cell r="C375" t="str">
            <v>M2</v>
          </cell>
          <cell r="D375">
            <v>15.95</v>
          </cell>
          <cell r="E375" t="str">
            <v>ND</v>
          </cell>
        </row>
        <row r="376">
          <cell r="A376">
            <v>18040</v>
          </cell>
          <cell r="B376" t="str">
            <v>TELA GALVANIZADA; MALHA 2- FIO 14</v>
          </cell>
          <cell r="C376" t="str">
            <v>M2</v>
          </cell>
          <cell r="D376">
            <v>8.1300000000000008</v>
          </cell>
          <cell r="E376" t="str">
            <v>ND</v>
          </cell>
        </row>
        <row r="377">
          <cell r="A377">
            <v>19005</v>
          </cell>
          <cell r="B377" t="str">
            <v>BOMBEAMENTO DE CONCRETO</v>
          </cell>
          <cell r="C377" t="str">
            <v>M3</v>
          </cell>
          <cell r="D377">
            <v>18.09</v>
          </cell>
          <cell r="E377" t="str">
            <v>ND</v>
          </cell>
        </row>
        <row r="378">
          <cell r="A378">
            <v>19020</v>
          </cell>
          <cell r="B378" t="str">
            <v>COLA DE PVA PARA TACOS</v>
          </cell>
          <cell r="C378" t="str">
            <v>KG</v>
          </cell>
          <cell r="D378">
            <v>13.05</v>
          </cell>
          <cell r="E378" t="str">
            <v>ND</v>
          </cell>
        </row>
        <row r="379">
          <cell r="A379">
            <v>19025</v>
          </cell>
          <cell r="B379" t="str">
            <v>MANTA EM TEREF. DE POLIESTER - 300G/M2</v>
          </cell>
          <cell r="C379" t="str">
            <v>KG</v>
          </cell>
          <cell r="D379">
            <v>13.403723129999999</v>
          </cell>
          <cell r="E379" t="str">
            <v>ND</v>
          </cell>
        </row>
        <row r="380">
          <cell r="A380">
            <v>19030</v>
          </cell>
          <cell r="B380" t="str">
            <v>MASSA DE VEDACAO</v>
          </cell>
          <cell r="C380" t="str">
            <v>KG</v>
          </cell>
          <cell r="D380">
            <v>11.87896098</v>
          </cell>
          <cell r="E380" t="str">
            <v>ND</v>
          </cell>
        </row>
        <row r="381">
          <cell r="A381">
            <v>19035</v>
          </cell>
          <cell r="B381" t="str">
            <v>TELA TIPO -DEPLOYEE-</v>
          </cell>
          <cell r="C381" t="str">
            <v>M2</v>
          </cell>
          <cell r="D381">
            <v>0.84</v>
          </cell>
          <cell r="E381" t="str">
            <v>ND</v>
          </cell>
        </row>
        <row r="382">
          <cell r="A382">
            <v>19040</v>
          </cell>
          <cell r="B382" t="str">
            <v>RIPA DE PEROBA DO NORTE(CUPIÚBA) 1X7CM</v>
          </cell>
          <cell r="C382" t="str">
            <v>M</v>
          </cell>
          <cell r="D382">
            <v>0.82</v>
          </cell>
          <cell r="E382" t="str">
            <v>ND</v>
          </cell>
        </row>
        <row r="383">
          <cell r="A383">
            <v>19045</v>
          </cell>
          <cell r="B383" t="str">
            <v>RIPA DE PEROBA DO NORTE(CUPIÚBA) APARELHADA - 1;5X5CM</v>
          </cell>
          <cell r="C383" t="str">
            <v>M</v>
          </cell>
          <cell r="D383">
            <v>0.88</v>
          </cell>
          <cell r="E383" t="str">
            <v>ND</v>
          </cell>
        </row>
        <row r="384">
          <cell r="A384">
            <v>19050</v>
          </cell>
          <cell r="B384" t="str">
            <v>RIPA DE PINUS 2A.APAR. - 10X120MM</v>
          </cell>
          <cell r="C384" t="str">
            <v>M</v>
          </cell>
          <cell r="D384">
            <v>0.77</v>
          </cell>
          <cell r="E384" t="str">
            <v>ND</v>
          </cell>
        </row>
        <row r="385">
          <cell r="A385">
            <v>19051</v>
          </cell>
          <cell r="B385" t="str">
            <v>SARRAFINHO DE PINUS - 1X1CM</v>
          </cell>
          <cell r="C385" t="str">
            <v>M</v>
          </cell>
          <cell r="D385">
            <v>0.15</v>
          </cell>
          <cell r="E385" t="str">
            <v>ND</v>
          </cell>
        </row>
        <row r="386">
          <cell r="A386">
            <v>19055</v>
          </cell>
          <cell r="B386" t="str">
            <v>SARRAFO DE PINUS 1A. APAR. - 1X2-(2,5X5 CM)</v>
          </cell>
          <cell r="C386" t="str">
            <v>M</v>
          </cell>
          <cell r="D386">
            <v>0.75</v>
          </cell>
          <cell r="E386" t="str">
            <v>ND</v>
          </cell>
        </row>
        <row r="387">
          <cell r="A387">
            <v>19060</v>
          </cell>
          <cell r="B387" t="str">
            <v>SARRAFO DE PINUS 1A. APAR. - 1X4-(2,5X10 CM)</v>
          </cell>
          <cell r="C387" t="str">
            <v>M</v>
          </cell>
          <cell r="D387">
            <v>1.53</v>
          </cell>
          <cell r="E387" t="str">
            <v>ND</v>
          </cell>
        </row>
        <row r="388">
          <cell r="A388">
            <v>19065</v>
          </cell>
          <cell r="B388" t="str">
            <v>VIGOTA DE PEROBA DO NORTE(CUPIÚBA) APARELHADA - 4X9;5CM</v>
          </cell>
          <cell r="C388" t="str">
            <v>M</v>
          </cell>
          <cell r="D388">
            <v>4.47</v>
          </cell>
          <cell r="E388" t="str">
            <v>ND</v>
          </cell>
        </row>
        <row r="389">
          <cell r="A389">
            <v>19066</v>
          </cell>
          <cell r="B389" t="str">
            <v>VIGOTA DE PEROBA DO NORTE(CUPIÚBA) APARELHADA 5X8CM</v>
          </cell>
          <cell r="C389" t="str">
            <v>M</v>
          </cell>
          <cell r="D389">
            <v>4.71</v>
          </cell>
          <cell r="E389" t="str">
            <v>ND</v>
          </cell>
        </row>
        <row r="390">
          <cell r="A390">
            <v>19070</v>
          </cell>
          <cell r="B390" t="str">
            <v>COLA PARA CIMENTO-AMIANTO</v>
          </cell>
          <cell r="C390" t="str">
            <v>KG</v>
          </cell>
          <cell r="D390">
            <v>30.74852585</v>
          </cell>
          <cell r="E390" t="str">
            <v>ND</v>
          </cell>
        </row>
        <row r="391">
          <cell r="A391">
            <v>19075</v>
          </cell>
          <cell r="B391" t="str">
            <v>CORDAO DE VEDACAO</v>
          </cell>
          <cell r="C391" t="str">
            <v>UN</v>
          </cell>
          <cell r="D391">
            <v>0.31761656900000002</v>
          </cell>
          <cell r="E391" t="str">
            <v>ND</v>
          </cell>
        </row>
        <row r="392">
          <cell r="A392">
            <v>20456</v>
          </cell>
          <cell r="B392" t="str">
            <v>QUADRA POLI. PISO ASFALT. C/DEMARC. E PINT.</v>
          </cell>
          <cell r="C392" t="str">
            <v>M2</v>
          </cell>
          <cell r="D392">
            <v>35.041668459999997</v>
          </cell>
          <cell r="E392" t="str">
            <v>ND</v>
          </cell>
        </row>
        <row r="393">
          <cell r="A393">
            <v>20457</v>
          </cell>
          <cell r="B393" t="str">
            <v>DEMARC. E PINT. FAIXAS 10CM - BORRACHA CLOR</v>
          </cell>
          <cell r="C393" t="str">
            <v>M</v>
          </cell>
          <cell r="D393">
            <v>5.5975487749999999</v>
          </cell>
          <cell r="E393" t="str">
            <v>ND</v>
          </cell>
        </row>
        <row r="394">
          <cell r="A394">
            <v>20458</v>
          </cell>
          <cell r="B394" t="str">
            <v>REPINTURA FAIXAS 10CM EM BORRACHA CLORADA</v>
          </cell>
          <cell r="C394" t="str">
            <v>M</v>
          </cell>
          <cell r="D394">
            <v>5.3316018879999998</v>
          </cell>
          <cell r="E394" t="str">
            <v>ND</v>
          </cell>
        </row>
        <row r="395">
          <cell r="A395">
            <v>20459</v>
          </cell>
          <cell r="B395" t="str">
            <v>DEMARCACAO E PINTURA DE FAIXAS  ATE 10 CM E</v>
          </cell>
          <cell r="C395" t="str">
            <v>M</v>
          </cell>
          <cell r="D395">
            <v>5.736854288</v>
          </cell>
          <cell r="E395" t="str">
            <v>ND</v>
          </cell>
        </row>
        <row r="396">
          <cell r="A396">
            <v>20460</v>
          </cell>
          <cell r="B396" t="str">
            <v>REPINTURA DE FAIXAS EM EPOXI</v>
          </cell>
          <cell r="C396" t="str">
            <v>M</v>
          </cell>
          <cell r="D396">
            <v>6.0914501379999999</v>
          </cell>
          <cell r="E396" t="str">
            <v>ND</v>
          </cell>
        </row>
        <row r="397">
          <cell r="A397">
            <v>20461</v>
          </cell>
          <cell r="B397" t="str">
            <v>LIMPEZA DE PISO POR HIDROJATEAMENTO</v>
          </cell>
          <cell r="C397" t="str">
            <v>M2</v>
          </cell>
          <cell r="D397">
            <v>4.2</v>
          </cell>
          <cell r="E397" t="str">
            <v>ND</v>
          </cell>
        </row>
        <row r="398">
          <cell r="A398">
            <v>20462</v>
          </cell>
          <cell r="B398" t="str">
            <v>DEMARCACAO E PINTURA DE SUPERF.- BORRACHA CLORADA</v>
          </cell>
          <cell r="C398" t="str">
            <v>M2</v>
          </cell>
          <cell r="D398">
            <v>19.5534283</v>
          </cell>
          <cell r="E398" t="str">
            <v>ND</v>
          </cell>
        </row>
        <row r="399">
          <cell r="A399">
            <v>20463</v>
          </cell>
          <cell r="B399" t="str">
            <v>DEMARCACAO E PINTURA DE SUPERFICIES - EPOXI</v>
          </cell>
          <cell r="C399" t="str">
            <v>M2</v>
          </cell>
          <cell r="D399">
            <v>23.466646789999999</v>
          </cell>
          <cell r="E399" t="str">
            <v>ND</v>
          </cell>
        </row>
        <row r="400">
          <cell r="A400">
            <v>21051</v>
          </cell>
          <cell r="B400" t="str">
            <v>SARRAFO DE CEDRO DE 1- X 2- (2;5 X 5;0 CM)</v>
          </cell>
          <cell r="C400" t="str">
            <v>M</v>
          </cell>
          <cell r="D400">
            <v>1.495381356</v>
          </cell>
          <cell r="E400" t="str">
            <v>ND</v>
          </cell>
        </row>
        <row r="401">
          <cell r="A401">
            <v>21052</v>
          </cell>
          <cell r="B401" t="str">
            <v>RIPA DE IMBUIA 1X3CM</v>
          </cell>
          <cell r="C401" t="str">
            <v>M</v>
          </cell>
          <cell r="D401">
            <v>1.3011979140000001</v>
          </cell>
          <cell r="E401" t="str">
            <v>ND</v>
          </cell>
        </row>
        <row r="402">
          <cell r="A402">
            <v>21053</v>
          </cell>
          <cell r="B402" t="str">
            <v>RIPA IMBUIA 35X1.5CM</v>
          </cell>
          <cell r="C402" t="str">
            <v>M</v>
          </cell>
          <cell r="D402">
            <v>1.6672759159999999</v>
          </cell>
          <cell r="E402" t="str">
            <v>ND</v>
          </cell>
        </row>
        <row r="403">
          <cell r="A403">
            <v>21054</v>
          </cell>
          <cell r="B403" t="str">
            <v>GUARNICAO EM IMBUIA CONF.DET 3X2.5CM</v>
          </cell>
          <cell r="C403" t="str">
            <v>M</v>
          </cell>
          <cell r="D403">
            <v>7.8973561449999998</v>
          </cell>
          <cell r="E403" t="str">
            <v>ND</v>
          </cell>
        </row>
        <row r="404">
          <cell r="A404">
            <v>21055</v>
          </cell>
          <cell r="B404" t="str">
            <v>GUARNICAO DE PEROBA 1 X 3 CM</v>
          </cell>
          <cell r="C404" t="str">
            <v>M</v>
          </cell>
          <cell r="D404">
            <v>1.3879894699999999</v>
          </cell>
          <cell r="E404" t="str">
            <v>ND</v>
          </cell>
        </row>
        <row r="405">
          <cell r="A405">
            <v>21060</v>
          </cell>
          <cell r="B405" t="str">
            <v>CORRIMAO DE MADEIRA PEROLA D=5CM</v>
          </cell>
          <cell r="C405" t="str">
            <v>M</v>
          </cell>
          <cell r="D405">
            <v>15.86</v>
          </cell>
          <cell r="E405" t="str">
            <v>ND</v>
          </cell>
        </row>
        <row r="406">
          <cell r="A406">
            <v>21081</v>
          </cell>
          <cell r="B406" t="str">
            <v>CAIBRO DE PEROBA DO NORTE(CUPIÚBA) DE 3X5CM</v>
          </cell>
          <cell r="C406" t="str">
            <v>M</v>
          </cell>
          <cell r="D406">
            <v>1.36</v>
          </cell>
          <cell r="E406" t="str">
            <v>ND</v>
          </cell>
        </row>
        <row r="407">
          <cell r="A407">
            <v>26083</v>
          </cell>
          <cell r="B407" t="str">
            <v>CORTICA ESPESSURA 5MM P/ PAREDE (GRANA FINA)</v>
          </cell>
          <cell r="C407" t="str">
            <v>M2</v>
          </cell>
          <cell r="D407">
            <v>28.732395159999999</v>
          </cell>
          <cell r="E407" t="str">
            <v>ND</v>
          </cell>
        </row>
        <row r="408">
          <cell r="A408">
            <v>26861</v>
          </cell>
          <cell r="B408" t="str">
            <v>PARAFUSO CAB.CHATA P/ MADEIRA 3X12MM (3;2X1</v>
          </cell>
          <cell r="C408" t="str">
            <v>UN</v>
          </cell>
          <cell r="D408">
            <v>1.8864499E-2</v>
          </cell>
          <cell r="E408" t="str">
            <v>ND</v>
          </cell>
        </row>
        <row r="409">
          <cell r="A409">
            <v>26862</v>
          </cell>
          <cell r="B409" t="str">
            <v>BRACADEIRA EM CHAPA DE ACO DE 1 1/2- X 3/16</v>
          </cell>
          <cell r="C409" t="str">
            <v>M</v>
          </cell>
          <cell r="D409">
            <v>3.9983</v>
          </cell>
          <cell r="E409" t="str">
            <v>ND</v>
          </cell>
        </row>
        <row r="410">
          <cell r="A410">
            <v>26863</v>
          </cell>
          <cell r="B410" t="str">
            <v>PARAFUSO DE 5;5 X 50;0MM COM BUCHA S-8</v>
          </cell>
          <cell r="C410" t="str">
            <v>UN</v>
          </cell>
          <cell r="D410">
            <v>0.149659711</v>
          </cell>
          <cell r="E410" t="str">
            <v>ND</v>
          </cell>
        </row>
        <row r="411">
          <cell r="A411">
            <v>26864</v>
          </cell>
          <cell r="B411" t="str">
            <v>TIRANTE DE ACO 1/4- COM PORCA E CONTRA PORCA</v>
          </cell>
          <cell r="C411" t="str">
            <v>M</v>
          </cell>
          <cell r="D411">
            <v>1.5838614630000001</v>
          </cell>
          <cell r="E411" t="str">
            <v>ND</v>
          </cell>
        </row>
        <row r="412">
          <cell r="A412">
            <v>26865</v>
          </cell>
          <cell r="B412" t="str">
            <v>CHAPA DE FERRO 1 1/2- X 3/16-</v>
          </cell>
          <cell r="C412" t="str">
            <v>UN</v>
          </cell>
          <cell r="D412">
            <v>1.1943999999999999</v>
          </cell>
          <cell r="E412" t="str">
            <v>ND</v>
          </cell>
        </row>
        <row r="413">
          <cell r="A413">
            <v>27534</v>
          </cell>
          <cell r="B413" t="str">
            <v>TELA DE ACO INOX PERFURADA DIAMETRO 20MM</v>
          </cell>
          <cell r="C413" t="str">
            <v>M2</v>
          </cell>
          <cell r="D413">
            <v>60.787860000000002</v>
          </cell>
          <cell r="E413" t="str">
            <v>ND</v>
          </cell>
        </row>
        <row r="414">
          <cell r="A414">
            <v>28006</v>
          </cell>
          <cell r="B414" t="str">
            <v>COLA A BASE DE NEOPRENE (CASCOLA EXTRA)</v>
          </cell>
          <cell r="C414" t="str">
            <v>KG</v>
          </cell>
          <cell r="D414">
            <v>10.1175</v>
          </cell>
          <cell r="E414" t="str">
            <v>ND</v>
          </cell>
        </row>
        <row r="415">
          <cell r="A415">
            <v>28082</v>
          </cell>
          <cell r="B415" t="str">
            <v>FELTRO PARA QUADRO DE MADEIRA</v>
          </cell>
          <cell r="C415" t="str">
            <v>M2</v>
          </cell>
          <cell r="D415">
            <v>14.3864602</v>
          </cell>
          <cell r="E415" t="str">
            <v>ND</v>
          </cell>
        </row>
        <row r="416">
          <cell r="A416">
            <v>28090</v>
          </cell>
          <cell r="B416" t="str">
            <v>FITA ANTIDERRAPANTE; FAIXA C/L=5CM E=2MM</v>
          </cell>
          <cell r="C416" t="str">
            <v>M</v>
          </cell>
          <cell r="D416">
            <v>7.7504521500000001</v>
          </cell>
          <cell r="E416" t="str">
            <v>ND</v>
          </cell>
        </row>
        <row r="417">
          <cell r="A417">
            <v>30005</v>
          </cell>
          <cell r="B417" t="str">
            <v>BANDEIRA FIXA - LISA 35MM</v>
          </cell>
          <cell r="C417" t="str">
            <v>M2</v>
          </cell>
          <cell r="D417">
            <v>42.468571429999997</v>
          </cell>
          <cell r="E417" t="str">
            <v>ND</v>
          </cell>
        </row>
        <row r="418">
          <cell r="A418">
            <v>30010</v>
          </cell>
          <cell r="B418" t="str">
            <v>BATENTE DE MAD.- 14CM INST. SANIT.</v>
          </cell>
          <cell r="C418" t="str">
            <v>JG</v>
          </cell>
          <cell r="D418">
            <v>40.17</v>
          </cell>
          <cell r="E418" t="str">
            <v>ND</v>
          </cell>
        </row>
        <row r="419">
          <cell r="A419">
            <v>30012</v>
          </cell>
          <cell r="B419" t="str">
            <v>BATENTE DE MAD.- 14CM PORTA 1 FL</v>
          </cell>
          <cell r="C419" t="str">
            <v>JG</v>
          </cell>
          <cell r="D419">
            <v>40.17</v>
          </cell>
          <cell r="E419" t="str">
            <v>ND</v>
          </cell>
        </row>
        <row r="420">
          <cell r="A420">
            <v>30014</v>
          </cell>
          <cell r="B420" t="str">
            <v>BATENTE DE MAD.- 14CM PORTA 2 FL</v>
          </cell>
          <cell r="C420" t="str">
            <v>JG</v>
          </cell>
          <cell r="D420">
            <v>72.95</v>
          </cell>
          <cell r="E420" t="str">
            <v>ND</v>
          </cell>
        </row>
        <row r="421">
          <cell r="A421">
            <v>30016</v>
          </cell>
          <cell r="B421" t="str">
            <v>BATENTE DE MAD.- 14CM PORTA C/BAND.</v>
          </cell>
          <cell r="C421" t="str">
            <v>JG</v>
          </cell>
          <cell r="D421">
            <v>65.346949499999994</v>
          </cell>
          <cell r="E421" t="str">
            <v>ND</v>
          </cell>
        </row>
        <row r="422">
          <cell r="A422">
            <v>30018</v>
          </cell>
          <cell r="B422" t="str">
            <v>BATENTE DE MAD.- 25CM PORTA 1 FL</v>
          </cell>
          <cell r="C422" t="str">
            <v>JG</v>
          </cell>
          <cell r="D422">
            <v>107.78025289999999</v>
          </cell>
          <cell r="E422" t="str">
            <v>ND</v>
          </cell>
        </row>
        <row r="423">
          <cell r="A423">
            <v>30020</v>
          </cell>
          <cell r="B423" t="str">
            <v>BATENTE DE MAD.- 25CM PORTA 2 FL</v>
          </cell>
          <cell r="C423" t="str">
            <v>JG</v>
          </cell>
          <cell r="D423">
            <v>201.9271396</v>
          </cell>
          <cell r="E423" t="str">
            <v>ND</v>
          </cell>
        </row>
        <row r="424">
          <cell r="A424">
            <v>30022</v>
          </cell>
          <cell r="B424" t="str">
            <v>BATENTE DE MAD.- 25CM PORTA C/BAND.</v>
          </cell>
          <cell r="C424" t="str">
            <v>JG</v>
          </cell>
          <cell r="D424">
            <v>185.9095385</v>
          </cell>
          <cell r="E424" t="str">
            <v>ND</v>
          </cell>
        </row>
        <row r="425">
          <cell r="A425">
            <v>30030</v>
          </cell>
          <cell r="B425" t="str">
            <v>GUARNICAO DE MADEIRA - 1.5X4.5CM</v>
          </cell>
          <cell r="C425" t="str">
            <v>M</v>
          </cell>
          <cell r="D425">
            <v>1.2148191159999999</v>
          </cell>
          <cell r="E425" t="str">
            <v>ND</v>
          </cell>
        </row>
        <row r="426">
          <cell r="A426">
            <v>30031</v>
          </cell>
          <cell r="B426" t="str">
            <v>GUARNICAO DE MADEIRA - 1;5X7;5CM</v>
          </cell>
          <cell r="C426" t="str">
            <v>M</v>
          </cell>
          <cell r="D426">
            <v>3.420217686</v>
          </cell>
          <cell r="E426" t="str">
            <v>ND</v>
          </cell>
        </row>
        <row r="427">
          <cell r="A427">
            <v>30032</v>
          </cell>
          <cell r="B427" t="str">
            <v>GUARNICAO DE MADEIRA - 1;5X10CM</v>
          </cell>
          <cell r="C427" t="str">
            <v>M</v>
          </cell>
          <cell r="D427">
            <v>5.421001317</v>
          </cell>
          <cell r="E427" t="str">
            <v>ND</v>
          </cell>
        </row>
        <row r="428">
          <cell r="A428">
            <v>30033</v>
          </cell>
          <cell r="B428" t="str">
            <v>GUARNICAO DE MADEIRA - 1;5X15CM</v>
          </cell>
          <cell r="C428" t="str">
            <v>M</v>
          </cell>
          <cell r="D428">
            <v>7.6071128750000003</v>
          </cell>
          <cell r="E428" t="str">
            <v>ND</v>
          </cell>
        </row>
        <row r="429">
          <cell r="A429">
            <v>30060</v>
          </cell>
          <cell r="B429" t="str">
            <v>PORTA LISA COMUM - 62X211 CM</v>
          </cell>
          <cell r="C429" t="str">
            <v>UN</v>
          </cell>
          <cell r="D429">
            <v>71.474199999999996</v>
          </cell>
          <cell r="E429" t="str">
            <v>ND</v>
          </cell>
        </row>
        <row r="430">
          <cell r="A430">
            <v>30061</v>
          </cell>
          <cell r="B430" t="str">
            <v>PORTA LISA COMUM - 72X211CM</v>
          </cell>
          <cell r="C430" t="str">
            <v>UN</v>
          </cell>
          <cell r="D430">
            <v>71.040800000000004</v>
          </cell>
          <cell r="E430" t="str">
            <v>ND</v>
          </cell>
        </row>
        <row r="431">
          <cell r="A431">
            <v>30062</v>
          </cell>
          <cell r="B431" t="str">
            <v>PORTA LISA COMUM - 82X211CM</v>
          </cell>
          <cell r="C431" t="str">
            <v>UN</v>
          </cell>
          <cell r="D431">
            <v>71.347200000000001</v>
          </cell>
          <cell r="E431" t="str">
            <v>ND</v>
          </cell>
        </row>
        <row r="432">
          <cell r="A432">
            <v>30063</v>
          </cell>
          <cell r="B432" t="str">
            <v>PORTA LISA COMUM - 92X211CM</v>
          </cell>
          <cell r="C432" t="str">
            <v>UN</v>
          </cell>
          <cell r="D432">
            <v>75.650000000000006</v>
          </cell>
          <cell r="E432" t="str">
            <v>ND</v>
          </cell>
        </row>
        <row r="433">
          <cell r="A433">
            <v>30064</v>
          </cell>
          <cell r="B433" t="str">
            <v>PORTA LISA COMUM - 102X211CM</v>
          </cell>
          <cell r="C433" t="str">
            <v>UN</v>
          </cell>
          <cell r="D433">
            <v>88.142397000000003</v>
          </cell>
          <cell r="E433" t="str">
            <v>ND</v>
          </cell>
        </row>
        <row r="434">
          <cell r="A434">
            <v>30070</v>
          </cell>
          <cell r="B434" t="str">
            <v>PORTA LISA ESPECIAL - 62X165CM</v>
          </cell>
          <cell r="C434" t="str">
            <v>UN</v>
          </cell>
          <cell r="D434">
            <v>73.252748400000002</v>
          </cell>
          <cell r="E434" t="str">
            <v>ND</v>
          </cell>
        </row>
        <row r="435">
          <cell r="A435">
            <v>30071</v>
          </cell>
          <cell r="B435" t="str">
            <v>PORTA LISA ESPECIAL - 62X211CM</v>
          </cell>
          <cell r="C435" t="str">
            <v>UN</v>
          </cell>
          <cell r="D435">
            <v>71.56419674</v>
          </cell>
          <cell r="E435" t="str">
            <v>ND</v>
          </cell>
        </row>
        <row r="436">
          <cell r="A436">
            <v>30072</v>
          </cell>
          <cell r="B436" t="str">
            <v>PORTA LISA ESPECIAL - 72X211CM</v>
          </cell>
          <cell r="C436" t="str">
            <v>UN</v>
          </cell>
          <cell r="D436">
            <v>71.56419674</v>
          </cell>
          <cell r="E436" t="str">
            <v>ND</v>
          </cell>
        </row>
        <row r="437">
          <cell r="A437">
            <v>30073</v>
          </cell>
          <cell r="B437" t="str">
            <v>PORTA LISA ESPECIAL - 82X211CM</v>
          </cell>
          <cell r="C437" t="str">
            <v>UN</v>
          </cell>
          <cell r="D437">
            <v>71.56419674</v>
          </cell>
          <cell r="E437" t="str">
            <v>ND</v>
          </cell>
        </row>
        <row r="438">
          <cell r="A438">
            <v>30074</v>
          </cell>
          <cell r="B438" t="str">
            <v>PORTA LISA ESPECIAL - 92X211CM</v>
          </cell>
          <cell r="C438" t="str">
            <v>UN</v>
          </cell>
          <cell r="D438">
            <v>82.033217070000006</v>
          </cell>
          <cell r="E438" t="str">
            <v>ND</v>
          </cell>
        </row>
        <row r="439">
          <cell r="A439">
            <v>30075</v>
          </cell>
          <cell r="B439" t="str">
            <v>PORTA LISA ESPECIAL - 102X211CM</v>
          </cell>
          <cell r="C439" t="str">
            <v>UN</v>
          </cell>
          <cell r="D439">
            <v>143.58092529999999</v>
          </cell>
          <cell r="E439" t="str">
            <v>ND</v>
          </cell>
        </row>
        <row r="440">
          <cell r="A440">
            <v>30080</v>
          </cell>
          <cell r="B440" t="str">
            <v>PORTA MACICA TIPO CALHA - 62X211CM</v>
          </cell>
          <cell r="C440" t="str">
            <v>UN</v>
          </cell>
          <cell r="D440">
            <v>205.15902750000001</v>
          </cell>
          <cell r="E440" t="str">
            <v>ND</v>
          </cell>
        </row>
        <row r="441">
          <cell r="A441">
            <v>30081</v>
          </cell>
          <cell r="B441" t="str">
            <v>PORTA MACICA TIPO CALHA - 72X211CM</v>
          </cell>
          <cell r="C441" t="str">
            <v>UN</v>
          </cell>
          <cell r="D441">
            <v>205.15902750000001</v>
          </cell>
          <cell r="E441" t="str">
            <v>ND</v>
          </cell>
        </row>
        <row r="442">
          <cell r="A442">
            <v>30082</v>
          </cell>
          <cell r="B442" t="str">
            <v>PORTA MACICA TIPO CALHA - 82X211CM</v>
          </cell>
          <cell r="C442" t="str">
            <v>UN</v>
          </cell>
          <cell r="D442">
            <v>205.15902750000001</v>
          </cell>
          <cell r="E442" t="str">
            <v>ND</v>
          </cell>
        </row>
        <row r="443">
          <cell r="A443">
            <v>30083</v>
          </cell>
          <cell r="B443" t="str">
            <v>PORTA MACICA TIPO CALHA - 92X211CM</v>
          </cell>
          <cell r="C443" t="str">
            <v>UN</v>
          </cell>
          <cell r="D443">
            <v>217.82316499999999</v>
          </cell>
          <cell r="E443" t="str">
            <v>ND</v>
          </cell>
        </row>
        <row r="444">
          <cell r="A444">
            <v>30084</v>
          </cell>
          <cell r="B444" t="str">
            <v>PORTA MACICA TIPO CALHA - 102X211CM</v>
          </cell>
          <cell r="C444" t="str">
            <v>UN</v>
          </cell>
          <cell r="D444">
            <v>243.15144000000001</v>
          </cell>
          <cell r="E444" t="str">
            <v>ND</v>
          </cell>
        </row>
        <row r="445">
          <cell r="A445">
            <v>30087</v>
          </cell>
          <cell r="B445" t="str">
            <v>PORTA VENEZIANA 92X211CM</v>
          </cell>
          <cell r="C445" t="str">
            <v>UN</v>
          </cell>
          <cell r="D445">
            <v>184.89640750000001</v>
          </cell>
          <cell r="E445" t="str">
            <v>ND</v>
          </cell>
        </row>
        <row r="446">
          <cell r="A446">
            <v>30088</v>
          </cell>
          <cell r="B446" t="str">
            <v>PORTA VENEZIANA 62X211CM</v>
          </cell>
          <cell r="C446" t="str">
            <v>UN</v>
          </cell>
          <cell r="D446">
            <v>155.00904299999999</v>
          </cell>
          <cell r="E446" t="str">
            <v>ND</v>
          </cell>
        </row>
        <row r="447">
          <cell r="A447">
            <v>30089</v>
          </cell>
          <cell r="B447" t="str">
            <v>PORTA VENEZIANA 72X211CM</v>
          </cell>
          <cell r="C447" t="str">
            <v>UN</v>
          </cell>
          <cell r="D447">
            <v>155.00904299999999</v>
          </cell>
          <cell r="E447" t="str">
            <v>ND</v>
          </cell>
        </row>
        <row r="448">
          <cell r="A448">
            <v>30090</v>
          </cell>
          <cell r="B448" t="str">
            <v>PORTA VENEZIANA 82X211CM</v>
          </cell>
          <cell r="C448" t="str">
            <v>UN</v>
          </cell>
          <cell r="D448">
            <v>155.00904299999999</v>
          </cell>
          <cell r="E448" t="str">
            <v>ND</v>
          </cell>
        </row>
        <row r="449">
          <cell r="A449">
            <v>30091</v>
          </cell>
          <cell r="B449" t="str">
            <v>PORTA-CHASSI P/LAM.MELAM.- 62X165CM</v>
          </cell>
          <cell r="C449" t="str">
            <v>UN</v>
          </cell>
          <cell r="D449">
            <v>67.309046539999997</v>
          </cell>
          <cell r="E449" t="str">
            <v>ND</v>
          </cell>
        </row>
        <row r="450">
          <cell r="A450">
            <v>30092</v>
          </cell>
          <cell r="B450" t="str">
            <v>PORTA-CHASSI P/LAM.MELAM.- 62X211CM</v>
          </cell>
          <cell r="C450" t="str">
            <v>UN</v>
          </cell>
          <cell r="D450">
            <v>67.511672739999995</v>
          </cell>
          <cell r="E450" t="str">
            <v>ND</v>
          </cell>
        </row>
        <row r="451">
          <cell r="A451">
            <v>30093</v>
          </cell>
          <cell r="B451" t="str">
            <v>PORTA-CHASSI P/LAM.MELAM - 72X211CM</v>
          </cell>
          <cell r="C451" t="str">
            <v>UN</v>
          </cell>
          <cell r="D451">
            <v>67.511672739999995</v>
          </cell>
          <cell r="E451" t="str">
            <v>ND</v>
          </cell>
        </row>
        <row r="452">
          <cell r="A452">
            <v>30094</v>
          </cell>
          <cell r="B452" t="str">
            <v>PORTA-CHASSI P/LAM.MELAM.- 92X211CM</v>
          </cell>
          <cell r="C452" t="str">
            <v>UN</v>
          </cell>
          <cell r="D452">
            <v>67.511672739999995</v>
          </cell>
          <cell r="E452" t="str">
            <v>ND</v>
          </cell>
        </row>
        <row r="453">
          <cell r="A453">
            <v>30095</v>
          </cell>
          <cell r="B453" t="str">
            <v>PORTA-CHASSI P/LAM.MELAM.- 102X211CM</v>
          </cell>
          <cell r="C453" t="str">
            <v>UN</v>
          </cell>
          <cell r="D453">
            <v>108.91158249999999</v>
          </cell>
          <cell r="E453" t="str">
            <v>ND</v>
          </cell>
        </row>
        <row r="454">
          <cell r="A454">
            <v>30096</v>
          </cell>
          <cell r="B454" t="str">
            <v>PORTA-CHASSI P/LAM.MELAM. - 82X211CM</v>
          </cell>
          <cell r="C454" t="str">
            <v>UN</v>
          </cell>
          <cell r="D454">
            <v>67.511672739999995</v>
          </cell>
          <cell r="E454" t="str">
            <v>ND</v>
          </cell>
        </row>
        <row r="455">
          <cell r="A455">
            <v>30097</v>
          </cell>
          <cell r="B455" t="str">
            <v>PM03-PORTA-ESPECIAL P/DEFIC.- 82X170 CM</v>
          </cell>
          <cell r="C455" t="str">
            <v>UN</v>
          </cell>
          <cell r="D455">
            <v>526.66999999999996</v>
          </cell>
          <cell r="E455" t="str">
            <v>ND</v>
          </cell>
        </row>
        <row r="456">
          <cell r="A456">
            <v>30098</v>
          </cell>
          <cell r="B456" t="str">
            <v>PM04-PORTA-ESPECIAL P/DEFIC.- 82X210 CM</v>
          </cell>
          <cell r="C456" t="str">
            <v>UN</v>
          </cell>
          <cell r="D456">
            <v>526.66999999999996</v>
          </cell>
          <cell r="E456" t="str">
            <v>ND</v>
          </cell>
        </row>
        <row r="457">
          <cell r="A457">
            <v>30110</v>
          </cell>
          <cell r="B457" t="str">
            <v>PEROBA DO NORTE(CUPIÚBA) MACICA</v>
          </cell>
          <cell r="C457" t="str">
            <v>M3</v>
          </cell>
          <cell r="D457">
            <v>1552.3</v>
          </cell>
          <cell r="E457" t="str">
            <v>ND</v>
          </cell>
        </row>
        <row r="458">
          <cell r="A458">
            <v>30120</v>
          </cell>
          <cell r="B458" t="str">
            <v>COMPENSADO DE PINHO - 4MM</v>
          </cell>
          <cell r="C458" t="str">
            <v>M2</v>
          </cell>
          <cell r="D458">
            <v>10.222491789999999</v>
          </cell>
          <cell r="E458" t="str">
            <v>ND</v>
          </cell>
        </row>
        <row r="459">
          <cell r="A459">
            <v>30121</v>
          </cell>
          <cell r="B459" t="str">
            <v>COMPENSADO DE PINHO - 6MM</v>
          </cell>
          <cell r="C459" t="str">
            <v>M2</v>
          </cell>
          <cell r="D459">
            <v>12.816107150000001</v>
          </cell>
          <cell r="E459" t="str">
            <v>ND</v>
          </cell>
        </row>
        <row r="460">
          <cell r="A460">
            <v>30123</v>
          </cell>
          <cell r="B460" t="str">
            <v>COMPENSADO DE PINHO  - 10MM</v>
          </cell>
          <cell r="C460" t="str">
            <v>M2</v>
          </cell>
          <cell r="D460">
            <v>16.179702070000001</v>
          </cell>
          <cell r="E460" t="str">
            <v>ND</v>
          </cell>
        </row>
        <row r="461">
          <cell r="A461">
            <v>30124</v>
          </cell>
          <cell r="B461" t="str">
            <v>COMPENSADO DE PINHO - 15MM</v>
          </cell>
          <cell r="C461" t="str">
            <v>M2</v>
          </cell>
          <cell r="D461">
            <v>21.50877113</v>
          </cell>
          <cell r="E461" t="str">
            <v>ND</v>
          </cell>
        </row>
        <row r="462">
          <cell r="A462">
            <v>30125</v>
          </cell>
          <cell r="B462" t="str">
            <v>COMPENSADO DE PINHO - 20MM</v>
          </cell>
          <cell r="C462" t="str">
            <v>M2</v>
          </cell>
          <cell r="D462">
            <v>27.780052019999999</v>
          </cell>
          <cell r="E462" t="str">
            <v>ND</v>
          </cell>
        </row>
        <row r="463">
          <cell r="A463">
            <v>30126</v>
          </cell>
          <cell r="B463" t="str">
            <v>COMPENSADO DE PINHO - 25MM</v>
          </cell>
          <cell r="C463" t="str">
            <v>M2</v>
          </cell>
          <cell r="D463">
            <v>33.250959420000001</v>
          </cell>
          <cell r="E463" t="str">
            <v>ND</v>
          </cell>
        </row>
        <row r="464">
          <cell r="A464">
            <v>30130</v>
          </cell>
          <cell r="B464" t="str">
            <v>COMPENSADO DE CEDRO - 4MM</v>
          </cell>
          <cell r="C464" t="str">
            <v>M2</v>
          </cell>
          <cell r="D464">
            <v>9.6382529130000005</v>
          </cell>
          <cell r="E464" t="str">
            <v>ND</v>
          </cell>
        </row>
        <row r="465">
          <cell r="A465">
            <v>30131</v>
          </cell>
          <cell r="B465" t="str">
            <v>COMPENSADO DE CEDRO - 6MM</v>
          </cell>
          <cell r="C465" t="str">
            <v>M2</v>
          </cell>
          <cell r="D465">
            <v>11.968454210000001</v>
          </cell>
          <cell r="E465" t="str">
            <v>ND</v>
          </cell>
        </row>
        <row r="466">
          <cell r="A466">
            <v>30133</v>
          </cell>
          <cell r="B466" t="str">
            <v>COMPENSADO DE CEDRO - 10MM</v>
          </cell>
          <cell r="C466" t="str">
            <v>M2</v>
          </cell>
          <cell r="D466">
            <v>16.063192010000002</v>
          </cell>
          <cell r="E466" t="str">
            <v>ND</v>
          </cell>
        </row>
        <row r="467">
          <cell r="A467">
            <v>30134</v>
          </cell>
          <cell r="B467" t="str">
            <v>COMPENSADO DE CEDRO - 15MM</v>
          </cell>
          <cell r="C467" t="str">
            <v>M2</v>
          </cell>
          <cell r="D467">
            <v>22.08372297</v>
          </cell>
          <cell r="E467" t="str">
            <v>ND</v>
          </cell>
        </row>
        <row r="468">
          <cell r="A468">
            <v>30135</v>
          </cell>
          <cell r="B468" t="str">
            <v>COMPENSADO DE CEDRO - 20MM</v>
          </cell>
          <cell r="C468" t="str">
            <v>M2</v>
          </cell>
          <cell r="D468">
            <v>32.318878900000001</v>
          </cell>
          <cell r="E468" t="str">
            <v>ND</v>
          </cell>
        </row>
        <row r="469">
          <cell r="A469">
            <v>30140</v>
          </cell>
          <cell r="B469" t="str">
            <v>MADEIRA AGLOMERADA - 8MM</v>
          </cell>
          <cell r="C469" t="str">
            <v>M2</v>
          </cell>
          <cell r="D469">
            <v>12.208228549999999</v>
          </cell>
          <cell r="E469" t="str">
            <v>ND</v>
          </cell>
        </row>
        <row r="470">
          <cell r="A470">
            <v>30141</v>
          </cell>
          <cell r="B470" t="str">
            <v>MADEIRA AGLOMERADA - 10MM</v>
          </cell>
          <cell r="C470" t="str">
            <v>M2</v>
          </cell>
          <cell r="D470">
            <v>13.12004645</v>
          </cell>
          <cell r="E470" t="str">
            <v>ND</v>
          </cell>
        </row>
        <row r="471">
          <cell r="A471">
            <v>30142</v>
          </cell>
          <cell r="B471" t="str">
            <v>MADEIRA AGLOMERADA - 15MM</v>
          </cell>
          <cell r="C471" t="str">
            <v>M2</v>
          </cell>
          <cell r="D471">
            <v>15.00447011</v>
          </cell>
          <cell r="E471" t="str">
            <v>ND</v>
          </cell>
        </row>
        <row r="472">
          <cell r="A472">
            <v>30143</v>
          </cell>
          <cell r="B472" t="str">
            <v>MADEIRA AGLOMERADA - 20MM</v>
          </cell>
          <cell r="C472" t="str">
            <v>M2</v>
          </cell>
          <cell r="D472">
            <v>20.870498600000001</v>
          </cell>
          <cell r="E472" t="str">
            <v>ND</v>
          </cell>
        </row>
        <row r="473">
          <cell r="A473">
            <v>30144</v>
          </cell>
          <cell r="B473" t="str">
            <v>MADEIRA AGLOMERADA - 25MM</v>
          </cell>
          <cell r="C473" t="str">
            <v>M2</v>
          </cell>
          <cell r="D473">
            <v>26.371799930000002</v>
          </cell>
          <cell r="E473" t="str">
            <v>ND</v>
          </cell>
        </row>
        <row r="474">
          <cell r="A474">
            <v>30190</v>
          </cell>
          <cell r="B474" t="str">
            <v>TAXA P/DESDOBRAMENTO DE MADEIRA</v>
          </cell>
          <cell r="D474">
            <v>10.131309999999999</v>
          </cell>
          <cell r="E474" t="str">
            <v>ND</v>
          </cell>
        </row>
        <row r="475">
          <cell r="A475">
            <v>30195</v>
          </cell>
          <cell r="B475" t="str">
            <v>TAXA P/APARELHAMENTO DE MADEIRA</v>
          </cell>
          <cell r="D475">
            <v>10.131309999999999</v>
          </cell>
          <cell r="E475" t="str">
            <v>ND</v>
          </cell>
        </row>
        <row r="476">
          <cell r="A476">
            <v>30201</v>
          </cell>
          <cell r="B476" t="str">
            <v>ARMARIO S/PORTAS S/REVESTIMENTO</v>
          </cell>
          <cell r="C476" t="str">
            <v>M2</v>
          </cell>
          <cell r="D476">
            <v>346.87072610000001</v>
          </cell>
          <cell r="E476" t="str">
            <v>ND</v>
          </cell>
        </row>
        <row r="477">
          <cell r="A477">
            <v>30202</v>
          </cell>
          <cell r="B477" t="str">
            <v>ARMARIO S/PORTAS REV.EXT.LAMINADO</v>
          </cell>
          <cell r="C477" t="str">
            <v>M2</v>
          </cell>
          <cell r="D477">
            <v>393.54060559999999</v>
          </cell>
          <cell r="E477" t="str">
            <v>ND</v>
          </cell>
        </row>
        <row r="478">
          <cell r="A478">
            <v>30203</v>
          </cell>
          <cell r="B478" t="str">
            <v>ARMARIO S/PORTAS REV.INT/EXT.LAMINADO</v>
          </cell>
          <cell r="C478" t="str">
            <v>M2</v>
          </cell>
          <cell r="D478">
            <v>456.88830999999999</v>
          </cell>
          <cell r="E478" t="str">
            <v>ND</v>
          </cell>
        </row>
        <row r="479">
          <cell r="A479">
            <v>30204</v>
          </cell>
          <cell r="B479" t="str">
            <v>ARMARIO C/PORTAS S/REVESTIMENTO</v>
          </cell>
          <cell r="C479" t="str">
            <v>M2</v>
          </cell>
          <cell r="D479">
            <v>428.85835229999998</v>
          </cell>
          <cell r="E479" t="str">
            <v>ND</v>
          </cell>
        </row>
        <row r="480">
          <cell r="A480">
            <v>30205</v>
          </cell>
          <cell r="B480" t="str">
            <v>ARMARIO C/PORTAS REV.EXT.LAMINADO</v>
          </cell>
          <cell r="C480" t="str">
            <v>M2</v>
          </cell>
          <cell r="D480">
            <v>484.07736890000001</v>
          </cell>
          <cell r="E480" t="str">
            <v>ND</v>
          </cell>
        </row>
        <row r="481">
          <cell r="A481">
            <v>30206</v>
          </cell>
          <cell r="B481" t="str">
            <v>ARMARIO C/PORTAS REV.INT.LAMINADO</v>
          </cell>
          <cell r="C481" t="str">
            <v>M2</v>
          </cell>
          <cell r="D481">
            <v>538.17518719999998</v>
          </cell>
          <cell r="E481" t="str">
            <v>ND</v>
          </cell>
        </row>
        <row r="482">
          <cell r="A482">
            <v>30210</v>
          </cell>
          <cell r="B482" t="str">
            <v>PORTAS P/ARMARIO S/REVESTIMENTO</v>
          </cell>
          <cell r="C482" t="str">
            <v>M2</v>
          </cell>
          <cell r="D482">
            <v>142.9527841</v>
          </cell>
          <cell r="E482" t="str">
            <v>ND</v>
          </cell>
        </row>
        <row r="483">
          <cell r="A483">
            <v>30211</v>
          </cell>
          <cell r="B483" t="str">
            <v>PORTAS P/ARMARIO REV.EXT.LAMINADO</v>
          </cell>
          <cell r="C483" t="str">
            <v>M2</v>
          </cell>
          <cell r="D483">
            <v>187.8007164</v>
          </cell>
          <cell r="E483" t="str">
            <v>ND</v>
          </cell>
        </row>
        <row r="484">
          <cell r="A484">
            <v>30212</v>
          </cell>
          <cell r="B484" t="str">
            <v>PORTAS P/ARMARIO REV.INT/EXT.LAMINADO</v>
          </cell>
          <cell r="C484" t="str">
            <v>M2</v>
          </cell>
          <cell r="D484">
            <v>224.23966129999999</v>
          </cell>
          <cell r="E484" t="str">
            <v>ND</v>
          </cell>
        </row>
        <row r="485">
          <cell r="A485">
            <v>30220</v>
          </cell>
          <cell r="B485" t="str">
            <v>PORTAS DE CORRER P/ARM.S/REVESTIMENTO</v>
          </cell>
          <cell r="C485" t="str">
            <v>M2</v>
          </cell>
          <cell r="D485">
            <v>206.86108759999999</v>
          </cell>
          <cell r="E485" t="str">
            <v>ND</v>
          </cell>
        </row>
        <row r="486">
          <cell r="A486">
            <v>30221</v>
          </cell>
          <cell r="B486" t="str">
            <v>PORTAS DE CORRER P/ARM.REV.EXT.LAMINADO</v>
          </cell>
          <cell r="C486" t="str">
            <v>M2</v>
          </cell>
          <cell r="D486">
            <v>234.89104520000001</v>
          </cell>
          <cell r="E486" t="str">
            <v>ND</v>
          </cell>
        </row>
        <row r="487">
          <cell r="A487">
            <v>30222</v>
          </cell>
          <cell r="B487" t="str">
            <v>PORTAS DE CORRER P/ARM.REV.INT.EXT.LAMIN</v>
          </cell>
          <cell r="C487" t="str">
            <v>M2</v>
          </cell>
          <cell r="D487">
            <v>265.72399869999998</v>
          </cell>
          <cell r="E487" t="str">
            <v>ND</v>
          </cell>
        </row>
        <row r="488">
          <cell r="A488">
            <v>30230</v>
          </cell>
          <cell r="B488" t="str">
            <v>PRETELEIRA P/ARMARIO S/REVESTIMENTO</v>
          </cell>
          <cell r="C488" t="str">
            <v>M2</v>
          </cell>
          <cell r="D488">
            <v>78.203581889999995</v>
          </cell>
          <cell r="E488" t="str">
            <v>ND</v>
          </cell>
        </row>
        <row r="489">
          <cell r="A489">
            <v>30231</v>
          </cell>
          <cell r="B489" t="str">
            <v>PRATELEIRA P/ARMARIO REV.1 FACE LAMIN.</v>
          </cell>
          <cell r="C489" t="str">
            <v>M2</v>
          </cell>
          <cell r="D489">
            <v>90.817062840000006</v>
          </cell>
          <cell r="E489" t="str">
            <v>ND</v>
          </cell>
        </row>
        <row r="490">
          <cell r="A490">
            <v>30232</v>
          </cell>
          <cell r="B490" t="str">
            <v>PRATELEIRA P/ARM.REV.2 FACES LAMINADO</v>
          </cell>
          <cell r="C490" t="str">
            <v>M2</v>
          </cell>
          <cell r="D490">
            <v>102.0290459</v>
          </cell>
          <cell r="E490" t="str">
            <v>ND</v>
          </cell>
        </row>
        <row r="491">
          <cell r="A491">
            <v>30240</v>
          </cell>
          <cell r="B491" t="str">
            <v>GAVETA P/ARMARIO S/REVESTIMENTO</v>
          </cell>
          <cell r="C491" t="str">
            <v>UN</v>
          </cell>
          <cell r="D491">
            <v>40.082839460000002</v>
          </cell>
          <cell r="E491" t="str">
            <v>ND</v>
          </cell>
        </row>
        <row r="492">
          <cell r="A492">
            <v>30241</v>
          </cell>
          <cell r="B492" t="str">
            <v>GAVETA P/ARM.REV.EXT.LAMINADO</v>
          </cell>
          <cell r="C492" t="str">
            <v>UN</v>
          </cell>
          <cell r="D492">
            <v>48.77212634</v>
          </cell>
          <cell r="E492" t="str">
            <v>ND</v>
          </cell>
        </row>
        <row r="493">
          <cell r="A493">
            <v>30242</v>
          </cell>
          <cell r="B493" t="str">
            <v>GAVETA P/ARM.REV.INT.EXT.LAMINADO</v>
          </cell>
          <cell r="C493" t="str">
            <v>UN</v>
          </cell>
          <cell r="D493">
            <v>54.378117869999997</v>
          </cell>
          <cell r="E493" t="str">
            <v>ND</v>
          </cell>
        </row>
        <row r="494">
          <cell r="A494">
            <v>30243</v>
          </cell>
          <cell r="B494" t="str">
            <v>ARMARIO MODULAR (MM-01)</v>
          </cell>
          <cell r="C494" t="str">
            <v>UN</v>
          </cell>
          <cell r="D494">
            <v>727.76576829999999</v>
          </cell>
          <cell r="E494" t="str">
            <v>ND</v>
          </cell>
        </row>
        <row r="495">
          <cell r="A495">
            <v>30244</v>
          </cell>
          <cell r="B495" t="str">
            <v>ARMARIO MODULAR (MM-02)</v>
          </cell>
          <cell r="C495" t="str">
            <v>UN</v>
          </cell>
          <cell r="D495">
            <v>737.05280249999998</v>
          </cell>
          <cell r="E495" t="str">
            <v>ND</v>
          </cell>
        </row>
        <row r="496">
          <cell r="A496">
            <v>30245</v>
          </cell>
          <cell r="B496" t="str">
            <v>ARMARIO MODULAR (MM-03)</v>
          </cell>
          <cell r="C496" t="str">
            <v>UN</v>
          </cell>
          <cell r="D496">
            <v>737.05280249999998</v>
          </cell>
          <cell r="E496" t="str">
            <v>ND</v>
          </cell>
        </row>
        <row r="497">
          <cell r="A497">
            <v>30246</v>
          </cell>
          <cell r="B497" t="str">
            <v>ARMARIO MODULAR (MM-04)</v>
          </cell>
          <cell r="C497" t="str">
            <v>UN</v>
          </cell>
          <cell r="D497">
            <v>737.05280249999998</v>
          </cell>
          <cell r="E497" t="str">
            <v>ND</v>
          </cell>
        </row>
        <row r="498">
          <cell r="A498">
            <v>30247</v>
          </cell>
          <cell r="B498" t="str">
            <v>ARMARIO BAIXO (MM-10)</v>
          </cell>
          <cell r="C498" t="str">
            <v>UN</v>
          </cell>
          <cell r="D498">
            <v>790.24217999999996</v>
          </cell>
          <cell r="E498" t="str">
            <v>ND</v>
          </cell>
        </row>
        <row r="499">
          <cell r="A499">
            <v>30248</v>
          </cell>
          <cell r="B499" t="str">
            <v>ARMARIO BAIXO (MM-11)</v>
          </cell>
          <cell r="C499" t="str">
            <v>UN</v>
          </cell>
          <cell r="D499">
            <v>775.04521499999998</v>
          </cell>
          <cell r="E499" t="str">
            <v>ND</v>
          </cell>
        </row>
        <row r="500">
          <cell r="A500">
            <v>30249</v>
          </cell>
          <cell r="B500" t="str">
            <v>ARMARIO BALCAO (MM-12)</v>
          </cell>
          <cell r="C500" t="str">
            <v>UN</v>
          </cell>
          <cell r="D500">
            <v>749.21037449999994</v>
          </cell>
          <cell r="E500" t="str">
            <v>ND</v>
          </cell>
        </row>
        <row r="501">
          <cell r="A501">
            <v>30250</v>
          </cell>
          <cell r="B501" t="str">
            <v>ARMARIO PARA CUMBUCAS (MM-13)</v>
          </cell>
          <cell r="C501" t="str">
            <v>UN</v>
          </cell>
          <cell r="D501">
            <v>876.10503229999995</v>
          </cell>
          <cell r="E501" t="str">
            <v>ND</v>
          </cell>
        </row>
        <row r="502">
          <cell r="A502">
            <v>30251</v>
          </cell>
          <cell r="B502" t="str">
            <v>ARMARIO PARA CANECAS (MM-14)</v>
          </cell>
          <cell r="C502" t="str">
            <v>UN</v>
          </cell>
          <cell r="D502">
            <v>952.08985729999995</v>
          </cell>
          <cell r="E502" t="str">
            <v>ND</v>
          </cell>
        </row>
        <row r="503">
          <cell r="A503">
            <v>30252</v>
          </cell>
          <cell r="B503" t="str">
            <v>ARMARIO PARA PRATOS (MM-15)</v>
          </cell>
          <cell r="C503" t="str">
            <v>UN</v>
          </cell>
          <cell r="D503">
            <v>931.74280969999995</v>
          </cell>
          <cell r="E503" t="str">
            <v>ND</v>
          </cell>
        </row>
        <row r="504">
          <cell r="A504">
            <v>30253</v>
          </cell>
          <cell r="B504" t="str">
            <v>GABINETE PARA BANCADA DE MARMORE (MM-16)</v>
          </cell>
          <cell r="C504" t="str">
            <v>UN</v>
          </cell>
          <cell r="D504">
            <v>901.68659000000002</v>
          </cell>
          <cell r="E504" t="str">
            <v>ND</v>
          </cell>
        </row>
        <row r="505">
          <cell r="A505">
            <v>30254</v>
          </cell>
          <cell r="B505" t="str">
            <v>GABINETE C/GAVETEIRO P/BANCADA MARMORE (MM-17)</v>
          </cell>
          <cell r="C505" t="str">
            <v>UN</v>
          </cell>
          <cell r="D505">
            <v>994.55693169999995</v>
          </cell>
          <cell r="E505" t="str">
            <v>ND</v>
          </cell>
        </row>
        <row r="506">
          <cell r="A506">
            <v>30255</v>
          </cell>
          <cell r="B506" t="str">
            <v>GUICHE (MM-18)</v>
          </cell>
          <cell r="C506" t="str">
            <v>UN</v>
          </cell>
          <cell r="D506">
            <v>404.23926899999998</v>
          </cell>
          <cell r="E506" t="str">
            <v>ND</v>
          </cell>
        </row>
        <row r="507">
          <cell r="A507">
            <v>30301</v>
          </cell>
          <cell r="B507" t="str">
            <v>PORTA-GUICHE EM MAD.LISA REV.LAM.-62X211CM</v>
          </cell>
          <cell r="C507" t="str">
            <v>UN</v>
          </cell>
          <cell r="D507">
            <v>115.496934</v>
          </cell>
          <cell r="E507" t="str">
            <v>ND</v>
          </cell>
        </row>
        <row r="508">
          <cell r="A508">
            <v>30302</v>
          </cell>
          <cell r="B508" t="str">
            <v>PORTA-GUICHE EM MAD.LISA REV.LAM.-72X211CM</v>
          </cell>
          <cell r="C508" t="str">
            <v>UN</v>
          </cell>
          <cell r="D508">
            <v>115.496934</v>
          </cell>
          <cell r="E508" t="str">
            <v>ND</v>
          </cell>
        </row>
        <row r="509">
          <cell r="A509">
            <v>30303</v>
          </cell>
          <cell r="B509" t="str">
            <v>PORTA-GUICHE EM MAD.LISA REV.LAM.-82X211CM</v>
          </cell>
          <cell r="C509" t="str">
            <v>UN</v>
          </cell>
          <cell r="D509">
            <v>115.496934</v>
          </cell>
          <cell r="E509" t="str">
            <v>ND</v>
          </cell>
        </row>
        <row r="510">
          <cell r="A510">
            <v>30304</v>
          </cell>
          <cell r="B510" t="str">
            <v>PORTA-GUICHE EM MAD.LISA REV.LAM.-92X211CM</v>
          </cell>
          <cell r="C510" t="str">
            <v>UN</v>
          </cell>
          <cell r="D510">
            <v>118.536327</v>
          </cell>
          <cell r="E510" t="str">
            <v>ND</v>
          </cell>
        </row>
        <row r="511">
          <cell r="A511">
            <v>30305</v>
          </cell>
          <cell r="B511" t="str">
            <v>PORTA-GUICHE EM MAD.LISA REV.LAM.-102X211CM</v>
          </cell>
          <cell r="C511" t="str">
            <v>UN</v>
          </cell>
          <cell r="D511">
            <v>118.536327</v>
          </cell>
          <cell r="E511" t="str">
            <v>ND</v>
          </cell>
        </row>
        <row r="512">
          <cell r="A512">
            <v>30488</v>
          </cell>
          <cell r="B512" t="str">
            <v>FAIXA DE MADEIRA IMBUIA/CEDRO 2;5X15CM ARRE</v>
          </cell>
          <cell r="C512" t="str">
            <v>M</v>
          </cell>
          <cell r="D512">
            <v>8.3583307500000004</v>
          </cell>
          <cell r="E512" t="str">
            <v>ND</v>
          </cell>
        </row>
        <row r="513">
          <cell r="A513">
            <v>30489</v>
          </cell>
          <cell r="B513" t="str">
            <v>FAIXA DE MADEIRA PINHO/PINUS 1X5CM C/ ARRED</v>
          </cell>
          <cell r="C513" t="str">
            <v>M</v>
          </cell>
          <cell r="D513">
            <v>3.5712867749999999</v>
          </cell>
          <cell r="E513" t="str">
            <v>ND</v>
          </cell>
        </row>
        <row r="514">
          <cell r="A514">
            <v>30490</v>
          </cell>
          <cell r="B514" t="str">
            <v>CAVILHA DE IMBUIA OU CEDRO 1;0 X 1;0 CM</v>
          </cell>
          <cell r="C514" t="str">
            <v>UN</v>
          </cell>
          <cell r="D514">
            <v>6.0787859999999999E-2</v>
          </cell>
          <cell r="E514" t="str">
            <v>ND</v>
          </cell>
        </row>
        <row r="515">
          <cell r="A515">
            <v>30501</v>
          </cell>
          <cell r="B515" t="str">
            <v>BATENTE DE CHAPA METALICA DOBRADA N.14</v>
          </cell>
          <cell r="C515" t="str">
            <v>M</v>
          </cell>
          <cell r="D515">
            <v>27.898250640000001</v>
          </cell>
          <cell r="E515" t="str">
            <v>ND</v>
          </cell>
        </row>
        <row r="516">
          <cell r="A516">
            <v>30502</v>
          </cell>
          <cell r="B516" t="str">
            <v>CAIXILHO ALUM.ANODIZADO - BASCULANTE</v>
          </cell>
          <cell r="C516" t="str">
            <v>M2</v>
          </cell>
          <cell r="D516">
            <v>451.34570000000002</v>
          </cell>
          <cell r="E516" t="str">
            <v>ND</v>
          </cell>
        </row>
        <row r="517">
          <cell r="A517">
            <v>30504</v>
          </cell>
          <cell r="B517" t="str">
            <v>CAIXILHO ALUM.ANODIZADO - DE CORRER</v>
          </cell>
          <cell r="C517" t="str">
            <v>M2</v>
          </cell>
          <cell r="D517">
            <v>494.86788949999999</v>
          </cell>
          <cell r="E517" t="str">
            <v>ND</v>
          </cell>
        </row>
        <row r="518">
          <cell r="A518">
            <v>30506</v>
          </cell>
          <cell r="B518" t="str">
            <v>CAIXILHO ALUM.ANODIZADO - FIXO S/V.P</v>
          </cell>
          <cell r="C518" t="str">
            <v>M2</v>
          </cell>
          <cell r="D518">
            <v>310.74956659999998</v>
          </cell>
          <cell r="E518" t="str">
            <v>ND</v>
          </cell>
        </row>
        <row r="519">
          <cell r="A519">
            <v>30508</v>
          </cell>
          <cell r="B519" t="str">
            <v>CAIXILHO ALUM.ANODIZADO - FIXO C/V.P</v>
          </cell>
          <cell r="C519" t="str">
            <v>M2</v>
          </cell>
          <cell r="D519">
            <v>243.94130000000001</v>
          </cell>
          <cell r="E519" t="str">
            <v>ND</v>
          </cell>
        </row>
        <row r="520">
          <cell r="A520">
            <v>30510</v>
          </cell>
          <cell r="B520" t="str">
            <v>CAIXILHO ALUM.ANODIZADO - MAXIMAR</v>
          </cell>
          <cell r="C520" t="str">
            <v>M2</v>
          </cell>
          <cell r="D520">
            <v>358.49419999999998</v>
          </cell>
          <cell r="E520" t="str">
            <v>ND</v>
          </cell>
        </row>
        <row r="521">
          <cell r="A521">
            <v>30511</v>
          </cell>
          <cell r="B521" t="str">
            <v>CAIXILHO ALUM.ANOD. - MAXIMAR C/BAND.FIXA</v>
          </cell>
          <cell r="C521" t="str">
            <v>M2</v>
          </cell>
          <cell r="D521">
            <v>358.49419999999998</v>
          </cell>
          <cell r="E521" t="str">
            <v>ND</v>
          </cell>
        </row>
        <row r="522">
          <cell r="A522">
            <v>30512</v>
          </cell>
          <cell r="B522" t="str">
            <v>CAIXILHO ALUM.ANODIZADO - PIVOTANTE</v>
          </cell>
          <cell r="C522" t="str">
            <v>M2</v>
          </cell>
          <cell r="D522">
            <v>358.49419999999998</v>
          </cell>
          <cell r="E522" t="str">
            <v>ND</v>
          </cell>
        </row>
        <row r="523">
          <cell r="A523">
            <v>30513</v>
          </cell>
          <cell r="B523" t="str">
            <v>CAIXILHO ALUM. ANOD. - PIVOT C/BANDEIRA FIXA</v>
          </cell>
          <cell r="C523" t="str">
            <v>M2</v>
          </cell>
          <cell r="D523">
            <v>348.01049849999998</v>
          </cell>
          <cell r="E523" t="str">
            <v>ND</v>
          </cell>
        </row>
        <row r="524">
          <cell r="A524">
            <v>30514</v>
          </cell>
          <cell r="B524" t="str">
            <v>CAIXILHO DE ALUMINIO P/DOMO COM V.P</v>
          </cell>
          <cell r="C524" t="str">
            <v>M2</v>
          </cell>
          <cell r="D524">
            <v>307.48525849999999</v>
          </cell>
          <cell r="E524" t="str">
            <v>ND</v>
          </cell>
        </row>
        <row r="525">
          <cell r="A525">
            <v>30515</v>
          </cell>
          <cell r="B525" t="str">
            <v>CAIXILHO DE ALUMINIO DE 1,20X1,40m C/ GRADE</v>
          </cell>
          <cell r="C525" t="str">
            <v>UN</v>
          </cell>
          <cell r="D525">
            <v>610.30999999999995</v>
          </cell>
          <cell r="E525" t="str">
            <v>ND</v>
          </cell>
        </row>
        <row r="526">
          <cell r="A526">
            <v>30516</v>
          </cell>
          <cell r="B526" t="str">
            <v>CAIXILHO F.PERFILADO  - FIXO C/V.P</v>
          </cell>
          <cell r="C526" t="str">
            <v>M2</v>
          </cell>
          <cell r="D526">
            <v>142.70963269999999</v>
          </cell>
          <cell r="E526" t="str">
            <v>ND</v>
          </cell>
        </row>
        <row r="527">
          <cell r="A527">
            <v>30518</v>
          </cell>
          <cell r="B527" t="str">
            <v>CAIXILHO F.PERFILADO  - FIXO S/V.P</v>
          </cell>
          <cell r="C527" t="str">
            <v>M2</v>
          </cell>
          <cell r="D527">
            <v>113.47067199999999</v>
          </cell>
          <cell r="E527" t="str">
            <v>ND</v>
          </cell>
        </row>
        <row r="528">
          <cell r="A528">
            <v>30520</v>
          </cell>
          <cell r="B528" t="str">
            <v>CAIXILHO F.PERFILADO - BASCULANTE</v>
          </cell>
          <cell r="C528" t="str">
            <v>M2</v>
          </cell>
          <cell r="D528">
            <v>201.4104428</v>
          </cell>
          <cell r="E528" t="str">
            <v>ND</v>
          </cell>
        </row>
        <row r="529">
          <cell r="A529">
            <v>30522</v>
          </cell>
          <cell r="B529" t="str">
            <v>CAIXILHO F.PERFILADO - DE CORRER</v>
          </cell>
          <cell r="C529" t="str">
            <v>M2</v>
          </cell>
          <cell r="D529">
            <v>190.71177940000001</v>
          </cell>
          <cell r="E529" t="str">
            <v>ND</v>
          </cell>
        </row>
        <row r="530">
          <cell r="A530">
            <v>30524</v>
          </cell>
          <cell r="B530" t="str">
            <v>CAIXILHO F.PERFILADO - MAXIMAR</v>
          </cell>
          <cell r="C530" t="str">
            <v>M2</v>
          </cell>
          <cell r="D530">
            <v>201.91295579999999</v>
          </cell>
          <cell r="E530" t="str">
            <v>ND</v>
          </cell>
        </row>
        <row r="531">
          <cell r="A531">
            <v>30526</v>
          </cell>
          <cell r="B531" t="str">
            <v>CAIXILHO F.PERFILADO - PIVOTANTE</v>
          </cell>
          <cell r="C531" t="str">
            <v>M2</v>
          </cell>
          <cell r="D531">
            <v>181.87727709999999</v>
          </cell>
          <cell r="E531" t="str">
            <v>ND</v>
          </cell>
        </row>
        <row r="532">
          <cell r="A532">
            <v>30528</v>
          </cell>
          <cell r="B532" t="str">
            <v>CAIXILHO P.CHAPA DOBR.- BASCULANTE</v>
          </cell>
          <cell r="C532" t="str">
            <v>M2</v>
          </cell>
          <cell r="D532">
            <v>220.35599250000001</v>
          </cell>
          <cell r="E532" t="str">
            <v>ND</v>
          </cell>
        </row>
        <row r="533">
          <cell r="A533">
            <v>30530</v>
          </cell>
          <cell r="B533" t="str">
            <v>CAIXILHO P.CHAPA DOBR.- DE CORRER</v>
          </cell>
          <cell r="C533" t="str">
            <v>M2</v>
          </cell>
          <cell r="D533">
            <v>279.06896019999999</v>
          </cell>
          <cell r="E533" t="str">
            <v>ND</v>
          </cell>
        </row>
        <row r="534">
          <cell r="A534">
            <v>30532</v>
          </cell>
          <cell r="B534" t="str">
            <v>CAIXILHO P.CHAPA DOBR.- FIXO C/V.P</v>
          </cell>
          <cell r="C534" t="str">
            <v>M2</v>
          </cell>
          <cell r="D534">
            <v>217.50098929999999</v>
          </cell>
          <cell r="E534" t="str">
            <v>ND</v>
          </cell>
        </row>
        <row r="535">
          <cell r="A535">
            <v>30534</v>
          </cell>
          <cell r="B535" t="str">
            <v>CAIXILHO P.CHAPA DOBR.- FIXO S/V.P</v>
          </cell>
          <cell r="C535" t="str">
            <v>M2</v>
          </cell>
          <cell r="D535">
            <v>180.4082372</v>
          </cell>
          <cell r="E535" t="str">
            <v>ND</v>
          </cell>
        </row>
        <row r="536">
          <cell r="A536">
            <v>30536</v>
          </cell>
          <cell r="B536" t="str">
            <v>CAIXILHO P.CHAPA DOBR.- MAXIMAR</v>
          </cell>
          <cell r="C536" t="str">
            <v>M2</v>
          </cell>
          <cell r="D536">
            <v>290.63283740000003</v>
          </cell>
          <cell r="E536" t="str">
            <v>ND</v>
          </cell>
        </row>
        <row r="537">
          <cell r="A537">
            <v>30537</v>
          </cell>
          <cell r="B537" t="str">
            <v>CAIXILHO PERF.CH.DOBRADA - VENEZ.CORRER</v>
          </cell>
          <cell r="C537" t="str">
            <v>M2</v>
          </cell>
          <cell r="D537">
            <v>283.18024580000002</v>
          </cell>
          <cell r="E537" t="str">
            <v>ND</v>
          </cell>
        </row>
        <row r="538">
          <cell r="A538">
            <v>30538</v>
          </cell>
          <cell r="B538" t="str">
            <v>CAIXILHO P.CHAPA DOBR.- PIVOTANTE</v>
          </cell>
          <cell r="C538" t="str">
            <v>M2</v>
          </cell>
          <cell r="D538">
            <v>299.1552954</v>
          </cell>
          <cell r="E538" t="str">
            <v>ND</v>
          </cell>
        </row>
        <row r="539">
          <cell r="A539">
            <v>30539</v>
          </cell>
          <cell r="B539" t="str">
            <v>CAIXILHO PERF.CH.DOBRADA - VENEZ.FIXO</v>
          </cell>
          <cell r="C539" t="str">
            <v>M2</v>
          </cell>
          <cell r="D539">
            <v>292.19305919999999</v>
          </cell>
          <cell r="E539" t="str">
            <v>ND</v>
          </cell>
        </row>
        <row r="540">
          <cell r="A540">
            <v>30540</v>
          </cell>
          <cell r="B540" t="str">
            <v>COLUNA MOVEL</v>
          </cell>
          <cell r="C540" t="str">
            <v>UN</v>
          </cell>
          <cell r="D540">
            <v>112.7108238</v>
          </cell>
          <cell r="E540" t="str">
            <v>ND</v>
          </cell>
        </row>
        <row r="541">
          <cell r="A541">
            <v>30541</v>
          </cell>
          <cell r="B541" t="str">
            <v>TUBO EM ACO INOX; DIAM. 1 1/2- P/SANITARIOS</v>
          </cell>
          <cell r="C541" t="str">
            <v>M</v>
          </cell>
          <cell r="D541">
            <v>21.111623779999999</v>
          </cell>
          <cell r="E541" t="str">
            <v>ND</v>
          </cell>
        </row>
        <row r="542">
          <cell r="A542">
            <v>30542</v>
          </cell>
          <cell r="B542" t="str">
            <v>FERRO PERFILADO TRABALHADO</v>
          </cell>
          <cell r="C542" t="str">
            <v>KG</v>
          </cell>
          <cell r="D542">
            <v>10.89115825</v>
          </cell>
          <cell r="E542" t="str">
            <v>ND</v>
          </cell>
        </row>
        <row r="543">
          <cell r="A543">
            <v>30543</v>
          </cell>
          <cell r="B543" t="str">
            <v>ALUMINIO EXTRUDADO - TRABALHADO</v>
          </cell>
          <cell r="C543" t="str">
            <v>KG</v>
          </cell>
          <cell r="D543">
            <v>43.551124590000001</v>
          </cell>
          <cell r="E543" t="str">
            <v>ND</v>
          </cell>
        </row>
        <row r="544">
          <cell r="A544">
            <v>30544</v>
          </cell>
          <cell r="B544" t="str">
            <v>GRADE DE ENROLAR - LINHA A PRUMO</v>
          </cell>
          <cell r="C544" t="str">
            <v>M2</v>
          </cell>
          <cell r="D544">
            <v>216.5567513</v>
          </cell>
          <cell r="E544" t="str">
            <v>ND</v>
          </cell>
        </row>
        <row r="545">
          <cell r="A545">
            <v>30546</v>
          </cell>
          <cell r="B545" t="str">
            <v>GRADE DE ENROLAR - LINHA DE AMARRACAO</v>
          </cell>
          <cell r="C545" t="str">
            <v>M2</v>
          </cell>
          <cell r="D545">
            <v>226.08018269999999</v>
          </cell>
          <cell r="E545" t="str">
            <v>ND</v>
          </cell>
        </row>
        <row r="546">
          <cell r="A546">
            <v>30548</v>
          </cell>
          <cell r="B546" t="str">
            <v>GRADE DE ENROLAR - MALHA FERRO 3/8-</v>
          </cell>
          <cell r="C546" t="str">
            <v>M2</v>
          </cell>
          <cell r="D546">
            <v>233.02012999999999</v>
          </cell>
          <cell r="E546" t="str">
            <v>ND</v>
          </cell>
        </row>
        <row r="547">
          <cell r="A547">
            <v>30549</v>
          </cell>
          <cell r="B547" t="str">
            <v>GRADE DE PROTECAO EM FERRO REDONDO</v>
          </cell>
          <cell r="C547" t="str">
            <v>M2</v>
          </cell>
          <cell r="D547">
            <v>151.49685550000001</v>
          </cell>
          <cell r="E547" t="str">
            <v>ND</v>
          </cell>
        </row>
        <row r="548">
          <cell r="A548">
            <v>30550</v>
          </cell>
          <cell r="B548" t="str">
            <v>GRADE DE PROTECAO EM FERRO CHATO</v>
          </cell>
          <cell r="C548" t="str">
            <v>M2</v>
          </cell>
          <cell r="D548">
            <v>137.6</v>
          </cell>
          <cell r="E548" t="str">
            <v>ND</v>
          </cell>
        </row>
        <row r="549">
          <cell r="A549">
            <v>30551</v>
          </cell>
          <cell r="B549" t="str">
            <v>GRADE DE F.GALV.ELETROF.25X25MM MALH.62X132</v>
          </cell>
          <cell r="C549" t="str">
            <v>M2</v>
          </cell>
          <cell r="D549">
            <v>135.9115237</v>
          </cell>
          <cell r="E549" t="str">
            <v>ND</v>
          </cell>
        </row>
        <row r="550">
          <cell r="A550">
            <v>30552</v>
          </cell>
          <cell r="B550" t="str">
            <v>PORTA ALUM. ANOD.- MEIO VIDRO 1 FL</v>
          </cell>
          <cell r="C550" t="str">
            <v>M2</v>
          </cell>
          <cell r="D550">
            <v>520.91396780000002</v>
          </cell>
          <cell r="E550" t="str">
            <v>ND</v>
          </cell>
        </row>
        <row r="551">
          <cell r="A551">
            <v>30554</v>
          </cell>
          <cell r="B551" t="str">
            <v>PORTA ALUM. ANOD.- MEIO VIDRO 2 FL</v>
          </cell>
          <cell r="C551" t="str">
            <v>M2</v>
          </cell>
          <cell r="D551">
            <v>585.55324529999996</v>
          </cell>
          <cell r="E551" t="str">
            <v>ND</v>
          </cell>
        </row>
        <row r="552">
          <cell r="A552">
            <v>30556</v>
          </cell>
          <cell r="B552" t="str">
            <v>PORTA ALUM. ANOD.- MEIO VIDRO CORRER</v>
          </cell>
          <cell r="C552" t="str">
            <v>M2</v>
          </cell>
          <cell r="D552">
            <v>509.17937799999999</v>
          </cell>
          <cell r="E552" t="str">
            <v>ND</v>
          </cell>
        </row>
        <row r="553">
          <cell r="A553">
            <v>30558</v>
          </cell>
          <cell r="B553" t="str">
            <v>PORTA ALUM. ANOD.- VENEZIANA  1 FL</v>
          </cell>
          <cell r="C553" t="str">
            <v>M2</v>
          </cell>
          <cell r="D553">
            <v>598.60034629999996</v>
          </cell>
          <cell r="E553" t="str">
            <v>ND</v>
          </cell>
        </row>
        <row r="554">
          <cell r="A554">
            <v>30560</v>
          </cell>
          <cell r="B554" t="str">
            <v>PORTA CHAPA ACO N.16 P/ABRIGO DE AGUA</v>
          </cell>
          <cell r="C554" t="str">
            <v>M2</v>
          </cell>
          <cell r="D554">
            <v>235.10312730000001</v>
          </cell>
          <cell r="E554" t="str">
            <v>ND</v>
          </cell>
        </row>
        <row r="555">
          <cell r="A555">
            <v>30562</v>
          </cell>
          <cell r="B555" t="str">
            <v>PORTA CHAPA ACO N.16 P/ABRIGO DE GAS</v>
          </cell>
          <cell r="C555" t="str">
            <v>M2</v>
          </cell>
          <cell r="D555">
            <v>247.98914049999999</v>
          </cell>
          <cell r="E555" t="str">
            <v>ND</v>
          </cell>
        </row>
        <row r="556">
          <cell r="A556">
            <v>30564</v>
          </cell>
          <cell r="B556" t="str">
            <v>PORTA CHAPA DOBR.- MEIO VIDRO 1 FL</v>
          </cell>
          <cell r="C556" t="str">
            <v>M2</v>
          </cell>
          <cell r="D556">
            <v>283.53078909999999</v>
          </cell>
          <cell r="E556" t="str">
            <v>ND</v>
          </cell>
        </row>
        <row r="557">
          <cell r="A557">
            <v>30566</v>
          </cell>
          <cell r="B557" t="str">
            <v>PORTA CHAPA DOBR.- MEIO VIDRO 2 FL</v>
          </cell>
          <cell r="C557" t="str">
            <v>M2</v>
          </cell>
          <cell r="D557">
            <v>303.19566179999998</v>
          </cell>
          <cell r="E557" t="str">
            <v>ND</v>
          </cell>
        </row>
        <row r="558">
          <cell r="A558">
            <v>30568</v>
          </cell>
          <cell r="B558" t="str">
            <v>PORTA CHAPA DOBR.- MEIO VIDRO CORRER</v>
          </cell>
          <cell r="C558" t="str">
            <v>M2</v>
          </cell>
          <cell r="D558">
            <v>328.2706541</v>
          </cell>
          <cell r="E558" t="str">
            <v>ND</v>
          </cell>
        </row>
        <row r="559">
          <cell r="A559">
            <v>30569</v>
          </cell>
          <cell r="B559" t="str">
            <v>PORTA EM CH.DOBRADA; VENEZIANA (1 OU 2FL)</v>
          </cell>
          <cell r="C559" t="str">
            <v>M2</v>
          </cell>
          <cell r="D559">
            <v>367.8577348</v>
          </cell>
          <cell r="E559" t="str">
            <v>ND</v>
          </cell>
        </row>
        <row r="560">
          <cell r="A560">
            <v>30570</v>
          </cell>
          <cell r="B560" t="str">
            <v>PORTA DE ENROLAR - CHAPA ONDUL. N.22</v>
          </cell>
          <cell r="C560" t="str">
            <v>M2</v>
          </cell>
          <cell r="D560">
            <v>175.27166299999999</v>
          </cell>
          <cell r="E560" t="str">
            <v>ND</v>
          </cell>
        </row>
        <row r="561">
          <cell r="A561">
            <v>30572</v>
          </cell>
          <cell r="B561" t="str">
            <v>PORTA DE ENROLAR - TIRAS ART. RAIADAS</v>
          </cell>
          <cell r="C561" t="str">
            <v>M2</v>
          </cell>
          <cell r="D561">
            <v>162.10095999999999</v>
          </cell>
          <cell r="E561" t="str">
            <v>ND</v>
          </cell>
        </row>
        <row r="562">
          <cell r="A562">
            <v>30574</v>
          </cell>
          <cell r="B562" t="str">
            <v>PORTA FERRO PERF.- DUPL. ALMOF.2 FL</v>
          </cell>
          <cell r="C562" t="str">
            <v>M2</v>
          </cell>
          <cell r="D562">
            <v>444.86784840000001</v>
          </cell>
          <cell r="E562" t="str">
            <v>ND</v>
          </cell>
        </row>
        <row r="563">
          <cell r="A563">
            <v>30576</v>
          </cell>
          <cell r="B563" t="str">
            <v>PORTA FERRO PERF.- DUPL. ALMOF.CORRER</v>
          </cell>
          <cell r="C563" t="str">
            <v>M2</v>
          </cell>
          <cell r="D563">
            <v>378.19167099999999</v>
          </cell>
          <cell r="E563" t="str">
            <v>ND</v>
          </cell>
        </row>
        <row r="564">
          <cell r="A564">
            <v>30578</v>
          </cell>
          <cell r="B564" t="str">
            <v>PORTA FERRO PERF.- MEIO VIDRO 2 FL</v>
          </cell>
          <cell r="C564" t="str">
            <v>M2</v>
          </cell>
          <cell r="D564">
            <v>322.90105979999998</v>
          </cell>
          <cell r="E564" t="str">
            <v>ND</v>
          </cell>
        </row>
        <row r="565">
          <cell r="A565">
            <v>30580</v>
          </cell>
          <cell r="B565" t="str">
            <v>PORTA FERRO PERF.- MEIO VIDRO CORRER</v>
          </cell>
          <cell r="C565" t="str">
            <v>M2</v>
          </cell>
          <cell r="D565">
            <v>331.65248539999999</v>
          </cell>
          <cell r="E565" t="str">
            <v>ND</v>
          </cell>
        </row>
        <row r="566">
          <cell r="A566">
            <v>30582</v>
          </cell>
          <cell r="B566" t="str">
            <v>PORTA FERRO PERF.- MEIO VIDRO 1 FL</v>
          </cell>
          <cell r="C566" t="str">
            <v>M2</v>
          </cell>
          <cell r="D566">
            <v>287.0504062</v>
          </cell>
          <cell r="E566" t="str">
            <v>ND</v>
          </cell>
        </row>
        <row r="567">
          <cell r="A567">
            <v>30584</v>
          </cell>
          <cell r="B567" t="str">
            <v>PORTA FERRO PERF.- DUPL. ALMOF.1 FL</v>
          </cell>
          <cell r="C567" t="str">
            <v>M2</v>
          </cell>
          <cell r="D567">
            <v>360.7820279</v>
          </cell>
          <cell r="E567" t="str">
            <v>ND</v>
          </cell>
        </row>
        <row r="568">
          <cell r="A568">
            <v>30586</v>
          </cell>
          <cell r="B568" t="str">
            <v>PORTA PANTOGRAFICA PERFIS -U- LAMINADOS</v>
          </cell>
          <cell r="C568" t="str">
            <v>M2</v>
          </cell>
          <cell r="D568">
            <v>361.74855489999999</v>
          </cell>
          <cell r="E568" t="str">
            <v>ND</v>
          </cell>
        </row>
        <row r="569">
          <cell r="A569">
            <v>30588</v>
          </cell>
          <cell r="B569" t="str">
            <v>PORTINHOLA P/ PORTAS E GRADES ENROLAR</v>
          </cell>
          <cell r="C569" t="str">
            <v>UN</v>
          </cell>
          <cell r="D569">
            <v>205.09148540000001</v>
          </cell>
          <cell r="E569" t="str">
            <v>ND</v>
          </cell>
        </row>
        <row r="570">
          <cell r="A570">
            <v>30589</v>
          </cell>
          <cell r="B570" t="str">
            <v>GRADE DE PROTECAO DE ALUMINIO</v>
          </cell>
          <cell r="C570" t="str">
            <v>M2</v>
          </cell>
          <cell r="D570">
            <v>202.62620000000001</v>
          </cell>
          <cell r="E570" t="str">
            <v>ND</v>
          </cell>
        </row>
        <row r="571">
          <cell r="A571">
            <v>30590</v>
          </cell>
          <cell r="B571" t="str">
            <v>TELA PROTECAO - ARAME N.12 MALHA 1/2-</v>
          </cell>
          <cell r="C571" t="str">
            <v>M2</v>
          </cell>
          <cell r="D571">
            <v>29.47198079</v>
          </cell>
          <cell r="E571" t="str">
            <v>ND</v>
          </cell>
        </row>
        <row r="572">
          <cell r="A572">
            <v>30591</v>
          </cell>
          <cell r="B572" t="str">
            <v>TELA MOSQUITEIRO GALV.MALHA 14 FIO 28</v>
          </cell>
          <cell r="C572" t="str">
            <v>M2</v>
          </cell>
          <cell r="D572">
            <v>11.68140043</v>
          </cell>
          <cell r="E572" t="str">
            <v>ND</v>
          </cell>
        </row>
        <row r="573">
          <cell r="A573">
            <v>30592</v>
          </cell>
          <cell r="B573" t="str">
            <v>TELA ONDULADA DE AR.GALV.MALHA 1- FIO 10</v>
          </cell>
          <cell r="C573" t="str">
            <v>M2</v>
          </cell>
          <cell r="D573">
            <v>27.972546909999998</v>
          </cell>
          <cell r="E573" t="str">
            <v>ND</v>
          </cell>
        </row>
        <row r="574">
          <cell r="A574">
            <v>30594</v>
          </cell>
          <cell r="B574" t="str">
            <v>ARMARIO DE ACO C/4 PORTAS E FECH L 640XP420XH1980</v>
          </cell>
          <cell r="C574" t="str">
            <v>UN</v>
          </cell>
          <cell r="D574">
            <v>328.25444399999998</v>
          </cell>
          <cell r="E574" t="str">
            <v>ND</v>
          </cell>
        </row>
        <row r="575">
          <cell r="A575">
            <v>30595</v>
          </cell>
          <cell r="B575" t="str">
            <v>CHAPA DE ACO N.14 - 15;25 KG/M2</v>
          </cell>
          <cell r="C575" t="str">
            <v>KG</v>
          </cell>
          <cell r="D575">
            <v>2.8570294199999999</v>
          </cell>
          <cell r="E575" t="str">
            <v>ND</v>
          </cell>
        </row>
        <row r="576">
          <cell r="A576">
            <v>30597</v>
          </cell>
          <cell r="B576" t="str">
            <v>CHAPA DE ACO N.16 - 12;20 KG/M2</v>
          </cell>
          <cell r="C576" t="str">
            <v>KG</v>
          </cell>
          <cell r="D576">
            <v>3.9613422100000002</v>
          </cell>
          <cell r="E576" t="str">
            <v>ND</v>
          </cell>
        </row>
        <row r="577">
          <cell r="A577">
            <v>30598</v>
          </cell>
          <cell r="B577" t="str">
            <v>CHAPA DE ALUMINIO ESP.2MM</v>
          </cell>
          <cell r="C577" t="str">
            <v>M2</v>
          </cell>
          <cell r="D577">
            <v>97.152508690000005</v>
          </cell>
          <cell r="E577" t="str">
            <v>ND</v>
          </cell>
        </row>
        <row r="578">
          <cell r="A578">
            <v>30599</v>
          </cell>
          <cell r="B578" t="str">
            <v>CHAPA DE ALUMINIO PERFURADA - ESP.2MM</v>
          </cell>
          <cell r="C578" t="str">
            <v>M2</v>
          </cell>
          <cell r="D578">
            <v>97.152508690000005</v>
          </cell>
          <cell r="E578" t="str">
            <v>ND</v>
          </cell>
        </row>
        <row r="579">
          <cell r="A579">
            <v>30601</v>
          </cell>
          <cell r="B579" t="str">
            <v>BATENTE CH.20 (BATENTACO) 1FL.S/BAND.</v>
          </cell>
          <cell r="C579" t="str">
            <v>JG</v>
          </cell>
          <cell r="D579">
            <v>66</v>
          </cell>
          <cell r="E579" t="str">
            <v>ND</v>
          </cell>
        </row>
        <row r="580">
          <cell r="A580">
            <v>30602</v>
          </cell>
          <cell r="B580" t="str">
            <v>BATENTE CH.20 (BATENTACO) 2FL.S/BAND.</v>
          </cell>
          <cell r="C580" t="str">
            <v>JG</v>
          </cell>
          <cell r="D580">
            <v>66</v>
          </cell>
          <cell r="E580" t="str">
            <v>ND</v>
          </cell>
        </row>
        <row r="581">
          <cell r="A581">
            <v>30603</v>
          </cell>
          <cell r="B581" t="str">
            <v>BATENTE CH.20 (BATENTACO) 1 OU 2FL.C/BAND</v>
          </cell>
          <cell r="C581" t="str">
            <v>JG</v>
          </cell>
          <cell r="D581">
            <v>66</v>
          </cell>
          <cell r="E581" t="str">
            <v>ND</v>
          </cell>
        </row>
        <row r="582">
          <cell r="A582">
            <v>30650</v>
          </cell>
          <cell r="B582" t="str">
            <v>BATENTE DE ALUMINIO P/DIVISORIA GRANILITE</v>
          </cell>
          <cell r="C582" t="str">
            <v>JG</v>
          </cell>
          <cell r="D582">
            <v>124.46314340000001</v>
          </cell>
          <cell r="E582" t="str">
            <v>ND</v>
          </cell>
        </row>
        <row r="583">
          <cell r="A583">
            <v>30670</v>
          </cell>
          <cell r="B583" t="str">
            <v>PORTA CORTA-FOGO, COLOCADA (LARG:0,90M/ALT:2,10M/ISOLACAO: 90MIN)</v>
          </cell>
          <cell r="C583" t="str">
            <v>UN</v>
          </cell>
          <cell r="D583">
            <v>403</v>
          </cell>
          <cell r="E583" t="str">
            <v>ND</v>
          </cell>
        </row>
        <row r="584">
          <cell r="A584">
            <v>30701</v>
          </cell>
          <cell r="B584" t="str">
            <v>GRADIL FER.ELETROF.GALV.C/# 62X132MM MONT. CD165MM S/PINT</v>
          </cell>
          <cell r="C584" t="str">
            <v>M2</v>
          </cell>
          <cell r="D584">
            <v>170.88142869999999</v>
          </cell>
          <cell r="E584" t="str">
            <v>ND</v>
          </cell>
        </row>
        <row r="585">
          <cell r="A585">
            <v>30702</v>
          </cell>
          <cell r="B585" t="str">
            <v>GRADIL FER.ELETROF.GALV.C/# 62X132MM MONT.CD 165MM C/PINT</v>
          </cell>
          <cell r="C585" t="str">
            <v>M2</v>
          </cell>
          <cell r="D585">
            <v>212.5211128</v>
          </cell>
          <cell r="E585" t="str">
            <v>ND</v>
          </cell>
        </row>
        <row r="586">
          <cell r="A586">
            <v>30740</v>
          </cell>
          <cell r="B586" t="str">
            <v>PORTAO FER.ELETROF.GALV.C/# 62X132MM - 1FL ABRIR S/PINT</v>
          </cell>
          <cell r="C586" t="str">
            <v>M2</v>
          </cell>
          <cell r="D586">
            <v>207.691855</v>
          </cell>
          <cell r="E586" t="str">
            <v>ND</v>
          </cell>
        </row>
        <row r="587">
          <cell r="A587">
            <v>30741</v>
          </cell>
          <cell r="B587" t="str">
            <v>PORTAO FER.ELETROF.GALV.C/# 62X132MM - 1FL ABRIR C/ C/PINT.E</v>
          </cell>
          <cell r="C587" t="str">
            <v>M2</v>
          </cell>
          <cell r="D587">
            <v>227.954475</v>
          </cell>
          <cell r="E587" t="str">
            <v>ND</v>
          </cell>
        </row>
        <row r="588">
          <cell r="A588">
            <v>30742</v>
          </cell>
          <cell r="B588" t="str">
            <v>PORTAO FER.ELETROF.GALV.C/# 62X132MM - 2 FL ABRIR S/PINT</v>
          </cell>
          <cell r="C588" t="str">
            <v>M2</v>
          </cell>
          <cell r="D588">
            <v>207.691855</v>
          </cell>
          <cell r="E588" t="str">
            <v>ND</v>
          </cell>
        </row>
        <row r="589">
          <cell r="A589">
            <v>30743</v>
          </cell>
          <cell r="B589" t="str">
            <v>PORTAO FER.ELETROF.GALV.C/# 62X132MM - 2 FL ABRIR C/PINT</v>
          </cell>
          <cell r="C589" t="str">
            <v>M2</v>
          </cell>
          <cell r="D589">
            <v>227.954475</v>
          </cell>
          <cell r="E589" t="str">
            <v>ND</v>
          </cell>
        </row>
        <row r="590">
          <cell r="A590">
            <v>30744</v>
          </cell>
          <cell r="B590" t="str">
            <v>PORTAO FER.ELETROF.GALV.C/# 62X132MM - CORRER S/PINTURA</v>
          </cell>
          <cell r="C590" t="str">
            <v>M2</v>
          </cell>
          <cell r="D590">
            <v>217.82316499999999</v>
          </cell>
          <cell r="E590" t="str">
            <v>ND</v>
          </cell>
        </row>
        <row r="591">
          <cell r="A591">
            <v>30745</v>
          </cell>
          <cell r="B591" t="str">
            <v>PORTAO FER.ELETROF.GALV.C/#62X132MM -  CORRER C/PINT.ELETR</v>
          </cell>
          <cell r="C591" t="str">
            <v>M2</v>
          </cell>
          <cell r="D591">
            <v>253.28274999999999</v>
          </cell>
          <cell r="E591" t="str">
            <v>ND</v>
          </cell>
        </row>
        <row r="592">
          <cell r="A592">
            <v>31001</v>
          </cell>
          <cell r="B592" t="str">
            <v>BORBOLETA PARA JANELA</v>
          </cell>
          <cell r="C592" t="str">
            <v>UN</v>
          </cell>
          <cell r="D592">
            <v>24.93</v>
          </cell>
          <cell r="E592" t="str">
            <v>ND</v>
          </cell>
        </row>
        <row r="593">
          <cell r="A593">
            <v>31002</v>
          </cell>
          <cell r="B593" t="str">
            <v>CADEADO DE LATAO - 25MM 70G</v>
          </cell>
          <cell r="C593" t="str">
            <v>UN</v>
          </cell>
          <cell r="D593">
            <v>7.2459129119999997</v>
          </cell>
          <cell r="E593" t="str">
            <v>ND</v>
          </cell>
        </row>
        <row r="594">
          <cell r="A594">
            <v>31004</v>
          </cell>
          <cell r="B594" t="str">
            <v>CADEADO DE LATAO - 30MM 105G</v>
          </cell>
          <cell r="C594" t="str">
            <v>UN</v>
          </cell>
          <cell r="D594">
            <v>8.1779934319999992</v>
          </cell>
          <cell r="E594" t="str">
            <v>ND</v>
          </cell>
        </row>
        <row r="595">
          <cell r="A595">
            <v>31006</v>
          </cell>
          <cell r="B595" t="str">
            <v>CADEADO DE LATAO - 35MM 140G</v>
          </cell>
          <cell r="C595" t="str">
            <v>UN</v>
          </cell>
          <cell r="D595">
            <v>10.297463479999999</v>
          </cell>
          <cell r="E595" t="str">
            <v>ND</v>
          </cell>
        </row>
        <row r="596">
          <cell r="A596">
            <v>31007</v>
          </cell>
          <cell r="B596" t="str">
            <v>CREMONA COM VARETA DE FERRO</v>
          </cell>
          <cell r="C596" t="str">
            <v>JG</v>
          </cell>
          <cell r="D596">
            <v>45.386000000000003</v>
          </cell>
          <cell r="E596" t="str">
            <v>ND</v>
          </cell>
        </row>
        <row r="597">
          <cell r="A597">
            <v>31008</v>
          </cell>
          <cell r="B597" t="str">
            <v>DOBRADICA - ACO LAM. C/ANEIS 3 1/2X3-</v>
          </cell>
          <cell r="C597" t="str">
            <v>UN</v>
          </cell>
          <cell r="D597">
            <v>11.446</v>
          </cell>
          <cell r="E597" t="str">
            <v>ND</v>
          </cell>
        </row>
        <row r="598">
          <cell r="A598">
            <v>31010</v>
          </cell>
          <cell r="B598" t="str">
            <v>DOBRADICA - ACO LAM. REFORC 3 1/2X3</v>
          </cell>
          <cell r="C598" t="str">
            <v>UN</v>
          </cell>
          <cell r="D598">
            <v>8.6946902420000001</v>
          </cell>
          <cell r="E598" t="str">
            <v>ND</v>
          </cell>
        </row>
        <row r="599">
          <cell r="A599">
            <v>31012</v>
          </cell>
          <cell r="B599" t="str">
            <v>DOBRADICA - ACO LAMINADO 3 1/2X3-</v>
          </cell>
          <cell r="C599" t="str">
            <v>UN</v>
          </cell>
          <cell r="D599">
            <v>4.9066000000000001</v>
          </cell>
          <cell r="E599" t="str">
            <v>ND</v>
          </cell>
        </row>
        <row r="600">
          <cell r="A600">
            <v>31014</v>
          </cell>
          <cell r="B600" t="str">
            <v>DOBRADICA ACO LAMINADO 3X3-</v>
          </cell>
          <cell r="C600" t="str">
            <v>UN</v>
          </cell>
          <cell r="D600">
            <v>6.4070404439999997</v>
          </cell>
          <cell r="E600" t="str">
            <v>ND</v>
          </cell>
        </row>
        <row r="601">
          <cell r="A601">
            <v>31015</v>
          </cell>
          <cell r="B601" t="str">
            <v>DOBRADICA DE LATAO DE 2 1/2"X 2"REFOR.</v>
          </cell>
          <cell r="C601" t="str">
            <v>UN</v>
          </cell>
          <cell r="D601">
            <v>3.9491846380000002</v>
          </cell>
          <cell r="E601" t="str">
            <v>ND</v>
          </cell>
        </row>
        <row r="602">
          <cell r="A602">
            <v>31016</v>
          </cell>
          <cell r="B602" t="str">
            <v>ENTRADA PARA CHAVE GORGE - DIAM.45MM</v>
          </cell>
          <cell r="C602" t="str">
            <v>PR</v>
          </cell>
          <cell r="D602">
            <v>6.51443233</v>
          </cell>
          <cell r="E602" t="str">
            <v>ND</v>
          </cell>
        </row>
        <row r="603">
          <cell r="A603">
            <v>31017</v>
          </cell>
          <cell r="B603" t="str">
            <v>FERRAGEM PARA PORTAO DE TAPUME</v>
          </cell>
          <cell r="C603" t="str">
            <v>KG</v>
          </cell>
          <cell r="D603">
            <v>5.0199999999999996</v>
          </cell>
          <cell r="E603" t="str">
            <v>ND</v>
          </cell>
        </row>
        <row r="604">
          <cell r="A604">
            <v>31018</v>
          </cell>
          <cell r="B604" t="str">
            <v>ESPELHO RETANGULAR DE LATAO CROMADO</v>
          </cell>
          <cell r="C604" t="str">
            <v>PR</v>
          </cell>
          <cell r="D604">
            <v>23.028467630000002</v>
          </cell>
          <cell r="E604" t="str">
            <v>ND</v>
          </cell>
        </row>
        <row r="605">
          <cell r="A605">
            <v>31020</v>
          </cell>
          <cell r="B605" t="str">
            <v>FECHADURA CILINDRO - 50 LINGUETA 55MM</v>
          </cell>
          <cell r="C605" t="str">
            <v>UN</v>
          </cell>
          <cell r="D605">
            <v>36.234999999999999</v>
          </cell>
          <cell r="E605" t="str">
            <v>ND</v>
          </cell>
        </row>
        <row r="606">
          <cell r="A606">
            <v>31022</v>
          </cell>
          <cell r="B606" t="str">
            <v>FECHADURA CILINDRO - BICO PAPAG  23MM</v>
          </cell>
          <cell r="C606" t="str">
            <v>UN</v>
          </cell>
          <cell r="D606">
            <v>34.328930800000002</v>
          </cell>
          <cell r="E606" t="str">
            <v>ND</v>
          </cell>
        </row>
        <row r="607">
          <cell r="A607">
            <v>31024</v>
          </cell>
          <cell r="B607" t="str">
            <v>FECHADURA CILINDRO - CAIXA RASA 25MM</v>
          </cell>
          <cell r="C607" t="str">
            <v>UN</v>
          </cell>
          <cell r="D607">
            <v>45.953595900000003</v>
          </cell>
          <cell r="E607" t="str">
            <v>ND</v>
          </cell>
        </row>
        <row r="608">
          <cell r="A608">
            <v>31026</v>
          </cell>
          <cell r="B608" t="str">
            <v>FECHADURA CILINDRO - LEVE 55MM</v>
          </cell>
          <cell r="C608" t="str">
            <v>UN</v>
          </cell>
          <cell r="D608">
            <v>44.371085280000003</v>
          </cell>
          <cell r="E608" t="str">
            <v>ND</v>
          </cell>
        </row>
        <row r="609">
          <cell r="A609">
            <v>31028</v>
          </cell>
          <cell r="B609" t="str">
            <v>FECHADURA CILINDRO - REFORCADA 55MM</v>
          </cell>
          <cell r="C609" t="str">
            <v>UN</v>
          </cell>
          <cell r="D609">
            <v>107.4850941</v>
          </cell>
          <cell r="E609" t="str">
            <v>ND</v>
          </cell>
        </row>
        <row r="610">
          <cell r="A610">
            <v>31030</v>
          </cell>
          <cell r="B610" t="str">
            <v>FECHADURA GORGE - 50 LINGUETA 55MM</v>
          </cell>
          <cell r="C610" t="str">
            <v>UN</v>
          </cell>
          <cell r="D610">
            <v>35.216433559999999</v>
          </cell>
          <cell r="E610" t="str">
            <v>ND</v>
          </cell>
        </row>
        <row r="611">
          <cell r="A611">
            <v>31032</v>
          </cell>
          <cell r="B611" t="str">
            <v>FECHADURA GORGE - 55MM</v>
          </cell>
          <cell r="C611" t="str">
            <v>UN</v>
          </cell>
          <cell r="D611">
            <v>41.017621669999997</v>
          </cell>
          <cell r="E611" t="str">
            <v>ND</v>
          </cell>
        </row>
        <row r="612">
          <cell r="A612">
            <v>31034</v>
          </cell>
          <cell r="B612" t="str">
            <v>FECHADURA SO TRICO - 55MM</v>
          </cell>
          <cell r="C612" t="str">
            <v>UN</v>
          </cell>
          <cell r="D612">
            <v>25.166174040000001</v>
          </cell>
          <cell r="E612" t="str">
            <v>ND</v>
          </cell>
        </row>
        <row r="613">
          <cell r="A613">
            <v>31036</v>
          </cell>
          <cell r="B613" t="str">
            <v>FECHADURA TIPO TRANQUETA - 45MM</v>
          </cell>
          <cell r="C613" t="str">
            <v>UN</v>
          </cell>
          <cell r="D613">
            <v>37.785733780000001</v>
          </cell>
          <cell r="E613" t="str">
            <v>ND</v>
          </cell>
        </row>
        <row r="614">
          <cell r="A614">
            <v>31038</v>
          </cell>
          <cell r="B614" t="str">
            <v>FECHADURA TRANQUETA E TRINCO - 55MM</v>
          </cell>
          <cell r="C614" t="str">
            <v>UN</v>
          </cell>
          <cell r="D614">
            <v>40.586027860000002</v>
          </cell>
          <cell r="E614" t="str">
            <v>ND</v>
          </cell>
        </row>
        <row r="615">
          <cell r="A615">
            <v>31039</v>
          </cell>
          <cell r="B615" t="str">
            <v>FECHADURA YALE P/ QUADRO DE DISTRIBUICAO</v>
          </cell>
          <cell r="C615" t="str">
            <v>UN</v>
          </cell>
          <cell r="D615">
            <v>8.1303762749999997</v>
          </cell>
          <cell r="E615" t="str">
            <v>ND</v>
          </cell>
        </row>
        <row r="616">
          <cell r="A616">
            <v>31040</v>
          </cell>
          <cell r="B616" t="str">
            <v>FECHO DE SEGURANCA - 5/8-X70MM</v>
          </cell>
          <cell r="C616" t="str">
            <v>UN</v>
          </cell>
          <cell r="D616">
            <v>23.846570910000001</v>
          </cell>
          <cell r="E616" t="str">
            <v>ND</v>
          </cell>
        </row>
        <row r="617">
          <cell r="A617">
            <v>31042</v>
          </cell>
          <cell r="B617" t="str">
            <v>FECHO LONGO P/PORTA 2FL - 3/4-200MM</v>
          </cell>
          <cell r="C617" t="str">
            <v>UN</v>
          </cell>
          <cell r="D617">
            <v>33.65</v>
          </cell>
          <cell r="E617" t="str">
            <v>ND</v>
          </cell>
        </row>
        <row r="618">
          <cell r="A618">
            <v>31044</v>
          </cell>
          <cell r="B618" t="str">
            <v>FECHO SEMI-EMBUTIDO -UNHA- - 1X21/2-</v>
          </cell>
          <cell r="C618" t="str">
            <v>UN</v>
          </cell>
          <cell r="D618">
            <v>33.299999999999997</v>
          </cell>
          <cell r="E618" t="str">
            <v>ND</v>
          </cell>
        </row>
        <row r="619">
          <cell r="A619">
            <v>31046</v>
          </cell>
          <cell r="B619" t="str">
            <v>PUXADOR DE ALCA - 50X200MM</v>
          </cell>
          <cell r="C619" t="str">
            <v>UN</v>
          </cell>
          <cell r="D619">
            <v>41.963886019999997</v>
          </cell>
          <cell r="E619" t="str">
            <v>ND</v>
          </cell>
        </row>
        <row r="620">
          <cell r="A620">
            <v>31048</v>
          </cell>
          <cell r="B620" t="str">
            <v>MACANETA DE LATAO CROMADO</v>
          </cell>
          <cell r="C620" t="str">
            <v>PR</v>
          </cell>
          <cell r="D620">
            <v>30.089990700000001</v>
          </cell>
          <cell r="E620" t="str">
            <v>ND</v>
          </cell>
        </row>
        <row r="621">
          <cell r="A621">
            <v>31050</v>
          </cell>
          <cell r="B621" t="str">
            <v>MOLA FECHA-PORTA - TIPO LEVE</v>
          </cell>
          <cell r="C621" t="str">
            <v>UN</v>
          </cell>
          <cell r="D621">
            <v>119.57985189999999</v>
          </cell>
          <cell r="E621" t="str">
            <v>ND</v>
          </cell>
        </row>
        <row r="622">
          <cell r="A622">
            <v>31052</v>
          </cell>
          <cell r="B622" t="str">
            <v>MOLA FECHA-PORTA - TIPO PESADO</v>
          </cell>
          <cell r="C622" t="str">
            <v>UN</v>
          </cell>
          <cell r="D622">
            <v>201.77517</v>
          </cell>
          <cell r="E622" t="str">
            <v>ND</v>
          </cell>
        </row>
        <row r="623">
          <cell r="A623">
            <v>31054</v>
          </cell>
          <cell r="B623" t="str">
            <v>MOLA VAI-E-VEM DE TOPO</v>
          </cell>
          <cell r="C623" t="str">
            <v>UN</v>
          </cell>
          <cell r="D623">
            <v>96.835060979999994</v>
          </cell>
          <cell r="E623" t="str">
            <v>ND</v>
          </cell>
        </row>
        <row r="624">
          <cell r="A624">
            <v>31056</v>
          </cell>
          <cell r="B624" t="str">
            <v>PORTA CADEADO DE FERRO - 60MM 25G</v>
          </cell>
          <cell r="C624" t="str">
            <v>UN</v>
          </cell>
          <cell r="D624">
            <v>1.8175570139999999</v>
          </cell>
          <cell r="E624" t="str">
            <v>ND</v>
          </cell>
        </row>
        <row r="625">
          <cell r="A625">
            <v>31058</v>
          </cell>
          <cell r="B625" t="str">
            <v>PORTA CADEADO DE FERRO - 90MM 115G</v>
          </cell>
          <cell r="C625" t="str">
            <v>UN</v>
          </cell>
          <cell r="D625">
            <v>2.9634081750000001</v>
          </cell>
          <cell r="E625" t="str">
            <v>ND</v>
          </cell>
        </row>
        <row r="626">
          <cell r="A626">
            <v>31060</v>
          </cell>
          <cell r="B626" t="str">
            <v>PRENDEDOR DE PORTA</v>
          </cell>
          <cell r="C626" t="str">
            <v>UN</v>
          </cell>
          <cell r="D626">
            <v>8.17</v>
          </cell>
          <cell r="E626" t="str">
            <v>ND</v>
          </cell>
        </row>
        <row r="627">
          <cell r="A627">
            <v>31061</v>
          </cell>
          <cell r="B627" t="str">
            <v>PUXADOR ENGATE ALUM. -BICO PAPAGAIO-</v>
          </cell>
          <cell r="C627" t="str">
            <v>UN</v>
          </cell>
          <cell r="D627">
            <v>6.43338185</v>
          </cell>
          <cell r="E627" t="str">
            <v>ND</v>
          </cell>
        </row>
        <row r="628">
          <cell r="A628">
            <v>31062</v>
          </cell>
          <cell r="B628" t="str">
            <v>PUXADOR TIPO CONCHA</v>
          </cell>
          <cell r="C628" t="str">
            <v>PR</v>
          </cell>
          <cell r="D628">
            <v>5.0605893450000003</v>
          </cell>
          <cell r="E628" t="str">
            <v>ND</v>
          </cell>
        </row>
        <row r="629">
          <cell r="A629">
            <v>31063</v>
          </cell>
          <cell r="B629" t="str">
            <v>PUXADOR ENGATE LATAO P/CAIXILHO CORRER</v>
          </cell>
          <cell r="C629" t="str">
            <v>UN</v>
          </cell>
          <cell r="D629">
            <v>56.735335999999997</v>
          </cell>
          <cell r="E629" t="str">
            <v>ND</v>
          </cell>
        </row>
        <row r="630">
          <cell r="A630">
            <v>31064</v>
          </cell>
          <cell r="B630" t="str">
            <v>PUXADOR TIPO COPO</v>
          </cell>
          <cell r="C630" t="str">
            <v>UN</v>
          </cell>
          <cell r="D630">
            <v>6.07</v>
          </cell>
          <cell r="E630" t="str">
            <v>ND</v>
          </cell>
        </row>
        <row r="631">
          <cell r="A631">
            <v>31066</v>
          </cell>
          <cell r="B631" t="str">
            <v>ROSETA DE LATAO CROMADO - DIAM.45MM</v>
          </cell>
          <cell r="C631" t="str">
            <v>PR</v>
          </cell>
          <cell r="D631">
            <v>6.4705299869999999</v>
          </cell>
          <cell r="E631" t="str">
            <v>ND</v>
          </cell>
        </row>
        <row r="632">
          <cell r="A632">
            <v>31068</v>
          </cell>
          <cell r="B632" t="str">
            <v>TARGETA LIVRE-OCUPADO - 60X65MM</v>
          </cell>
          <cell r="C632" t="str">
            <v>UN</v>
          </cell>
          <cell r="D632">
            <v>34.197499999999998</v>
          </cell>
          <cell r="E632" t="str">
            <v>ND</v>
          </cell>
        </row>
        <row r="633">
          <cell r="A633">
            <v>31070</v>
          </cell>
          <cell r="B633" t="str">
            <v>TRANQUETA P/FECHADURA DE SANITARIO</v>
          </cell>
          <cell r="C633" t="str">
            <v>JG</v>
          </cell>
          <cell r="D633">
            <v>13.51922006</v>
          </cell>
          <cell r="E633" t="str">
            <v>ND</v>
          </cell>
        </row>
        <row r="634">
          <cell r="A634">
            <v>31076</v>
          </cell>
          <cell r="B634" t="str">
            <v>ALAVANCA LATAO CROM.P/CAIXILHO BASC.</v>
          </cell>
          <cell r="C634" t="str">
            <v>UN</v>
          </cell>
          <cell r="D634">
            <v>6.8892908000000004</v>
          </cell>
          <cell r="E634" t="str">
            <v>ND</v>
          </cell>
        </row>
        <row r="635">
          <cell r="A635">
            <v>31077</v>
          </cell>
          <cell r="B635" t="str">
            <v>BRACO DE ALAVANCA DE ALUMINIO</v>
          </cell>
          <cell r="C635" t="str">
            <v>UN</v>
          </cell>
          <cell r="D635">
            <v>6.8892908000000004</v>
          </cell>
          <cell r="E635" t="str">
            <v>ND</v>
          </cell>
        </row>
        <row r="636">
          <cell r="A636">
            <v>31078</v>
          </cell>
          <cell r="B636" t="str">
            <v>BRACO DE ALAVANCA DE FERRO</v>
          </cell>
          <cell r="C636" t="str">
            <v>M</v>
          </cell>
          <cell r="D636">
            <v>6.8892908000000004</v>
          </cell>
          <cell r="E636" t="str">
            <v>ND</v>
          </cell>
        </row>
        <row r="637">
          <cell r="A637">
            <v>31080</v>
          </cell>
          <cell r="B637" t="str">
            <v>VARETA PARA CREMONA</v>
          </cell>
          <cell r="C637" t="str">
            <v>UN</v>
          </cell>
          <cell r="D637">
            <v>12.1557</v>
          </cell>
          <cell r="E637" t="str">
            <v>ND</v>
          </cell>
        </row>
        <row r="638">
          <cell r="A638">
            <v>31085</v>
          </cell>
          <cell r="B638" t="str">
            <v>LEVANTADOR</v>
          </cell>
          <cell r="C638" t="str">
            <v>UN</v>
          </cell>
          <cell r="D638">
            <v>5.8869999999999996</v>
          </cell>
          <cell r="E638" t="str">
            <v>ND</v>
          </cell>
        </row>
        <row r="639">
          <cell r="A639">
            <v>31090</v>
          </cell>
          <cell r="B639" t="str">
            <v>TRILHO TIPO STANLEY</v>
          </cell>
          <cell r="C639" t="str">
            <v>M</v>
          </cell>
          <cell r="D639">
            <v>16.666004950000001</v>
          </cell>
          <cell r="E639" t="str">
            <v>ND</v>
          </cell>
        </row>
        <row r="640">
          <cell r="A640">
            <v>31091</v>
          </cell>
          <cell r="B640" t="str">
            <v>ROLDANA P/PORTA DE CORRER</v>
          </cell>
          <cell r="C640" t="str">
            <v>UN</v>
          </cell>
          <cell r="D640">
            <v>4.052524</v>
          </cell>
          <cell r="E640" t="str">
            <v>ND</v>
          </cell>
        </row>
        <row r="641">
          <cell r="A641">
            <v>31092</v>
          </cell>
          <cell r="B641" t="str">
            <v>PINO GUIA LATAO D= 8MM</v>
          </cell>
          <cell r="C641" t="str">
            <v>UN</v>
          </cell>
          <cell r="D641">
            <v>6.9374145230000002</v>
          </cell>
          <cell r="E641" t="str">
            <v>ND</v>
          </cell>
        </row>
        <row r="642">
          <cell r="A642">
            <v>31093</v>
          </cell>
          <cell r="B642" t="str">
            <v>TRILHO -U- LATAO 10X10MM</v>
          </cell>
          <cell r="C642" t="str">
            <v>M</v>
          </cell>
          <cell r="D642">
            <v>7.3226857279999997</v>
          </cell>
          <cell r="E642" t="str">
            <v>ND</v>
          </cell>
        </row>
        <row r="643">
          <cell r="A643">
            <v>31094</v>
          </cell>
          <cell r="B643" t="str">
            <v>TRILHO -U- DE LATAO 12X12MM</v>
          </cell>
          <cell r="C643" t="str">
            <v>M</v>
          </cell>
          <cell r="D643">
            <v>7.4887266419999996</v>
          </cell>
          <cell r="E643" t="str">
            <v>ND</v>
          </cell>
        </row>
        <row r="644">
          <cell r="A644">
            <v>31095</v>
          </cell>
          <cell r="B644" t="str">
            <v>BARRA ANTI-PANICO PARA PORTA 1 FOLHA - COLOCADA</v>
          </cell>
          <cell r="C644" t="str">
            <v>UN</v>
          </cell>
          <cell r="D644">
            <v>293.33</v>
          </cell>
          <cell r="E644" t="str">
            <v>ND</v>
          </cell>
        </row>
        <row r="645">
          <cell r="A645">
            <v>31166</v>
          </cell>
          <cell r="B645" t="str">
            <v>ESCADA MARINHEIRO DE FERRO PERFILADO DP-01</v>
          </cell>
          <cell r="C645" t="str">
            <v>M</v>
          </cell>
          <cell r="D645">
            <v>111.410639</v>
          </cell>
          <cell r="E645" t="str">
            <v>ND</v>
          </cell>
        </row>
        <row r="646">
          <cell r="A646">
            <v>31167</v>
          </cell>
          <cell r="B646" t="str">
            <v>ESC. MARIN. FERRO PERFILADO C/ GUARDA CORPO</v>
          </cell>
          <cell r="C646" t="str">
            <v>M</v>
          </cell>
          <cell r="D646">
            <v>238.52902979999999</v>
          </cell>
          <cell r="E646" t="str">
            <v>ND</v>
          </cell>
        </row>
        <row r="647">
          <cell r="A647">
            <v>31168</v>
          </cell>
          <cell r="B647" t="str">
            <v>ESC. COMPL. P/ESC. MARIN. DE FERRO PERFILAD</v>
          </cell>
          <cell r="C647" t="str">
            <v>M</v>
          </cell>
          <cell r="D647">
            <v>111.410639</v>
          </cell>
          <cell r="E647" t="str">
            <v>ND</v>
          </cell>
        </row>
        <row r="648">
          <cell r="A648">
            <v>31505</v>
          </cell>
          <cell r="B648" t="str">
            <v>AZULEJO BRANCO 15X15CM</v>
          </cell>
          <cell r="C648" t="str">
            <v>M2</v>
          </cell>
          <cell r="D648">
            <v>13.263299999999999</v>
          </cell>
          <cell r="E648" t="str">
            <v>ND</v>
          </cell>
        </row>
        <row r="649">
          <cell r="A649">
            <v>31506</v>
          </cell>
          <cell r="B649" t="str">
            <v>AZULEJO BRANCO 20X20CM</v>
          </cell>
          <cell r="C649" t="str">
            <v>M2</v>
          </cell>
          <cell r="D649">
            <v>20.742844089999998</v>
          </cell>
          <cell r="E649" t="str">
            <v>ND</v>
          </cell>
        </row>
        <row r="650">
          <cell r="A650">
            <v>31511</v>
          </cell>
          <cell r="B650" t="str">
            <v>AZULEJO COLORIDO 20X20CM</v>
          </cell>
          <cell r="C650" t="str">
            <v>M2</v>
          </cell>
          <cell r="D650">
            <v>24.388089430000001</v>
          </cell>
          <cell r="E650" t="str">
            <v>ND</v>
          </cell>
        </row>
        <row r="651">
          <cell r="A651">
            <v>31530</v>
          </cell>
          <cell r="B651" t="str">
            <v>PASTILHA DE PORCELANA FOSCA  - 3/4-</v>
          </cell>
          <cell r="C651" t="str">
            <v>M2</v>
          </cell>
          <cell r="D651">
            <v>71.603300000000004</v>
          </cell>
          <cell r="E651" t="str">
            <v>ND</v>
          </cell>
        </row>
        <row r="652">
          <cell r="A652">
            <v>31535</v>
          </cell>
          <cell r="B652" t="str">
            <v>PASTILHA DE VIDRO - 2X2CM</v>
          </cell>
          <cell r="C652" t="str">
            <v>M2</v>
          </cell>
          <cell r="D652">
            <v>120.88</v>
          </cell>
          <cell r="E652" t="str">
            <v>ND</v>
          </cell>
        </row>
        <row r="653">
          <cell r="A653">
            <v>32055</v>
          </cell>
          <cell r="B653" t="str">
            <v>REV.P.MINEIRA C/ACAB.RUSTICO IRREGULAR</v>
          </cell>
          <cell r="C653" t="str">
            <v>M2</v>
          </cell>
          <cell r="D653">
            <v>52.345101669999998</v>
          </cell>
          <cell r="E653" t="str">
            <v>ND</v>
          </cell>
        </row>
        <row r="654">
          <cell r="A654">
            <v>32060</v>
          </cell>
          <cell r="B654" t="str">
            <v>REV.P.MINEIRA C/ACAB.RUSTICO REGULAR</v>
          </cell>
          <cell r="C654" t="str">
            <v>M2</v>
          </cell>
          <cell r="D654">
            <v>83.752162670000004</v>
          </cell>
          <cell r="E654" t="str">
            <v>ND</v>
          </cell>
        </row>
        <row r="655">
          <cell r="A655">
            <v>32510</v>
          </cell>
          <cell r="B655" t="str">
            <v>LAMBRI MAD.MACICA - CEDRO/IMB</v>
          </cell>
          <cell r="C655" t="str">
            <v>M2</v>
          </cell>
          <cell r="D655">
            <v>20.211963449999999</v>
          </cell>
          <cell r="E655" t="str">
            <v>ND</v>
          </cell>
        </row>
        <row r="656">
          <cell r="A656">
            <v>32520</v>
          </cell>
          <cell r="B656" t="str">
            <v>LAMINADO MELAMINICO FOSCO - 1.3MM</v>
          </cell>
          <cell r="C656" t="str">
            <v>M2</v>
          </cell>
          <cell r="D656">
            <v>18.25</v>
          </cell>
          <cell r="E656" t="str">
            <v>ND</v>
          </cell>
        </row>
        <row r="657">
          <cell r="A657">
            <v>32530</v>
          </cell>
          <cell r="B657" t="str">
            <v>LAMINADO MELAMINICO FOSCO - 1MM</v>
          </cell>
          <cell r="C657" t="str">
            <v>M2</v>
          </cell>
          <cell r="D657">
            <v>12.713697590000001</v>
          </cell>
          <cell r="E657" t="str">
            <v>ND</v>
          </cell>
        </row>
        <row r="658">
          <cell r="A658">
            <v>32535</v>
          </cell>
          <cell r="B658" t="str">
            <v>LAMINADO MELAMINICO FOSCO; 1;3MM TIPO LOUSA</v>
          </cell>
          <cell r="C658" t="str">
            <v>M2</v>
          </cell>
          <cell r="D658">
            <v>19.607272729999998</v>
          </cell>
          <cell r="E658" t="str">
            <v>ND</v>
          </cell>
        </row>
        <row r="659">
          <cell r="A659">
            <v>32536</v>
          </cell>
          <cell r="B659" t="str">
            <v>LAM.MELAM.FOSCO; 1;3MM TIP.LOUSA QUADRICUL.</v>
          </cell>
          <cell r="C659" t="str">
            <v>M2</v>
          </cell>
          <cell r="D659">
            <v>19.607272729999998</v>
          </cell>
          <cell r="E659" t="str">
            <v>ND</v>
          </cell>
        </row>
        <row r="660">
          <cell r="A660">
            <v>33005</v>
          </cell>
          <cell r="B660" t="str">
            <v>CANTONEIRA DE ALUMINIO PARA AZULEJOS</v>
          </cell>
          <cell r="C660" t="str">
            <v>M</v>
          </cell>
          <cell r="D660">
            <v>2.0299999999999998</v>
          </cell>
          <cell r="E660" t="str">
            <v>ND</v>
          </cell>
        </row>
        <row r="661">
          <cell r="A661">
            <v>33010</v>
          </cell>
          <cell r="B661" t="str">
            <v>CANTONEIRA DE CHAPA GALVANIZADA N.24</v>
          </cell>
          <cell r="C661" t="str">
            <v>M</v>
          </cell>
          <cell r="D661">
            <v>3.377103333</v>
          </cell>
          <cell r="E661" t="str">
            <v>ND</v>
          </cell>
        </row>
        <row r="662">
          <cell r="A662">
            <v>33020</v>
          </cell>
          <cell r="B662" t="str">
            <v>CANTONEIRA PERFIL -Y- DE ALUMINIO</v>
          </cell>
          <cell r="C662" t="str">
            <v>M</v>
          </cell>
          <cell r="D662">
            <v>1.41</v>
          </cell>
          <cell r="E662" t="str">
            <v>ND</v>
          </cell>
        </row>
        <row r="663">
          <cell r="A663">
            <v>33025</v>
          </cell>
          <cell r="B663" t="str">
            <v>GUARNICAO DE ALUMINIO - 2X1/8-</v>
          </cell>
          <cell r="C663" t="str">
            <v>M</v>
          </cell>
          <cell r="D663">
            <v>6.28</v>
          </cell>
          <cell r="E663" t="str">
            <v>ND</v>
          </cell>
        </row>
        <row r="664">
          <cell r="A664">
            <v>33030</v>
          </cell>
          <cell r="B664" t="str">
            <v>GUARNICAO DE CEDRO - 5X1CM</v>
          </cell>
          <cell r="C664" t="str">
            <v>M</v>
          </cell>
          <cell r="D664">
            <v>10.7</v>
          </cell>
          <cell r="E664" t="str">
            <v>ND</v>
          </cell>
        </row>
        <row r="665">
          <cell r="A665">
            <v>33050</v>
          </cell>
          <cell r="B665" t="str">
            <v>MATA-JUNTA P/LAMIN.MELAM. - ALUMINIO</v>
          </cell>
          <cell r="C665" t="str">
            <v>M</v>
          </cell>
          <cell r="D665">
            <v>8.2266237199999992</v>
          </cell>
          <cell r="E665" t="str">
            <v>ND</v>
          </cell>
        </row>
        <row r="666">
          <cell r="A666">
            <v>33052</v>
          </cell>
          <cell r="B666" t="str">
            <v>BATE MACAS EM LAMINADO COM MIOLO ESTRUTURAL</v>
          </cell>
          <cell r="C666" t="str">
            <v>M</v>
          </cell>
          <cell r="D666">
            <v>50.656550000000003</v>
          </cell>
          <cell r="E666" t="str">
            <v>ND</v>
          </cell>
        </row>
        <row r="667">
          <cell r="A667">
            <v>33053</v>
          </cell>
          <cell r="B667" t="str">
            <v>PEITORIL DE MADEIRA</v>
          </cell>
          <cell r="C667" t="str">
            <v>M</v>
          </cell>
          <cell r="D667">
            <v>11.68</v>
          </cell>
          <cell r="E667" t="str">
            <v>ND</v>
          </cell>
        </row>
        <row r="668">
          <cell r="A668">
            <v>33055</v>
          </cell>
          <cell r="B668" t="str">
            <v>PEITORIL DE GRANILITE</v>
          </cell>
          <cell r="C668" t="str">
            <v>M</v>
          </cell>
          <cell r="D668">
            <v>22</v>
          </cell>
          <cell r="E668" t="str">
            <v>ND</v>
          </cell>
        </row>
        <row r="669">
          <cell r="A669">
            <v>33070</v>
          </cell>
          <cell r="B669" t="str">
            <v>PEITORIL MARMORE BR. ESPIRITO SANTO A</v>
          </cell>
          <cell r="C669" t="str">
            <v>M</v>
          </cell>
          <cell r="D669">
            <v>59.521446249999997</v>
          </cell>
          <cell r="E669" t="str">
            <v>ND</v>
          </cell>
        </row>
        <row r="670">
          <cell r="A670">
            <v>33085</v>
          </cell>
          <cell r="B670" t="str">
            <v>PERFIL -L- DE ALUMINIO - 1X1X1/8-</v>
          </cell>
          <cell r="C670" t="str">
            <v>M</v>
          </cell>
          <cell r="D670">
            <v>7.9064743240000004</v>
          </cell>
          <cell r="E670" t="str">
            <v>ND</v>
          </cell>
        </row>
        <row r="671">
          <cell r="A671">
            <v>33090</v>
          </cell>
          <cell r="B671" t="str">
            <v>PERFIL -L- DE FERRO - 1X1X1/8-</v>
          </cell>
          <cell r="C671" t="str">
            <v>M</v>
          </cell>
          <cell r="D671">
            <v>3.442619138</v>
          </cell>
          <cell r="E671" t="str">
            <v>ND</v>
          </cell>
        </row>
        <row r="672">
          <cell r="A672">
            <v>33091</v>
          </cell>
          <cell r="B672" t="str">
            <v>CANTONEIRA DE FERRO 1 1/4 X 1 1/4 X 1/8-</v>
          </cell>
          <cell r="C672" t="str">
            <v>M</v>
          </cell>
          <cell r="D672">
            <v>3.7958641470000001</v>
          </cell>
          <cell r="E672" t="str">
            <v>ND</v>
          </cell>
        </row>
        <row r="673">
          <cell r="A673">
            <v>33520</v>
          </cell>
          <cell r="B673" t="str">
            <v>FORRO CHAPA FIBRA MAD.- ISOL.TERMO-ACUST</v>
          </cell>
          <cell r="C673" t="str">
            <v>M2</v>
          </cell>
          <cell r="D673">
            <v>16.8</v>
          </cell>
          <cell r="E673" t="str">
            <v>ND</v>
          </cell>
        </row>
        <row r="674">
          <cell r="A674">
            <v>33530</v>
          </cell>
          <cell r="B674" t="str">
            <v>FORRO DE GESSO ATIRANTADO;60X60X1;25CM</v>
          </cell>
          <cell r="C674" t="str">
            <v>M2</v>
          </cell>
          <cell r="D674">
            <v>19.8</v>
          </cell>
          <cell r="E674" t="str">
            <v>ND</v>
          </cell>
        </row>
        <row r="675">
          <cell r="A675">
            <v>33531</v>
          </cell>
          <cell r="B675" t="str">
            <v>FORRO GYPSUM TIPO RGA OU SIM - PLACA 58X250MM</v>
          </cell>
          <cell r="C675" t="str">
            <v>M2</v>
          </cell>
          <cell r="D675">
            <v>29.74</v>
          </cell>
          <cell r="E675" t="str">
            <v>ND</v>
          </cell>
        </row>
        <row r="676">
          <cell r="A676">
            <v>33540</v>
          </cell>
          <cell r="B676" t="str">
            <v>FORRO DE MAD MACICA 10X1CM - CEDRO</v>
          </cell>
          <cell r="C676" t="str">
            <v>M2</v>
          </cell>
          <cell r="D676">
            <v>26.088123249999999</v>
          </cell>
          <cell r="E676" t="str">
            <v>ND</v>
          </cell>
        </row>
        <row r="677">
          <cell r="A677">
            <v>33550</v>
          </cell>
          <cell r="B677" t="str">
            <v>FORRO DE MAD.MACICA 10X1CM - PEROBA</v>
          </cell>
          <cell r="C677" t="str">
            <v>M2</v>
          </cell>
          <cell r="D677">
            <v>31.05246515</v>
          </cell>
          <cell r="E677" t="str">
            <v>ND</v>
          </cell>
        </row>
        <row r="678">
          <cell r="A678">
            <v>33560</v>
          </cell>
          <cell r="B678" t="str">
            <v>FORRO EM REGUA PVC 100MM-INCL.PERF.FIX.ACAB</v>
          </cell>
          <cell r="C678" t="str">
            <v>M2</v>
          </cell>
          <cell r="D678">
            <v>16.108782900000001</v>
          </cell>
          <cell r="E678" t="str">
            <v>ND</v>
          </cell>
        </row>
        <row r="679">
          <cell r="A679">
            <v>33570</v>
          </cell>
          <cell r="B679" t="str">
            <v>FORRO FIBRA MINERAL MODELADO ÚMIDA - ACABAMENTO SUPERF. PINTURA VINÍLICA A BASE DE LÁTEX BRANCA - 625X1250X13MM - NRC=0,50, CAC=MÍNIMO 35</v>
          </cell>
          <cell r="C679" t="str">
            <v>M2</v>
          </cell>
          <cell r="D679">
            <v>53</v>
          </cell>
          <cell r="E679" t="str">
            <v>ND</v>
          </cell>
        </row>
        <row r="680">
          <cell r="A680">
            <v>33571</v>
          </cell>
          <cell r="B680" t="str">
            <v>FORRO ARMSTRONG EM FIBRA MINERAL ENCORE COM APLICAÇÃO DE MANTA REFLETIVA DE ALUMÍMIO EM UMA FACE ( EXTERNA), E A FACE INTERNA DA MANTA COLOCADA NA PLACA DO FORRO DE FIBRA MINERAL COM COLA BRANCA À BASE DE ÁGUA (PVA) TIPO "CASCOREX", COLOCADO</v>
          </cell>
          <cell r="C680" t="str">
            <v>M2</v>
          </cell>
          <cell r="D680">
            <v>49.5</v>
          </cell>
          <cell r="E680" t="str">
            <v>ND</v>
          </cell>
        </row>
        <row r="681">
          <cell r="A681">
            <v>34005</v>
          </cell>
          <cell r="B681" t="str">
            <v>LADRILHO ARGILA REFRAT.- 29X14X1.3CM</v>
          </cell>
          <cell r="C681" t="str">
            <v>M2</v>
          </cell>
          <cell r="D681">
            <v>24.75</v>
          </cell>
          <cell r="E681" t="str">
            <v>ND</v>
          </cell>
        </row>
        <row r="682">
          <cell r="A682">
            <v>34011</v>
          </cell>
          <cell r="B682" t="str">
            <v>CERAMICA ESMALTADA PEI 5</v>
          </cell>
          <cell r="C682" t="str">
            <v>M2</v>
          </cell>
          <cell r="D682">
            <v>23.722462369999999</v>
          </cell>
          <cell r="E682" t="str">
            <v>ND</v>
          </cell>
        </row>
        <row r="683">
          <cell r="A683">
            <v>34012</v>
          </cell>
          <cell r="B683" t="str">
            <v>RODAPE CERAMICO ESMALTADO PEIV 7 CM A 10 CM</v>
          </cell>
          <cell r="C683" t="str">
            <v>M</v>
          </cell>
          <cell r="D683">
            <v>7.2</v>
          </cell>
          <cell r="E683" t="str">
            <v>ND</v>
          </cell>
        </row>
        <row r="684">
          <cell r="A684">
            <v>34015</v>
          </cell>
          <cell r="B684" t="str">
            <v>LADRILHO GRES CERAM.ESM. 24X11.5X1.3CM</v>
          </cell>
          <cell r="C684" t="str">
            <v>M2</v>
          </cell>
          <cell r="D684">
            <v>33.76</v>
          </cell>
          <cell r="E684" t="str">
            <v>ND</v>
          </cell>
        </row>
        <row r="685">
          <cell r="A685">
            <v>34020</v>
          </cell>
          <cell r="B685" t="str">
            <v>LADRILHO GRES CERAM.ESM. 24X5.2X1.3CM</v>
          </cell>
          <cell r="C685" t="str">
            <v>M2</v>
          </cell>
          <cell r="D685">
            <v>33.32</v>
          </cell>
          <cell r="E685" t="str">
            <v>ND</v>
          </cell>
        </row>
        <row r="686">
          <cell r="A686">
            <v>34025</v>
          </cell>
          <cell r="B686" t="str">
            <v>LADRILHO GRES CERAMICO - 24X11.5X1.3CM</v>
          </cell>
          <cell r="C686" t="str">
            <v>M2</v>
          </cell>
          <cell r="D686">
            <v>98.71</v>
          </cell>
          <cell r="E686" t="str">
            <v>ND</v>
          </cell>
        </row>
        <row r="687">
          <cell r="A687">
            <v>34040</v>
          </cell>
          <cell r="B687" t="str">
            <v>LADRILHO SEMIGRES ESMALTADO - 20X20CM</v>
          </cell>
          <cell r="C687" t="str">
            <v>M2</v>
          </cell>
          <cell r="D687">
            <v>28.154910489999999</v>
          </cell>
          <cell r="E687" t="str">
            <v>ND</v>
          </cell>
        </row>
        <row r="688">
          <cell r="A688">
            <v>34057</v>
          </cell>
          <cell r="B688" t="str">
            <v>ADESIVO A BASE ACRILICA</v>
          </cell>
          <cell r="C688" t="str">
            <v>L</v>
          </cell>
          <cell r="D688">
            <v>8.9600000000000009</v>
          </cell>
          <cell r="E688" t="str">
            <v>ND</v>
          </cell>
        </row>
        <row r="689">
          <cell r="A689">
            <v>34080</v>
          </cell>
          <cell r="B689" t="str">
            <v>PISO PODOTATIL 20 X 25 CM</v>
          </cell>
          <cell r="C689" t="str">
            <v>UN</v>
          </cell>
          <cell r="D689">
            <v>1.7</v>
          </cell>
          <cell r="E689" t="str">
            <v>ND</v>
          </cell>
        </row>
        <row r="690">
          <cell r="A690">
            <v>34083</v>
          </cell>
          <cell r="B690" t="str">
            <v>PISO REFERENCIAL TÁTIL - ALERTA EM AMARELO - 40X40X3CM - COLOCADO</v>
          </cell>
          <cell r="C690" t="str">
            <v>M2</v>
          </cell>
          <cell r="D690">
            <v>90</v>
          </cell>
          <cell r="E690" t="str">
            <v>ND</v>
          </cell>
        </row>
        <row r="691">
          <cell r="A691">
            <v>34084</v>
          </cell>
          <cell r="B691" t="str">
            <v>PISO REFERENCIAL TÁTIL - ALERTA EM AMARELO - 40X40X2CM - COLOCADO</v>
          </cell>
          <cell r="C691" t="str">
            <v>M2</v>
          </cell>
          <cell r="D691">
            <v>134.31</v>
          </cell>
          <cell r="E691" t="str">
            <v>ND</v>
          </cell>
        </row>
        <row r="692">
          <cell r="A692">
            <v>34515</v>
          </cell>
          <cell r="B692" t="str">
            <v>DEGRAU GRANITO PRETO TIJUCA</v>
          </cell>
          <cell r="C692" t="str">
            <v>M</v>
          </cell>
          <cell r="D692">
            <v>240</v>
          </cell>
          <cell r="E692" t="str">
            <v>ND</v>
          </cell>
        </row>
        <row r="693">
          <cell r="A693">
            <v>34520</v>
          </cell>
          <cell r="B693" t="str">
            <v>DEGRAU GRANITO V.UBATUBA/OURO VELHO</v>
          </cell>
          <cell r="C693" t="str">
            <v>M</v>
          </cell>
          <cell r="D693">
            <v>181.67</v>
          </cell>
          <cell r="E693" t="str">
            <v>ND</v>
          </cell>
        </row>
        <row r="694">
          <cell r="A694">
            <v>34535</v>
          </cell>
          <cell r="B694" t="str">
            <v>DEGRAU MARMORE TRAVERTINO NACIONAL</v>
          </cell>
          <cell r="C694" t="str">
            <v>M</v>
          </cell>
          <cell r="D694">
            <v>217.5</v>
          </cell>
          <cell r="E694" t="str">
            <v>ND</v>
          </cell>
        </row>
        <row r="695">
          <cell r="A695">
            <v>34537</v>
          </cell>
          <cell r="B695" t="str">
            <v>DEGRAU DE ARDOSIA</v>
          </cell>
          <cell r="C695" t="str">
            <v>M</v>
          </cell>
          <cell r="D695">
            <v>74.296273330000005</v>
          </cell>
          <cell r="E695" t="str">
            <v>ND</v>
          </cell>
        </row>
        <row r="696">
          <cell r="A696">
            <v>34539</v>
          </cell>
          <cell r="B696" t="str">
            <v>PISO GRANITO POL. CINZA MAUA- PLACAS 40X40CM (E=2CM)</v>
          </cell>
          <cell r="C696" t="str">
            <v>M2</v>
          </cell>
          <cell r="D696">
            <v>153.63999999999999</v>
          </cell>
          <cell r="E696" t="str">
            <v>ND</v>
          </cell>
        </row>
        <row r="697">
          <cell r="A697">
            <v>34540</v>
          </cell>
          <cell r="B697" t="str">
            <v>PISO GRANITO POL. PRETO TIJUCA</v>
          </cell>
          <cell r="C697" t="str">
            <v>M2</v>
          </cell>
          <cell r="D697">
            <v>136</v>
          </cell>
          <cell r="E697" t="str">
            <v>ND</v>
          </cell>
        </row>
        <row r="698">
          <cell r="A698">
            <v>34545</v>
          </cell>
          <cell r="B698" t="str">
            <v>PISO GRANITO POL.V.UBATUBA/OURO VELHO</v>
          </cell>
          <cell r="C698" t="str">
            <v>M2</v>
          </cell>
          <cell r="D698">
            <v>160.07469800000001</v>
          </cell>
          <cell r="E698" t="str">
            <v>ND</v>
          </cell>
        </row>
        <row r="699">
          <cell r="A699">
            <v>34550</v>
          </cell>
          <cell r="B699" t="str">
            <v>PISO MARMORE POL.BR.ESPIRITO SANTO A</v>
          </cell>
          <cell r="C699" t="str">
            <v>M2</v>
          </cell>
          <cell r="D699">
            <v>154.64660000000001</v>
          </cell>
          <cell r="E699" t="str">
            <v>ND</v>
          </cell>
        </row>
        <row r="700">
          <cell r="A700">
            <v>34560</v>
          </cell>
          <cell r="B700" t="str">
            <v>PISO MARMORE POL.TRAVERTINO NACIONAL</v>
          </cell>
          <cell r="C700" t="str">
            <v>M2</v>
          </cell>
          <cell r="D700">
            <v>115</v>
          </cell>
          <cell r="E700" t="str">
            <v>ND</v>
          </cell>
        </row>
        <row r="701">
          <cell r="A701">
            <v>34565</v>
          </cell>
          <cell r="B701" t="str">
            <v>REV.ARDOSIA SERRADA IRREGULAR</v>
          </cell>
          <cell r="C701" t="str">
            <v>M2</v>
          </cell>
          <cell r="D701">
            <v>53.189377499999999</v>
          </cell>
          <cell r="E701" t="str">
            <v>ND</v>
          </cell>
        </row>
        <row r="702">
          <cell r="A702">
            <v>34570</v>
          </cell>
          <cell r="B702" t="str">
            <v>REV. ARDOSIA SERRADA REGULAR</v>
          </cell>
          <cell r="C702" t="str">
            <v>M2</v>
          </cell>
          <cell r="D702">
            <v>37.82355733</v>
          </cell>
          <cell r="E702" t="str">
            <v>ND</v>
          </cell>
        </row>
        <row r="703">
          <cell r="A703">
            <v>35005</v>
          </cell>
          <cell r="B703" t="str">
            <v>DEGRAU CHAPAS DE BORRACHA SINTETICA</v>
          </cell>
          <cell r="C703" t="str">
            <v>M</v>
          </cell>
          <cell r="D703">
            <v>33.76</v>
          </cell>
          <cell r="E703" t="str">
            <v>ND</v>
          </cell>
        </row>
        <row r="704">
          <cell r="A704">
            <v>35010</v>
          </cell>
          <cell r="B704" t="str">
            <v>DEGRAU CHAPAS DE FIBRO-VINIL - 2MM</v>
          </cell>
          <cell r="C704" t="str">
            <v>M</v>
          </cell>
          <cell r="D704">
            <v>29.504124999999998</v>
          </cell>
          <cell r="E704" t="str">
            <v>ND</v>
          </cell>
        </row>
        <row r="705">
          <cell r="A705">
            <v>35015</v>
          </cell>
          <cell r="B705" t="str">
            <v>DEGRAU DE ARGAMASSA ALTA RESISTENCIA</v>
          </cell>
          <cell r="C705" t="str">
            <v>M</v>
          </cell>
          <cell r="D705">
            <v>21.31</v>
          </cell>
          <cell r="E705" t="str">
            <v>ND</v>
          </cell>
        </row>
        <row r="706">
          <cell r="A706">
            <v>35025</v>
          </cell>
          <cell r="B706" t="str">
            <v>MANTA FIBRA TEXTIL DE NAYLON - 4 A 5MM</v>
          </cell>
          <cell r="C706" t="str">
            <v>M2</v>
          </cell>
          <cell r="D706">
            <v>21.67</v>
          </cell>
          <cell r="E706" t="str">
            <v>ND</v>
          </cell>
        </row>
        <row r="707">
          <cell r="A707">
            <v>35030</v>
          </cell>
          <cell r="B707" t="str">
            <v>PISO BORRACHA SINT.ARGAMASSADO - REL.</v>
          </cell>
          <cell r="C707" t="str">
            <v>M2</v>
          </cell>
          <cell r="D707">
            <v>86.9</v>
          </cell>
          <cell r="E707" t="str">
            <v>ND</v>
          </cell>
        </row>
        <row r="708">
          <cell r="A708">
            <v>35035</v>
          </cell>
          <cell r="B708" t="str">
            <v>PISO BORRACHA SINT.ARGAMASSADO - LISO</v>
          </cell>
          <cell r="C708" t="str">
            <v>M2</v>
          </cell>
          <cell r="D708">
            <v>49.967620920000002</v>
          </cell>
          <cell r="E708" t="str">
            <v>ND</v>
          </cell>
        </row>
        <row r="709">
          <cell r="A709">
            <v>35040</v>
          </cell>
          <cell r="B709" t="str">
            <v>PISO BORRACHA SINT.COLADO - LISO</v>
          </cell>
          <cell r="C709" t="str">
            <v>M2</v>
          </cell>
          <cell r="D709">
            <v>30.323010830000001</v>
          </cell>
          <cell r="E709" t="str">
            <v>ND</v>
          </cell>
        </row>
        <row r="710">
          <cell r="A710">
            <v>35045</v>
          </cell>
          <cell r="B710" t="str">
            <v>PISO BORRACHA SINT.COLADO - RELEVO</v>
          </cell>
          <cell r="C710" t="str">
            <v>M2</v>
          </cell>
          <cell r="D710">
            <v>26.95333712</v>
          </cell>
          <cell r="E710" t="str">
            <v>ND</v>
          </cell>
        </row>
        <row r="711">
          <cell r="A711">
            <v>35050</v>
          </cell>
          <cell r="B711" t="str">
            <v>PISO CHAPAS DE FIBRO-VINIL - 30X30CM</v>
          </cell>
          <cell r="C711" t="str">
            <v>M2</v>
          </cell>
          <cell r="D711">
            <v>30.852499999999999</v>
          </cell>
          <cell r="E711" t="str">
            <v>ND</v>
          </cell>
        </row>
        <row r="712">
          <cell r="A712">
            <v>35051</v>
          </cell>
          <cell r="B712" t="str">
            <v>PISO CHAPAS DE FIBRO-VINIL - 30X30CM - 3MM</v>
          </cell>
          <cell r="C712" t="str">
            <v>M2</v>
          </cell>
          <cell r="D712">
            <v>37.774589339999999</v>
          </cell>
          <cell r="E712" t="str">
            <v>ND</v>
          </cell>
        </row>
        <row r="713">
          <cell r="A713">
            <v>35055</v>
          </cell>
          <cell r="B713" t="str">
            <v>PISO DE ALTA RESISTENCIA - ESP=8MM</v>
          </cell>
          <cell r="C713" t="str">
            <v>M2</v>
          </cell>
          <cell r="D713">
            <v>25.074992250000001</v>
          </cell>
          <cell r="E713" t="str">
            <v>ND</v>
          </cell>
        </row>
        <row r="714">
          <cell r="A714">
            <v>35060</v>
          </cell>
          <cell r="B714" t="str">
            <v>PISO DE ALTA RESISTENCIA - ESP=12MM</v>
          </cell>
          <cell r="C714" t="str">
            <v>M2</v>
          </cell>
          <cell r="D714">
            <v>28.874233499999999</v>
          </cell>
          <cell r="E714" t="str">
            <v>ND</v>
          </cell>
        </row>
        <row r="715">
          <cell r="A715">
            <v>35065</v>
          </cell>
          <cell r="B715" t="str">
            <v>PISO DE GRANILITE - ESP=8MM</v>
          </cell>
          <cell r="C715" t="str">
            <v>M2</v>
          </cell>
          <cell r="D715">
            <v>19.5</v>
          </cell>
          <cell r="E715" t="str">
            <v>ND</v>
          </cell>
        </row>
        <row r="716">
          <cell r="A716">
            <v>35070</v>
          </cell>
          <cell r="B716" t="str">
            <v>SOALHO DE PEROBA - 10X2CM; 1A. ESPECIAL</v>
          </cell>
          <cell r="C716" t="str">
            <v>M2</v>
          </cell>
          <cell r="D716">
            <v>85.981999999999999</v>
          </cell>
          <cell r="E716" t="str">
            <v>ND</v>
          </cell>
        </row>
        <row r="717">
          <cell r="A717">
            <v>35075</v>
          </cell>
          <cell r="B717" t="str">
            <v>SOALHO DE PEROBA - 20X2CM; 1A. ESPECIAL</v>
          </cell>
          <cell r="C717" t="str">
            <v>M2</v>
          </cell>
          <cell r="D717">
            <v>85.981999999999999</v>
          </cell>
          <cell r="E717" t="str">
            <v>ND</v>
          </cell>
        </row>
        <row r="718">
          <cell r="A718">
            <v>35080</v>
          </cell>
          <cell r="B718" t="str">
            <v>TACO DE PEROBA - 21X7CM 1A. ESPECIAL</v>
          </cell>
          <cell r="C718" t="str">
            <v>M2</v>
          </cell>
          <cell r="D718">
            <v>56.3</v>
          </cell>
          <cell r="E718" t="str">
            <v>ND</v>
          </cell>
        </row>
        <row r="719">
          <cell r="A719">
            <v>35510</v>
          </cell>
          <cell r="B719" t="str">
            <v>CORDAO DE PEROBA - 1;5X1;5CM</v>
          </cell>
          <cell r="C719" t="str">
            <v>M</v>
          </cell>
          <cell r="D719">
            <v>0.46721666699999997</v>
          </cell>
          <cell r="E719" t="str">
            <v>ND</v>
          </cell>
        </row>
        <row r="720">
          <cell r="A720">
            <v>35515</v>
          </cell>
          <cell r="B720" t="str">
            <v>JUNTA PLASTICA PARA PISOS - 3/4X1/8-</v>
          </cell>
          <cell r="C720" t="str">
            <v>M</v>
          </cell>
          <cell r="D720">
            <v>1.122886858</v>
          </cell>
          <cell r="E720" t="str">
            <v>ND</v>
          </cell>
        </row>
        <row r="721">
          <cell r="A721">
            <v>35520</v>
          </cell>
          <cell r="B721" t="str">
            <v>PISO VINILICO LISO ESPESSURA DE 3MM</v>
          </cell>
          <cell r="C721" t="str">
            <v>M2</v>
          </cell>
          <cell r="D721">
            <v>37.774589339999999</v>
          </cell>
          <cell r="E721" t="str">
            <v>ND</v>
          </cell>
        </row>
        <row r="722">
          <cell r="A722">
            <v>35530</v>
          </cell>
          <cell r="B722" t="str">
            <v>RODAPE ALTA RESIST. - 10CM</v>
          </cell>
          <cell r="C722" t="str">
            <v>M</v>
          </cell>
          <cell r="D722">
            <v>10.772959630000001</v>
          </cell>
          <cell r="E722" t="str">
            <v>ND</v>
          </cell>
        </row>
        <row r="723">
          <cell r="A723">
            <v>35545</v>
          </cell>
          <cell r="B723" t="str">
            <v>RODAPE DE BORRACHA SINTETICA - 5CM</v>
          </cell>
          <cell r="C723" t="str">
            <v>M</v>
          </cell>
          <cell r="D723">
            <v>4.8002146779999997</v>
          </cell>
          <cell r="E723" t="str">
            <v>ND</v>
          </cell>
        </row>
        <row r="724">
          <cell r="A724">
            <v>35550</v>
          </cell>
          <cell r="B724" t="str">
            <v>RODAPE DE FIBRO-VINIL - 5CM</v>
          </cell>
          <cell r="C724" t="str">
            <v>M</v>
          </cell>
          <cell r="D724">
            <v>3.2</v>
          </cell>
          <cell r="E724" t="str">
            <v>ND</v>
          </cell>
        </row>
        <row r="725">
          <cell r="A725">
            <v>35555</v>
          </cell>
          <cell r="B725" t="str">
            <v>RODAPE DE FIBRO-VINIL - 7CM</v>
          </cell>
          <cell r="C725" t="str">
            <v>M</v>
          </cell>
          <cell r="D725">
            <v>3.2926757499999999</v>
          </cell>
          <cell r="E725" t="str">
            <v>ND</v>
          </cell>
        </row>
        <row r="726">
          <cell r="A726">
            <v>35560</v>
          </cell>
          <cell r="B726" t="str">
            <v>RODAPE DE GRANILITE - 10CM</v>
          </cell>
          <cell r="C726" t="str">
            <v>M</v>
          </cell>
          <cell r="D726">
            <v>17</v>
          </cell>
          <cell r="E726" t="str">
            <v>ND</v>
          </cell>
        </row>
        <row r="727">
          <cell r="A727">
            <v>35565</v>
          </cell>
          <cell r="B727" t="str">
            <v>RODAPE DE GRANILITE - MEIA CANA 10 CM</v>
          </cell>
          <cell r="C727" t="str">
            <v>M</v>
          </cell>
          <cell r="D727">
            <v>13.550627130000001</v>
          </cell>
          <cell r="E727" t="str">
            <v>ND</v>
          </cell>
        </row>
        <row r="728">
          <cell r="A728">
            <v>35570</v>
          </cell>
          <cell r="B728" t="str">
            <v>RODAPE DE PEROBA - 7X1;5CM</v>
          </cell>
          <cell r="C728" t="str">
            <v>M</v>
          </cell>
          <cell r="D728">
            <v>5.6384999999999996</v>
          </cell>
          <cell r="E728" t="str">
            <v>ND</v>
          </cell>
        </row>
        <row r="729">
          <cell r="A729">
            <v>35575</v>
          </cell>
          <cell r="B729" t="str">
            <v>RODAPE GRANITO CINZA/PRETO TIJUCA</v>
          </cell>
          <cell r="C729" t="str">
            <v>M</v>
          </cell>
          <cell r="D729">
            <v>34.75</v>
          </cell>
          <cell r="E729" t="str">
            <v>ND</v>
          </cell>
        </row>
        <row r="730">
          <cell r="A730">
            <v>35576</v>
          </cell>
          <cell r="B730" t="str">
            <v>RODAPE EM GRANITO CINZA MAUA</v>
          </cell>
          <cell r="C730" t="str">
            <v>M</v>
          </cell>
          <cell r="D730">
            <v>21.05</v>
          </cell>
          <cell r="E730" t="str">
            <v>ND</v>
          </cell>
        </row>
        <row r="731">
          <cell r="A731">
            <v>35577</v>
          </cell>
          <cell r="B731" t="str">
            <v>RODAPE DE GRES CERAMICA TIPO ALTA RESISTENC</v>
          </cell>
          <cell r="C731" t="str">
            <v>M</v>
          </cell>
          <cell r="D731">
            <v>11.796897360000001</v>
          </cell>
          <cell r="E731" t="str">
            <v>ND</v>
          </cell>
        </row>
        <row r="732">
          <cell r="A732">
            <v>35580</v>
          </cell>
          <cell r="B732" t="str">
            <v>RODAPE GRANITO V.UBATUBA/OURO VELHO</v>
          </cell>
          <cell r="C732" t="str">
            <v>M</v>
          </cell>
          <cell r="D732">
            <v>22</v>
          </cell>
          <cell r="E732" t="str">
            <v>ND</v>
          </cell>
        </row>
        <row r="733">
          <cell r="A733">
            <v>35585</v>
          </cell>
          <cell r="B733" t="str">
            <v>RODAPE MARMORE BR.ESPIRITO SANTO A</v>
          </cell>
          <cell r="C733" t="str">
            <v>M</v>
          </cell>
          <cell r="D733">
            <v>59.876042099999999</v>
          </cell>
          <cell r="E733" t="str">
            <v>ND</v>
          </cell>
        </row>
        <row r="734">
          <cell r="A734">
            <v>35595</v>
          </cell>
          <cell r="B734" t="str">
            <v>RODAPE MARMORE TRAVERTINO NACIONAL</v>
          </cell>
          <cell r="C734" t="str">
            <v>M</v>
          </cell>
          <cell r="D734">
            <v>37</v>
          </cell>
          <cell r="E734" t="str">
            <v>ND</v>
          </cell>
        </row>
        <row r="735">
          <cell r="A735">
            <v>35596</v>
          </cell>
          <cell r="B735" t="str">
            <v>TESTEIRA - CHAPAS DE BORRACHA SINTETICA</v>
          </cell>
          <cell r="C735" t="str">
            <v>M</v>
          </cell>
          <cell r="D735">
            <v>9.1485729300000003</v>
          </cell>
          <cell r="E735" t="str">
            <v>ND</v>
          </cell>
        </row>
        <row r="736">
          <cell r="A736">
            <v>35597</v>
          </cell>
          <cell r="B736" t="str">
            <v>TESTEIRA - CHAPAS DE FIBRO-VINIL</v>
          </cell>
          <cell r="C736" t="str">
            <v>M</v>
          </cell>
          <cell r="D736">
            <v>9.4499999999999993</v>
          </cell>
          <cell r="E736" t="str">
            <v>ND</v>
          </cell>
        </row>
        <row r="737">
          <cell r="A737">
            <v>35598</v>
          </cell>
          <cell r="B737" t="str">
            <v>SOLEIRA DE GRANILITE</v>
          </cell>
          <cell r="C737" t="str">
            <v>M</v>
          </cell>
          <cell r="D737">
            <v>11</v>
          </cell>
          <cell r="E737" t="str">
            <v>ND</v>
          </cell>
        </row>
        <row r="738">
          <cell r="A738">
            <v>35610</v>
          </cell>
          <cell r="B738" t="str">
            <v>SOLEIRA PARA PORTAS EM GRANITO CINZA SEM POLIMENTO (FOSCO)</v>
          </cell>
          <cell r="C738" t="str">
            <v>M</v>
          </cell>
          <cell r="D738">
            <v>47.6</v>
          </cell>
          <cell r="E738" t="str">
            <v>ND</v>
          </cell>
        </row>
        <row r="739">
          <cell r="A739">
            <v>36020</v>
          </cell>
          <cell r="B739" t="str">
            <v>GUIA DE CONCRETO; TIPO PMSP</v>
          </cell>
          <cell r="C739" t="str">
            <v>M</v>
          </cell>
          <cell r="D739">
            <v>10.49</v>
          </cell>
          <cell r="E739" t="str">
            <v>ND</v>
          </cell>
        </row>
        <row r="740">
          <cell r="A740">
            <v>36025</v>
          </cell>
          <cell r="B740" t="str">
            <v>LADRILHO HIDRAULICO LISO - 20X20CM</v>
          </cell>
          <cell r="C740" t="str">
            <v>M2</v>
          </cell>
          <cell r="D740">
            <v>20.870498600000001</v>
          </cell>
          <cell r="E740" t="str">
            <v>ND</v>
          </cell>
        </row>
        <row r="741">
          <cell r="A741">
            <v>36030</v>
          </cell>
          <cell r="B741" t="str">
            <v>LADRILHO HIDRAULICO SULCADO - MAPA SP</v>
          </cell>
          <cell r="C741" t="str">
            <v>M2</v>
          </cell>
          <cell r="D741">
            <v>18.93</v>
          </cell>
          <cell r="E741" t="str">
            <v>ND</v>
          </cell>
        </row>
        <row r="742">
          <cell r="A742">
            <v>36035</v>
          </cell>
          <cell r="B742" t="str">
            <v>LADRILHO HIDRAULICO SULCADO - 1 COR</v>
          </cell>
          <cell r="C742" t="str">
            <v>M2</v>
          </cell>
          <cell r="D742">
            <v>22.056000000000001</v>
          </cell>
          <cell r="E742" t="str">
            <v>ND</v>
          </cell>
        </row>
        <row r="743">
          <cell r="A743">
            <v>36040</v>
          </cell>
          <cell r="B743" t="str">
            <v>LAJOTA SEXTAVADA DE CONCRETO - 6CM</v>
          </cell>
          <cell r="C743" t="str">
            <v>M2</v>
          </cell>
          <cell r="D743">
            <v>22.035599250000001</v>
          </cell>
          <cell r="E743" t="str">
            <v>ND</v>
          </cell>
        </row>
        <row r="744">
          <cell r="A744">
            <v>36045</v>
          </cell>
          <cell r="B744" t="str">
            <v>LAJOTA SEXTAVADA DE CONCRETO - 8CM</v>
          </cell>
          <cell r="C744" t="str">
            <v>M2</v>
          </cell>
          <cell r="D744">
            <v>20.440467829999999</v>
          </cell>
          <cell r="E744" t="str">
            <v>ND</v>
          </cell>
        </row>
        <row r="745">
          <cell r="A745">
            <v>36050</v>
          </cell>
          <cell r="B745" t="str">
            <v>LAJOTA SEXTAVADA DE CONCRETO - 10CM</v>
          </cell>
          <cell r="C745" t="str">
            <v>M2</v>
          </cell>
          <cell r="D745">
            <v>29.8873645</v>
          </cell>
          <cell r="E745" t="str">
            <v>ND</v>
          </cell>
        </row>
        <row r="746">
          <cell r="A746">
            <v>36055</v>
          </cell>
          <cell r="B746" t="str">
            <v>MOSAICO PORTUGUES - 1 OU 2 CORES</v>
          </cell>
          <cell r="C746" t="str">
            <v>M2</v>
          </cell>
          <cell r="D746">
            <v>69.476600000000005</v>
          </cell>
          <cell r="E746" t="str">
            <v>ND</v>
          </cell>
        </row>
        <row r="747">
          <cell r="A747">
            <v>36060</v>
          </cell>
          <cell r="B747" t="str">
            <v>PARALELEPIPEDO</v>
          </cell>
          <cell r="C747" t="str">
            <v>UN</v>
          </cell>
          <cell r="D747">
            <v>0.75</v>
          </cell>
          <cell r="E747" t="str">
            <v>ND</v>
          </cell>
        </row>
        <row r="748">
          <cell r="A748">
            <v>36065</v>
          </cell>
          <cell r="B748" t="str">
            <v>ASFALTO 80/100</v>
          </cell>
          <cell r="C748" t="str">
            <v>KG</v>
          </cell>
          <cell r="D748">
            <v>1.03705</v>
          </cell>
          <cell r="E748" t="str">
            <v>ND</v>
          </cell>
        </row>
        <row r="749">
          <cell r="A749">
            <v>36066</v>
          </cell>
          <cell r="B749" t="str">
            <v>FAIXA DE PEDRA MIRACEMA LARG.  10CM</v>
          </cell>
          <cell r="C749" t="str">
            <v>M</v>
          </cell>
          <cell r="D749">
            <v>19.249489000000001</v>
          </cell>
          <cell r="E749" t="str">
            <v>ND</v>
          </cell>
        </row>
        <row r="750">
          <cell r="A750">
            <v>36067</v>
          </cell>
          <cell r="B750" t="str">
            <v>FAIXA DE GRANITO CINZA ANDORINHA LARG. 10CM</v>
          </cell>
          <cell r="C750" t="str">
            <v>M</v>
          </cell>
          <cell r="D750">
            <v>26.59468875</v>
          </cell>
          <cell r="E750" t="str">
            <v>ND</v>
          </cell>
        </row>
        <row r="751">
          <cell r="A751">
            <v>36068</v>
          </cell>
          <cell r="B751" t="str">
            <v>PEDRA MIRACEMA ESP MD=1,2CM (23X11,50)CM</v>
          </cell>
          <cell r="C751" t="str">
            <v>M2</v>
          </cell>
          <cell r="D751">
            <v>14.183833999999999</v>
          </cell>
          <cell r="E751" t="str">
            <v>ND</v>
          </cell>
        </row>
        <row r="752">
          <cell r="A752">
            <v>36070</v>
          </cell>
          <cell r="B752" t="str">
            <v>PISO CIMENTÍCIO VIBRO-PRENSADO À 240TON - ALTA RESISTÊNCIA - 40X40X3CM - LISO - CINZA CLARO - COLOCADO</v>
          </cell>
          <cell r="C752" t="str">
            <v>M2</v>
          </cell>
          <cell r="D752">
            <v>69</v>
          </cell>
          <cell r="E752" t="str">
            <v>ND</v>
          </cell>
        </row>
        <row r="753">
          <cell r="A753">
            <v>36071</v>
          </cell>
          <cell r="B753" t="str">
            <v>PISO CIMENTÍCIO VIBRO-PRENSADO À 240TON - ALTA RESISTÊNCIA - 40X40X3CM - LISI - CINZA - COLOCADO</v>
          </cell>
          <cell r="C753" t="str">
            <v>M2</v>
          </cell>
          <cell r="D753">
            <v>65</v>
          </cell>
          <cell r="E753" t="str">
            <v>ND</v>
          </cell>
        </row>
        <row r="754">
          <cell r="A754">
            <v>36072</v>
          </cell>
          <cell r="B754" t="str">
            <v>PISO CIMENTÍCIO VIBRO-PRENSADO À 240TON - ALATA RESISTÊNCIA - 40X40X3CM - LISO - BRANCO - COLOCADO</v>
          </cell>
          <cell r="C754" t="str">
            <v>M2</v>
          </cell>
          <cell r="D754">
            <v>71</v>
          </cell>
          <cell r="E754" t="str">
            <v>ND</v>
          </cell>
        </row>
        <row r="755">
          <cell r="A755">
            <v>36073</v>
          </cell>
          <cell r="B755" t="str">
            <v>PISO CIMENTÍCIO VIBRO-PRENSADO À 240TON - ALTA RESISTÊNCIA - 40X40X2CM - LISO - CINZA CLARO - COLOCADO</v>
          </cell>
          <cell r="C755" t="str">
            <v>M2</v>
          </cell>
          <cell r="D755">
            <v>27.67</v>
          </cell>
          <cell r="E755" t="str">
            <v>ND</v>
          </cell>
        </row>
        <row r="756">
          <cell r="A756">
            <v>36074</v>
          </cell>
          <cell r="B756" t="str">
            <v>PISO CIMENTÍCIO VIBRO-PRENSADO À 240TON - ALTA RESISTÊNCIA - 40X40X2CM - LISO - CINZA - COLOCADO</v>
          </cell>
          <cell r="C756" t="str">
            <v>M2</v>
          </cell>
          <cell r="D756">
            <v>75</v>
          </cell>
          <cell r="E756" t="str">
            <v>ND</v>
          </cell>
        </row>
        <row r="757">
          <cell r="A757">
            <v>36075</v>
          </cell>
          <cell r="B757" t="str">
            <v>PISO CIMENTÍCIO VIBRO-PRENSADO À  240TON - ALTA RESISTÊNCIA - 40X40X2CM - LISO - BRANCO - COLOCADO</v>
          </cell>
          <cell r="C757" t="str">
            <v>M2</v>
          </cell>
          <cell r="D757">
            <v>78</v>
          </cell>
          <cell r="E757" t="str">
            <v>ND</v>
          </cell>
        </row>
        <row r="758">
          <cell r="A758">
            <v>36076</v>
          </cell>
          <cell r="B758" t="str">
            <v>PISO CIMENTÍCIO VIBRO-PRENSADO À 240TON - ALTA RESIST. 40X40X3CM - ANTIDERRAPANTE (LEVIGADO) - CINZA CLARO, COLOCADO</v>
          </cell>
          <cell r="C758" t="str">
            <v>M2</v>
          </cell>
          <cell r="D758">
            <v>68</v>
          </cell>
          <cell r="E758" t="str">
            <v>ND</v>
          </cell>
        </row>
        <row r="759">
          <cell r="A759">
            <v>36077</v>
          </cell>
          <cell r="B759" t="str">
            <v>PISO CIMENTÍCIO VIBRO-PRENSADO À 240TON - ALTA RESIST. 40X40X3CM - ANTIDERRAPANTE (LEVIGADO) - CINZA - COLOCADO</v>
          </cell>
          <cell r="C759" t="str">
            <v>M2</v>
          </cell>
          <cell r="D759">
            <v>66</v>
          </cell>
          <cell r="E759" t="str">
            <v>ND</v>
          </cell>
        </row>
        <row r="760">
          <cell r="A760">
            <v>36078</v>
          </cell>
          <cell r="B760" t="str">
            <v>PISO CIMENTÍCIO VIBRO-PRENSADO À 240TON - ALTA RESISTÊNCIA - 40X40X3CM - ANTIDERRAPANTE (LEVIGADO) - BRANCO - COLOCADO</v>
          </cell>
          <cell r="C760" t="str">
            <v>M2</v>
          </cell>
          <cell r="D760">
            <v>71</v>
          </cell>
          <cell r="E760" t="str">
            <v>ND</v>
          </cell>
        </row>
        <row r="761">
          <cell r="A761">
            <v>36079</v>
          </cell>
          <cell r="B761" t="str">
            <v>PISO CIMENTÍCIO VIBRO-PRENSADO À 240TON - ALTA RESIST. 40X40X2CM - ANTIDERRAPANTE (LEVIGADO) - CINZA CLARO - COLOCADO</v>
          </cell>
          <cell r="C761" t="str">
            <v>M2</v>
          </cell>
          <cell r="D761">
            <v>70</v>
          </cell>
          <cell r="E761" t="str">
            <v>ND</v>
          </cell>
        </row>
        <row r="762">
          <cell r="A762">
            <v>36080</v>
          </cell>
          <cell r="B762" t="str">
            <v>PISO CIMENTÍCIO VIBRO-PRENSADO À 240TON - ALTA RESIST. 40X40X2CM - ANTIDERRAPANTE (LEVIGADO) - CINZA - COLOCADO</v>
          </cell>
          <cell r="C762" t="str">
            <v>M2</v>
          </cell>
          <cell r="D762">
            <v>69</v>
          </cell>
          <cell r="E762" t="str">
            <v>ND</v>
          </cell>
        </row>
        <row r="763">
          <cell r="A763">
            <v>36081</v>
          </cell>
          <cell r="B763" t="str">
            <v>PISO CIMENTÍCIO VIBRO- PRENSADO - ALTA RESIST. 40X40X2CM - ANTIDERRAPANTE (LEVIGADO) - BRANCO - COLOCADO</v>
          </cell>
          <cell r="C763" t="str">
            <v>M2</v>
          </cell>
          <cell r="D763">
            <v>71</v>
          </cell>
          <cell r="E763" t="str">
            <v>ND</v>
          </cell>
        </row>
        <row r="764">
          <cell r="A764">
            <v>36084</v>
          </cell>
          <cell r="B764" t="str">
            <v>ACABAMENTO PARA DEGRAU DE ESCADA EM PISO CIMENTÍCIO VIBRO-PRENSADO À 240TON - ALATA RESIST. - ESP 2CM - LISO - CINZA CLARO - COLOCADO</v>
          </cell>
          <cell r="C764" t="str">
            <v>ML</v>
          </cell>
          <cell r="D764">
            <v>65</v>
          </cell>
          <cell r="E764" t="str">
            <v>ND</v>
          </cell>
        </row>
        <row r="765">
          <cell r="A765">
            <v>36085</v>
          </cell>
          <cell r="B765" t="str">
            <v>ACABAMENTO PARA DEGRAU DE ESCADA EM PISO CIMENTÍCIO VIBRO-PRENSADO À 240TON - ALTA RESIST. - ESP. 2CM - LISO - CINZA - COLOCADO</v>
          </cell>
          <cell r="C765" t="str">
            <v>ML</v>
          </cell>
          <cell r="D765">
            <v>63</v>
          </cell>
          <cell r="E765" t="str">
            <v>ND</v>
          </cell>
        </row>
        <row r="766">
          <cell r="A766">
            <v>36086</v>
          </cell>
          <cell r="B766" t="str">
            <v>ACABAMENTO PARA DEGRAU DE ESCADA EM PISO CIMENTÍCIO VIBRO-PRENSADO À 240TON - ALATA RESIST. - ESP 2CM - LISO - BRANCO - COLOCADO</v>
          </cell>
          <cell r="C766" t="str">
            <v>ML</v>
          </cell>
          <cell r="D766">
            <v>67</v>
          </cell>
          <cell r="E766" t="str">
            <v>ND</v>
          </cell>
        </row>
        <row r="767">
          <cell r="A767">
            <v>36087</v>
          </cell>
          <cell r="B767" t="str">
            <v>ACABAMENTO PARA DEGRAU DED ESCADA EM PISO CIMENTÍCIO VIBRO PRENSADO À 240TON. - ALTA RESIST. - ESP 2CM - ANTIDERRAPANTE (LEVIGADO), CINZA CLARO, COLOCADO</v>
          </cell>
          <cell r="C767" t="str">
            <v>ML</v>
          </cell>
          <cell r="D767">
            <v>65</v>
          </cell>
          <cell r="E767" t="str">
            <v>ND</v>
          </cell>
        </row>
        <row r="768">
          <cell r="A768">
            <v>36088</v>
          </cell>
          <cell r="B768" t="str">
            <v>ACABAMENTO PARA DEGRAU DE ESCADA EM PISO CIMENTÍCIO VIBRO-PRENSADO À 240TON. - ALTA RESIST. ESP 2CM - ANTIDERRAPANTE (LEVIGADO) - CINZA - COLOCADO</v>
          </cell>
          <cell r="C768" t="str">
            <v>ML</v>
          </cell>
          <cell r="D768">
            <v>63</v>
          </cell>
          <cell r="E768" t="str">
            <v>ND</v>
          </cell>
        </row>
        <row r="769">
          <cell r="A769">
            <v>36089</v>
          </cell>
          <cell r="B769" t="str">
            <v>ACABAMENTO PARA DEGRAU DE ESCADA EM PISO CIMENTÍCIO VIBRO-PRENSADO À 240TON. - ALATA RESIST. ESP 2CM - ANTIDERRAPANTE (LEVIGADO) - BRANCO - COLOCADO</v>
          </cell>
          <cell r="C769" t="str">
            <v>ML</v>
          </cell>
          <cell r="D769">
            <v>67</v>
          </cell>
          <cell r="E769" t="str">
            <v>ND</v>
          </cell>
        </row>
        <row r="770">
          <cell r="A770">
            <v>36505</v>
          </cell>
          <cell r="B770" t="str">
            <v>ESPELHO COMUM - 3MM</v>
          </cell>
          <cell r="C770" t="str">
            <v>M2</v>
          </cell>
          <cell r="D770">
            <v>65.853515000000002</v>
          </cell>
          <cell r="E770" t="str">
            <v>ND</v>
          </cell>
        </row>
        <row r="771">
          <cell r="A771">
            <v>36507</v>
          </cell>
          <cell r="B771" t="str">
            <v>ESPELHO COMUM E=3MM C/MOLD.ALUMINIO</v>
          </cell>
          <cell r="C771" t="str">
            <v>M2</v>
          </cell>
          <cell r="D771">
            <v>95.0316878</v>
          </cell>
          <cell r="E771" t="str">
            <v>ND</v>
          </cell>
        </row>
        <row r="772">
          <cell r="A772">
            <v>36520</v>
          </cell>
          <cell r="B772" t="str">
            <v>VIDRO DE SEGURANCA; ARAMADO - 7 A 8MM</v>
          </cell>
          <cell r="C772" t="str">
            <v>M2</v>
          </cell>
          <cell r="D772">
            <v>109.9247135</v>
          </cell>
          <cell r="E772" t="str">
            <v>ND</v>
          </cell>
        </row>
        <row r="773">
          <cell r="A773">
            <v>36525</v>
          </cell>
          <cell r="B773" t="str">
            <v>VIDRO DE SEGURANCA; TEMPERADO - 6MM</v>
          </cell>
          <cell r="C773" t="str">
            <v>M2</v>
          </cell>
          <cell r="D773">
            <v>101.5299</v>
          </cell>
          <cell r="E773" t="str">
            <v>ND</v>
          </cell>
        </row>
        <row r="774">
          <cell r="A774">
            <v>36526</v>
          </cell>
          <cell r="B774" t="str">
            <v>VIDRO SEGURANCA TEMPERADO INCOLOR - 8MM</v>
          </cell>
          <cell r="C774" t="str">
            <v>M2</v>
          </cell>
          <cell r="D774">
            <v>146.08000000000001</v>
          </cell>
          <cell r="E774" t="str">
            <v>ND</v>
          </cell>
        </row>
        <row r="775">
          <cell r="A775">
            <v>36527</v>
          </cell>
          <cell r="B775" t="str">
            <v>VIDRO SEGURANCA TEMPERADO INCOLOR - 10MM.</v>
          </cell>
          <cell r="C775" t="str">
            <v>M2</v>
          </cell>
          <cell r="D775">
            <v>166.28</v>
          </cell>
          <cell r="E775" t="str">
            <v>ND</v>
          </cell>
        </row>
        <row r="776">
          <cell r="A776">
            <v>36530</v>
          </cell>
          <cell r="B776" t="str">
            <v>VIDRO IMPRESSO COMUM; PAD.DIV. - 4MM</v>
          </cell>
          <cell r="C776" t="str">
            <v>M2</v>
          </cell>
          <cell r="D776">
            <v>31.533300000000001</v>
          </cell>
          <cell r="E776" t="str">
            <v>ND</v>
          </cell>
        </row>
        <row r="777">
          <cell r="A777">
            <v>36535</v>
          </cell>
          <cell r="B777" t="str">
            <v>VIDRO IMPRESSO; TIPO CANELADO - 4MM</v>
          </cell>
          <cell r="C777" t="str">
            <v>M2</v>
          </cell>
          <cell r="D777">
            <v>31.533300000000001</v>
          </cell>
          <cell r="E777" t="str">
            <v>ND</v>
          </cell>
        </row>
        <row r="778">
          <cell r="A778">
            <v>36540</v>
          </cell>
          <cell r="B778" t="str">
            <v>VIDRO LAMINADO INCOLOR - 6MM</v>
          </cell>
          <cell r="C778" t="str">
            <v>M2</v>
          </cell>
          <cell r="D778">
            <v>158.62799999999999</v>
          </cell>
          <cell r="E778" t="str">
            <v>ND</v>
          </cell>
        </row>
        <row r="779">
          <cell r="A779">
            <v>36545</v>
          </cell>
          <cell r="B779" t="str">
            <v>VIDRO LAMINADO LEITOSO - 6MM</v>
          </cell>
          <cell r="C779" t="str">
            <v>M2</v>
          </cell>
          <cell r="D779">
            <v>206.83069370000001</v>
          </cell>
          <cell r="E779" t="str">
            <v>ND</v>
          </cell>
        </row>
        <row r="780">
          <cell r="A780">
            <v>36550</v>
          </cell>
          <cell r="B780" t="str">
            <v>VIDRO LISO COMUM; TRANSP.INCOL. - 3MM</v>
          </cell>
          <cell r="C780" t="str">
            <v>M2</v>
          </cell>
          <cell r="D780">
            <v>29.127516249999999</v>
          </cell>
          <cell r="E780" t="str">
            <v>ND</v>
          </cell>
        </row>
        <row r="781">
          <cell r="A781">
            <v>36551</v>
          </cell>
          <cell r="B781" t="str">
            <v>VIDRO LISO COMUM; TRANSP.INCOL. - 4MM</v>
          </cell>
          <cell r="C781" t="str">
            <v>M2</v>
          </cell>
          <cell r="D781">
            <v>41.502000000000002</v>
          </cell>
          <cell r="E781" t="str">
            <v>ND</v>
          </cell>
        </row>
        <row r="782">
          <cell r="A782">
            <v>36552</v>
          </cell>
          <cell r="B782" t="str">
            <v>VIDRO LISO COMUM; TRANSP.INCOL. - 5MM</v>
          </cell>
          <cell r="C782" t="str">
            <v>M2</v>
          </cell>
          <cell r="D782">
            <v>48.673000000000002</v>
          </cell>
          <cell r="E782" t="str">
            <v>ND</v>
          </cell>
        </row>
        <row r="783">
          <cell r="A783">
            <v>36553</v>
          </cell>
          <cell r="B783" t="str">
            <v>VIDRO LISO COMUM; TRANSP.INCOL. - 6MM</v>
          </cell>
          <cell r="C783" t="str">
            <v>M2</v>
          </cell>
          <cell r="D783">
            <v>58.704999999999998</v>
          </cell>
          <cell r="E783" t="str">
            <v>ND</v>
          </cell>
        </row>
        <row r="784">
          <cell r="A784">
            <v>37005</v>
          </cell>
          <cell r="B784" t="str">
            <v>ESMALTE SINTETICO</v>
          </cell>
          <cell r="C784" t="str">
            <v>L</v>
          </cell>
          <cell r="D784">
            <v>10.892899999999999</v>
          </cell>
          <cell r="E784" t="str">
            <v>ND</v>
          </cell>
        </row>
        <row r="785">
          <cell r="A785">
            <v>37015</v>
          </cell>
          <cell r="B785" t="str">
            <v>TINTA A BASE DE BORRACHA CLORADA</v>
          </cell>
          <cell r="C785" t="str">
            <v>L</v>
          </cell>
          <cell r="D785">
            <v>45.162027780000003</v>
          </cell>
          <cell r="E785" t="str">
            <v>ND</v>
          </cell>
        </row>
        <row r="786">
          <cell r="A786">
            <v>37020</v>
          </cell>
          <cell r="B786" t="str">
            <v>TINTA A BASE DE OLEO</v>
          </cell>
          <cell r="C786" t="str">
            <v>L</v>
          </cell>
          <cell r="D786">
            <v>9.2058999999999997</v>
          </cell>
          <cell r="E786" t="str">
            <v>ND</v>
          </cell>
        </row>
        <row r="787">
          <cell r="A787">
            <v>37025</v>
          </cell>
          <cell r="B787" t="str">
            <v>TINTA A BASE DE PVA (LATEX)</v>
          </cell>
          <cell r="C787" t="str">
            <v>L</v>
          </cell>
          <cell r="D787">
            <v>7.0183</v>
          </cell>
          <cell r="E787" t="str">
            <v>ND</v>
          </cell>
        </row>
        <row r="788">
          <cell r="A788">
            <v>37030</v>
          </cell>
          <cell r="B788" t="str">
            <v>TINTA A BASE DE RESINA EPOXI</v>
          </cell>
          <cell r="C788" t="str">
            <v>L</v>
          </cell>
          <cell r="D788">
            <v>27.67</v>
          </cell>
          <cell r="E788" t="str">
            <v>ND</v>
          </cell>
        </row>
        <row r="789">
          <cell r="A789">
            <v>37035</v>
          </cell>
          <cell r="B789" t="str">
            <v>TINTA ALUMINIO BASE FORMOL-FENOLICA</v>
          </cell>
          <cell r="C789" t="str">
            <v>L</v>
          </cell>
          <cell r="D789">
            <v>10.394444439999999</v>
          </cell>
          <cell r="E789" t="str">
            <v>ND</v>
          </cell>
        </row>
        <row r="790">
          <cell r="A790">
            <v>37040</v>
          </cell>
          <cell r="B790" t="str">
            <v>TINTA DE BASE ACRILICA</v>
          </cell>
          <cell r="C790" t="str">
            <v>L</v>
          </cell>
          <cell r="D790">
            <v>11.79666667</v>
          </cell>
          <cell r="E790" t="str">
            <v>ND</v>
          </cell>
        </row>
        <row r="791">
          <cell r="A791">
            <v>37045</v>
          </cell>
          <cell r="B791" t="str">
            <v>TINTA ESPECIAL PARA QUADRO NEGRO</v>
          </cell>
          <cell r="C791" t="str">
            <v>L</v>
          </cell>
          <cell r="D791">
            <v>15.11844735</v>
          </cell>
          <cell r="E791" t="str">
            <v>ND</v>
          </cell>
        </row>
        <row r="792">
          <cell r="A792">
            <v>37050</v>
          </cell>
          <cell r="B792" t="str">
            <v>TINTA GRAFITE DE BASE ALQUIDICA</v>
          </cell>
          <cell r="C792" t="str">
            <v>L</v>
          </cell>
          <cell r="D792">
            <v>11.282138890000001</v>
          </cell>
          <cell r="E792" t="str">
            <v>ND</v>
          </cell>
        </row>
        <row r="793">
          <cell r="A793">
            <v>37055</v>
          </cell>
          <cell r="B793" t="str">
            <v>TINTA HIDROFUGA A BASE DE CIMENTO</v>
          </cell>
          <cell r="C793" t="str">
            <v>L</v>
          </cell>
          <cell r="D793">
            <v>4.8769444440000003</v>
          </cell>
          <cell r="E793" t="str">
            <v>ND</v>
          </cell>
        </row>
        <row r="794">
          <cell r="A794">
            <v>37060</v>
          </cell>
          <cell r="B794" t="str">
            <v>TINTA NITRO-SINTETICA MULTICOLORIDA</v>
          </cell>
          <cell r="C794" t="str">
            <v>L</v>
          </cell>
          <cell r="D794">
            <v>13.52529885</v>
          </cell>
          <cell r="E794" t="str">
            <v>ND</v>
          </cell>
        </row>
        <row r="795">
          <cell r="A795">
            <v>37071</v>
          </cell>
          <cell r="B795" t="str">
            <v>GRAFIATTO - APLICADO</v>
          </cell>
          <cell r="C795" t="str">
            <v>M2</v>
          </cell>
          <cell r="D795">
            <v>22</v>
          </cell>
          <cell r="E795" t="str">
            <v>ND</v>
          </cell>
        </row>
        <row r="796">
          <cell r="A796">
            <v>37080</v>
          </cell>
          <cell r="B796" t="str">
            <v>PRIMER ANTIOXIDANTE</v>
          </cell>
          <cell r="C796" t="str">
            <v>KG</v>
          </cell>
          <cell r="D796">
            <v>17.54</v>
          </cell>
          <cell r="E796" t="str">
            <v>ND</v>
          </cell>
        </row>
        <row r="797">
          <cell r="A797">
            <v>37081</v>
          </cell>
          <cell r="B797" t="str">
            <v>SOLVENTE PARA PRIMER ANTIOXIDANTE PARA LIMPEZA DE FERRAMENTAS E MATERIAIS</v>
          </cell>
          <cell r="C797" t="str">
            <v>KG</v>
          </cell>
          <cell r="D797">
            <v>16.73</v>
          </cell>
          <cell r="E797" t="str">
            <v>ND</v>
          </cell>
        </row>
        <row r="798">
          <cell r="A798">
            <v>37501</v>
          </cell>
          <cell r="B798" t="str">
            <v>JATEAMENTO DE AREIA</v>
          </cell>
          <cell r="C798" t="str">
            <v>M2</v>
          </cell>
          <cell r="D798">
            <v>27.24</v>
          </cell>
          <cell r="E798" t="str">
            <v>ND</v>
          </cell>
        </row>
        <row r="799">
          <cell r="A799">
            <v>37505</v>
          </cell>
          <cell r="B799" t="str">
            <v>CAL HIDRATADA PARA PINTURA</v>
          </cell>
          <cell r="C799" t="str">
            <v>KG</v>
          </cell>
          <cell r="D799">
            <v>0.49656250000000002</v>
          </cell>
          <cell r="E799" t="str">
            <v>ND</v>
          </cell>
        </row>
        <row r="800">
          <cell r="A800">
            <v>37507</v>
          </cell>
          <cell r="B800" t="str">
            <v>LIQUIDO IMUNIZANTE; NAFTENATO DE ZINCO</v>
          </cell>
          <cell r="C800" t="str">
            <v>L</v>
          </cell>
          <cell r="D800">
            <v>10.287027780000001</v>
          </cell>
          <cell r="E800" t="str">
            <v>ND</v>
          </cell>
        </row>
        <row r="801">
          <cell r="A801">
            <v>37510</v>
          </cell>
          <cell r="B801" t="str">
            <v>LIQUIDO SELADOR A BASE DE OLEO</v>
          </cell>
          <cell r="C801" t="str">
            <v>L</v>
          </cell>
          <cell r="D801">
            <v>9.5777777779999997</v>
          </cell>
          <cell r="E801" t="str">
            <v>ND</v>
          </cell>
        </row>
        <row r="802">
          <cell r="A802">
            <v>37515</v>
          </cell>
          <cell r="B802" t="str">
            <v>LIQUIDO SELADOR A BASE DE PVA (LATEX)</v>
          </cell>
          <cell r="C802" t="str">
            <v>L</v>
          </cell>
          <cell r="D802">
            <v>6.9077777779999998</v>
          </cell>
          <cell r="E802" t="str">
            <v>ND</v>
          </cell>
        </row>
        <row r="803">
          <cell r="A803">
            <v>37520</v>
          </cell>
          <cell r="B803" t="str">
            <v>LIQUIDO SELADOR A BASE DE RES.EPOXI</v>
          </cell>
          <cell r="C803" t="str">
            <v>L</v>
          </cell>
          <cell r="D803">
            <v>27.90738889</v>
          </cell>
          <cell r="E803" t="str">
            <v>ND</v>
          </cell>
        </row>
        <row r="804">
          <cell r="A804">
            <v>37525</v>
          </cell>
          <cell r="B804" t="str">
            <v>LIQUIDO SELADOR DE BASE ACRILICA</v>
          </cell>
          <cell r="C804" t="str">
            <v>L</v>
          </cell>
          <cell r="D804">
            <v>4.6500444439999997</v>
          </cell>
          <cell r="E804" t="str">
            <v>ND</v>
          </cell>
        </row>
        <row r="805">
          <cell r="A805">
            <v>37526</v>
          </cell>
          <cell r="B805" t="str">
            <v>DESMOLDANTE PARA FORMA DE CONCRETO</v>
          </cell>
          <cell r="C805" t="str">
            <v>L</v>
          </cell>
          <cell r="D805">
            <v>6.02</v>
          </cell>
          <cell r="E805" t="str">
            <v>ND</v>
          </cell>
        </row>
        <row r="806">
          <cell r="A806">
            <v>37527</v>
          </cell>
          <cell r="B806" t="str">
            <v>LIQUIDO SILICONE</v>
          </cell>
          <cell r="C806" t="str">
            <v>L</v>
          </cell>
          <cell r="D806">
            <v>12.140370369999999</v>
          </cell>
          <cell r="E806" t="str">
            <v>ND</v>
          </cell>
        </row>
        <row r="807">
          <cell r="A807">
            <v>37530</v>
          </cell>
          <cell r="B807" t="str">
            <v>LIXA D'AGUA</v>
          </cell>
          <cell r="C807" t="str">
            <v>UN</v>
          </cell>
          <cell r="D807">
            <v>0.74296273300000004</v>
          </cell>
          <cell r="E807" t="str">
            <v>ND</v>
          </cell>
        </row>
        <row r="808">
          <cell r="A808">
            <v>37535</v>
          </cell>
          <cell r="B808" t="str">
            <v>LIXA PARA FERRO</v>
          </cell>
          <cell r="C808" t="str">
            <v>FL</v>
          </cell>
          <cell r="D808">
            <v>1.43</v>
          </cell>
          <cell r="E808" t="str">
            <v>ND</v>
          </cell>
        </row>
        <row r="809">
          <cell r="A809">
            <v>37540</v>
          </cell>
          <cell r="B809" t="str">
            <v>LIXA PARA MADEIRA</v>
          </cell>
          <cell r="C809" t="str">
            <v>FL</v>
          </cell>
          <cell r="D809">
            <v>0.31</v>
          </cell>
          <cell r="E809" t="str">
            <v>ND</v>
          </cell>
        </row>
        <row r="810">
          <cell r="A810">
            <v>37541</v>
          </cell>
          <cell r="B810" t="str">
            <v>LIXA DE CARBURETO DE SILICIO</v>
          </cell>
          <cell r="C810" t="str">
            <v>M2</v>
          </cell>
          <cell r="D810">
            <v>3.72</v>
          </cell>
          <cell r="E810" t="str">
            <v>ND</v>
          </cell>
        </row>
        <row r="811">
          <cell r="A811">
            <v>37542</v>
          </cell>
          <cell r="B811" t="str">
            <v>ESCOVA RETANGULAR COM CERDAS DE AÇO (COMP:190MM / LARG: 53MM / ALT. DAS CERDAS:27MM)</v>
          </cell>
          <cell r="C811" t="str">
            <v>UN</v>
          </cell>
          <cell r="D811">
            <v>7.1</v>
          </cell>
          <cell r="E811" t="str">
            <v>ND</v>
          </cell>
        </row>
        <row r="812">
          <cell r="A812">
            <v>37543</v>
          </cell>
          <cell r="B812" t="str">
            <v>ESCOVA CIRCULAR COM CERDAS DE AÇO</v>
          </cell>
          <cell r="C812" t="str">
            <v>UN</v>
          </cell>
          <cell r="D812">
            <v>24.17</v>
          </cell>
          <cell r="E812" t="str">
            <v>ND</v>
          </cell>
        </row>
        <row r="813">
          <cell r="A813">
            <v>37545</v>
          </cell>
          <cell r="B813" t="str">
            <v>MASSA CORRIDA A BASE DE OLEO</v>
          </cell>
          <cell r="C813" t="str">
            <v>KG</v>
          </cell>
          <cell r="D813">
            <v>4.6396551720000003</v>
          </cell>
          <cell r="E813" t="str">
            <v>ND</v>
          </cell>
        </row>
        <row r="814">
          <cell r="A814">
            <v>37550</v>
          </cell>
          <cell r="B814" t="str">
            <v>MASSA CORRIDA A BASE DE PVA (LATEX)</v>
          </cell>
          <cell r="C814" t="str">
            <v>KG</v>
          </cell>
          <cell r="D814">
            <v>1.61739418</v>
          </cell>
          <cell r="E814" t="str">
            <v>ND</v>
          </cell>
        </row>
        <row r="815">
          <cell r="A815">
            <v>37555</v>
          </cell>
          <cell r="B815" t="str">
            <v>MASSA CORRIDA A BASE DE RESINA EPOXI</v>
          </cell>
          <cell r="C815" t="str">
            <v>KG</v>
          </cell>
          <cell r="D815">
            <v>13.6196319</v>
          </cell>
          <cell r="E815" t="str">
            <v>ND</v>
          </cell>
        </row>
        <row r="816">
          <cell r="A816">
            <v>37560</v>
          </cell>
          <cell r="B816" t="str">
            <v>MASSA CORRIDA DE BASE ACRILICA</v>
          </cell>
          <cell r="C816" t="str">
            <v>KG</v>
          </cell>
          <cell r="D816">
            <v>2.5595160190000001</v>
          </cell>
          <cell r="E816" t="str">
            <v>ND</v>
          </cell>
        </row>
        <row r="817">
          <cell r="A817">
            <v>37565</v>
          </cell>
          <cell r="B817" t="str">
            <v>OLEO DE LINHACA</v>
          </cell>
          <cell r="C817" t="str">
            <v>L</v>
          </cell>
          <cell r="D817">
            <v>5.1729555559999998</v>
          </cell>
          <cell r="E817" t="str">
            <v>ND</v>
          </cell>
        </row>
        <row r="818">
          <cell r="A818">
            <v>37570</v>
          </cell>
          <cell r="B818" t="str">
            <v>PIGMENTO PARA CIMENTADOS</v>
          </cell>
          <cell r="C818" t="str">
            <v>KG</v>
          </cell>
          <cell r="D818">
            <v>19.032</v>
          </cell>
          <cell r="E818" t="str">
            <v>ND</v>
          </cell>
        </row>
        <row r="819">
          <cell r="A819">
            <v>37575</v>
          </cell>
          <cell r="B819" t="str">
            <v>REMOVEDOR PARA PINTURA</v>
          </cell>
          <cell r="C819" t="str">
            <v>L</v>
          </cell>
          <cell r="D819">
            <v>14.53083137</v>
          </cell>
          <cell r="E819" t="str">
            <v>ND</v>
          </cell>
        </row>
        <row r="820">
          <cell r="A820">
            <v>37580</v>
          </cell>
          <cell r="B820" t="str">
            <v>VERNIZ A BASE DE GOMA LACA</v>
          </cell>
          <cell r="C820" t="str">
            <v>L</v>
          </cell>
          <cell r="D820">
            <v>4.8517717889999998</v>
          </cell>
          <cell r="E820" t="str">
            <v>ND</v>
          </cell>
        </row>
        <row r="821">
          <cell r="A821">
            <v>37585</v>
          </cell>
          <cell r="B821" t="str">
            <v>VERNIZ A BASE DE POLIURETANO</v>
          </cell>
          <cell r="C821" t="str">
            <v>L</v>
          </cell>
          <cell r="D821">
            <v>9.6786944439999996</v>
          </cell>
          <cell r="E821" t="str">
            <v>ND</v>
          </cell>
        </row>
        <row r="822">
          <cell r="A822">
            <v>37590</v>
          </cell>
          <cell r="B822" t="str">
            <v>VERNIZ A BASE DE SILICONE</v>
          </cell>
          <cell r="C822" t="str">
            <v>L</v>
          </cell>
          <cell r="D822">
            <v>4.8517717889999998</v>
          </cell>
          <cell r="E822" t="str">
            <v>ND</v>
          </cell>
        </row>
        <row r="823">
          <cell r="A823">
            <v>37595</v>
          </cell>
          <cell r="B823" t="str">
            <v>VERNIZ NITRO-SINTETICO</v>
          </cell>
          <cell r="C823" t="str">
            <v>L</v>
          </cell>
          <cell r="D823">
            <v>10.92222222</v>
          </cell>
          <cell r="E823" t="str">
            <v>ND</v>
          </cell>
        </row>
        <row r="824">
          <cell r="A824">
            <v>37596</v>
          </cell>
          <cell r="B824" t="str">
            <v>VERNIZ ACRILICO A  BASE DE ÁGUA</v>
          </cell>
          <cell r="C824" t="str">
            <v>L</v>
          </cell>
          <cell r="D824">
            <v>7.33</v>
          </cell>
          <cell r="E824" t="str">
            <v>ND</v>
          </cell>
        </row>
        <row r="825">
          <cell r="A825">
            <v>37597</v>
          </cell>
          <cell r="B825" t="str">
            <v>PRIMER ACRILICO A BASE DE AGUA</v>
          </cell>
          <cell r="C825" t="str">
            <v>L</v>
          </cell>
          <cell r="D825">
            <v>6.86</v>
          </cell>
          <cell r="E825" t="str">
            <v>ND</v>
          </cell>
        </row>
        <row r="826">
          <cell r="A826">
            <v>37599</v>
          </cell>
          <cell r="B826" t="str">
            <v>ZARCAO (OXIDO VERMELHO DE CHUMBO)</v>
          </cell>
          <cell r="C826" t="str">
            <v>L</v>
          </cell>
          <cell r="D826">
            <v>13.97</v>
          </cell>
          <cell r="E826" t="str">
            <v>ND</v>
          </cell>
        </row>
        <row r="827">
          <cell r="A827">
            <v>37650</v>
          </cell>
          <cell r="B827" t="str">
            <v>LIMPEZA DE FACHADAS POR HIDROJATEAMENTO</v>
          </cell>
          <cell r="C827" t="str">
            <v>M2</v>
          </cell>
          <cell r="D827">
            <v>7.57</v>
          </cell>
          <cell r="E827" t="str">
            <v>ND</v>
          </cell>
        </row>
        <row r="828">
          <cell r="A828">
            <v>38001</v>
          </cell>
          <cell r="B828" t="str">
            <v>SOLVENTE (AGUARRAZ)</v>
          </cell>
          <cell r="C828" t="str">
            <v>L</v>
          </cell>
          <cell r="D828">
            <v>4.07</v>
          </cell>
          <cell r="E828" t="str">
            <v>ND</v>
          </cell>
        </row>
        <row r="829">
          <cell r="A829">
            <v>38005</v>
          </cell>
          <cell r="B829" t="str">
            <v>ARO DUPLO DE ACO PARA BASQUETE</v>
          </cell>
          <cell r="C829" t="str">
            <v>UN</v>
          </cell>
          <cell r="D829">
            <v>87.163037029999998</v>
          </cell>
          <cell r="E829" t="str">
            <v>ND</v>
          </cell>
        </row>
        <row r="830">
          <cell r="A830">
            <v>38007</v>
          </cell>
          <cell r="B830" t="str">
            <v>FUNDO CROMATO DE ZINCO</v>
          </cell>
          <cell r="C830" t="str">
            <v>L</v>
          </cell>
          <cell r="D830">
            <v>18.25662062</v>
          </cell>
          <cell r="E830" t="str">
            <v>ND</v>
          </cell>
        </row>
        <row r="831">
          <cell r="A831">
            <v>38010</v>
          </cell>
          <cell r="B831" t="str">
            <v>CESTA DE NAILON PARA BASQUETE</v>
          </cell>
          <cell r="C831" t="str">
            <v>UN</v>
          </cell>
          <cell r="D831">
            <v>7.8943167519999999</v>
          </cell>
          <cell r="E831" t="str">
            <v>ND</v>
          </cell>
        </row>
        <row r="832">
          <cell r="A832">
            <v>38015</v>
          </cell>
          <cell r="B832" t="str">
            <v>GRAMA TIPO BATATAIS</v>
          </cell>
          <cell r="C832" t="str">
            <v>M2</v>
          </cell>
          <cell r="D832">
            <v>1.9</v>
          </cell>
          <cell r="E832" t="str">
            <v>ND</v>
          </cell>
        </row>
        <row r="833">
          <cell r="A833">
            <v>38016</v>
          </cell>
          <cell r="B833" t="str">
            <v>GRAMA ESMERALDA</v>
          </cell>
          <cell r="C833" t="str">
            <v>M2</v>
          </cell>
          <cell r="D833">
            <v>3.41</v>
          </cell>
          <cell r="E833" t="str">
            <v>ND</v>
          </cell>
        </row>
        <row r="834">
          <cell r="A834">
            <v>38020</v>
          </cell>
          <cell r="B834" t="str">
            <v>GRAMA TIPO BATATAIS - PLANTADA</v>
          </cell>
          <cell r="C834" t="str">
            <v>M2</v>
          </cell>
          <cell r="D834">
            <v>4.3499999999999996</v>
          </cell>
          <cell r="E834" t="str">
            <v>ND</v>
          </cell>
        </row>
        <row r="835">
          <cell r="A835">
            <v>38024</v>
          </cell>
          <cell r="B835" t="str">
            <v>MASTRO P/BANDEIRA COMPLETO - H=8;00M</v>
          </cell>
          <cell r="C835" t="str">
            <v>UN</v>
          </cell>
          <cell r="D835">
            <v>566.0362897</v>
          </cell>
          <cell r="E835" t="str">
            <v>ND</v>
          </cell>
        </row>
        <row r="836">
          <cell r="A836">
            <v>38025</v>
          </cell>
          <cell r="B836" t="str">
            <v>MASTRO P/BANDEIRA COMPLETO - H = 10;00 M</v>
          </cell>
          <cell r="C836" t="str">
            <v>UN</v>
          </cell>
          <cell r="D836">
            <v>755.79572599999995</v>
          </cell>
          <cell r="E836" t="str">
            <v>ND</v>
          </cell>
        </row>
        <row r="837">
          <cell r="A837">
            <v>38026</v>
          </cell>
          <cell r="B837" t="str">
            <v>MASTRO P/BANDEIRA COMPLETO - H=11.00M</v>
          </cell>
          <cell r="C837" t="str">
            <v>UN</v>
          </cell>
          <cell r="D837">
            <v>916.2503481</v>
          </cell>
          <cell r="E837" t="str">
            <v>ND</v>
          </cell>
        </row>
        <row r="838">
          <cell r="A838">
            <v>38030</v>
          </cell>
          <cell r="B838" t="str">
            <v>POSTE P/ REDE DE VOLEIBOL C/ACESSORIOS</v>
          </cell>
          <cell r="C838" t="str">
            <v>UN</v>
          </cell>
          <cell r="D838">
            <v>188.2397398</v>
          </cell>
          <cell r="E838" t="str">
            <v>ND</v>
          </cell>
        </row>
        <row r="839">
          <cell r="A839">
            <v>38035</v>
          </cell>
          <cell r="B839" t="str">
            <v>REDE DE NAILON PARA FUTEBOL DE SALAO</v>
          </cell>
          <cell r="C839" t="str">
            <v>UN</v>
          </cell>
          <cell r="D839">
            <v>45.98601609</v>
          </cell>
          <cell r="E839" t="str">
            <v>ND</v>
          </cell>
        </row>
        <row r="840">
          <cell r="A840">
            <v>38040</v>
          </cell>
          <cell r="B840" t="str">
            <v>REDE DE NAILON PARA VOLEIBOL</v>
          </cell>
          <cell r="C840" t="str">
            <v>UN</v>
          </cell>
          <cell r="D840">
            <v>36.959018880000002</v>
          </cell>
          <cell r="E840" t="str">
            <v>ND</v>
          </cell>
        </row>
        <row r="841">
          <cell r="A841">
            <v>38042</v>
          </cell>
          <cell r="B841" t="str">
            <v>TELA DE NYLON FIO 3MM COM TIRANTE DE ACO NO</v>
          </cell>
          <cell r="C841" t="str">
            <v>M2</v>
          </cell>
          <cell r="D841">
            <v>4.9896701749999997</v>
          </cell>
          <cell r="E841" t="str">
            <v>ND</v>
          </cell>
        </row>
        <row r="842">
          <cell r="A842">
            <v>38045</v>
          </cell>
          <cell r="B842" t="str">
            <v>REFORCO DE MADEIRA - 20X20X3CM</v>
          </cell>
          <cell r="C842" t="str">
            <v>UN</v>
          </cell>
          <cell r="D842">
            <v>0.534229752</v>
          </cell>
          <cell r="E842" t="str">
            <v>ND</v>
          </cell>
        </row>
        <row r="843">
          <cell r="A843">
            <v>38050</v>
          </cell>
          <cell r="B843" t="str">
            <v>TABELA PARA BASQUETE; INCLUSIVE ARO</v>
          </cell>
          <cell r="C843" t="str">
            <v>UN</v>
          </cell>
          <cell r="D843">
            <v>402.71957250000003</v>
          </cell>
          <cell r="E843" t="str">
            <v>ND</v>
          </cell>
        </row>
        <row r="844">
          <cell r="A844">
            <v>38055</v>
          </cell>
          <cell r="B844" t="str">
            <v>TAMPAO DE ACO GALVANIZADO P/TUBO 3-</v>
          </cell>
          <cell r="C844" t="str">
            <v>UN</v>
          </cell>
          <cell r="D844">
            <v>15.9299</v>
          </cell>
          <cell r="E844" t="str">
            <v>ND</v>
          </cell>
        </row>
        <row r="845">
          <cell r="A845">
            <v>38102</v>
          </cell>
          <cell r="B845" t="str">
            <v>BRINQUEDO TIPO TRIP P-90</v>
          </cell>
          <cell r="C845" t="str">
            <v>UN</v>
          </cell>
          <cell r="D845">
            <v>306.4721275</v>
          </cell>
          <cell r="E845" t="str">
            <v>ND</v>
          </cell>
        </row>
        <row r="846">
          <cell r="A846">
            <v>38104</v>
          </cell>
          <cell r="B846" t="str">
            <v>BRINQUEDO TIPO TUNEL P-90</v>
          </cell>
          <cell r="C846" t="str">
            <v>UN</v>
          </cell>
          <cell r="D846">
            <v>760.18596030000003</v>
          </cell>
          <cell r="E846" t="str">
            <v>ND</v>
          </cell>
        </row>
        <row r="847">
          <cell r="A847">
            <v>38106</v>
          </cell>
          <cell r="B847" t="str">
            <v>BRINQUEDO TIPO BOMBEIRO DUPLO P-90</v>
          </cell>
          <cell r="C847" t="str">
            <v>UN</v>
          </cell>
          <cell r="D847">
            <v>2140.9990859999998</v>
          </cell>
          <cell r="E847" t="str">
            <v>ND</v>
          </cell>
        </row>
        <row r="848">
          <cell r="A848">
            <v>38107</v>
          </cell>
          <cell r="B848" t="str">
            <v>BRINQUEDO TIPO ESCADA HORIZONTAL P-90</v>
          </cell>
          <cell r="C848" t="str">
            <v>UN</v>
          </cell>
          <cell r="D848">
            <v>782.13713199999995</v>
          </cell>
          <cell r="E848" t="str">
            <v>ND</v>
          </cell>
        </row>
        <row r="849">
          <cell r="A849">
            <v>38108</v>
          </cell>
          <cell r="B849" t="str">
            <v>BRINQUEDO TIPO CASINHA P/ESCORREGADOR P-90</v>
          </cell>
          <cell r="C849" t="str">
            <v>UN</v>
          </cell>
          <cell r="D849">
            <v>1805.9060079999999</v>
          </cell>
          <cell r="E849" t="str">
            <v>ND</v>
          </cell>
        </row>
        <row r="850">
          <cell r="A850">
            <v>38110</v>
          </cell>
          <cell r="B850" t="str">
            <v>BRINQUEDO TIPO BARRA DUPLA P-90</v>
          </cell>
          <cell r="C850" t="str">
            <v>UN</v>
          </cell>
          <cell r="D850">
            <v>261.8943635</v>
          </cell>
          <cell r="E850" t="str">
            <v>ND</v>
          </cell>
        </row>
        <row r="851">
          <cell r="A851">
            <v>38112</v>
          </cell>
          <cell r="B851" t="str">
            <v>BRINQUEDO TIPO MODULO MILIUM P-90</v>
          </cell>
          <cell r="C851" t="str">
            <v>UN</v>
          </cell>
          <cell r="D851">
            <v>2239.5260760000001</v>
          </cell>
          <cell r="E851" t="str">
            <v>ND</v>
          </cell>
        </row>
        <row r="852">
          <cell r="A852">
            <v>38114</v>
          </cell>
          <cell r="B852" t="str">
            <v>BRINQUEDO TIPO BALANCA 3 LUGARES P-90</v>
          </cell>
          <cell r="C852" t="str">
            <v>UN</v>
          </cell>
          <cell r="D852">
            <v>800.12020729999995</v>
          </cell>
          <cell r="E852" t="str">
            <v>ND</v>
          </cell>
        </row>
        <row r="853">
          <cell r="A853">
            <v>38130</v>
          </cell>
          <cell r="B853" t="str">
            <v>BRINQUEDO TIPO CENTRO DE ATIVIDADES A</v>
          </cell>
          <cell r="C853" t="str">
            <v>UN</v>
          </cell>
          <cell r="D853">
            <v>3179.8129570000001</v>
          </cell>
          <cell r="E853" t="str">
            <v>ND</v>
          </cell>
        </row>
        <row r="854">
          <cell r="A854">
            <v>38132</v>
          </cell>
          <cell r="B854" t="str">
            <v>BRINQUEDO TIPO PONTE DESFILADEIRO</v>
          </cell>
          <cell r="C854" t="str">
            <v>UN</v>
          </cell>
          <cell r="D854">
            <v>877.62472879999996</v>
          </cell>
          <cell r="E854" t="str">
            <v>ND</v>
          </cell>
        </row>
        <row r="855">
          <cell r="A855">
            <v>38134</v>
          </cell>
          <cell r="B855" t="str">
            <v>BRINQUEDO TIPO ESCADA HORIZ.FLUTUANTE</v>
          </cell>
          <cell r="C855" t="str">
            <v>UN</v>
          </cell>
          <cell r="D855">
            <v>903.96613479999996</v>
          </cell>
          <cell r="E855" t="str">
            <v>ND</v>
          </cell>
        </row>
        <row r="856">
          <cell r="A856">
            <v>38136</v>
          </cell>
          <cell r="B856" t="str">
            <v>BRINQUEDO TIPO BENEDITO ABBUD</v>
          </cell>
          <cell r="C856" t="str">
            <v>UN</v>
          </cell>
          <cell r="D856">
            <v>1679.3659459999999</v>
          </cell>
          <cell r="E856" t="str">
            <v>ND</v>
          </cell>
        </row>
        <row r="857">
          <cell r="A857">
            <v>38138</v>
          </cell>
          <cell r="B857" t="str">
            <v>BRINQUEDO TIPO ARGOLAS</v>
          </cell>
          <cell r="C857" t="str">
            <v>UN</v>
          </cell>
          <cell r="D857">
            <v>678.03792180000005</v>
          </cell>
          <cell r="E857" t="str">
            <v>ND</v>
          </cell>
        </row>
        <row r="858">
          <cell r="A858">
            <v>38205</v>
          </cell>
          <cell r="B858" t="str">
            <v>CARROSSEL 20 LUGARES</v>
          </cell>
          <cell r="C858" t="str">
            <v>UN</v>
          </cell>
          <cell r="D858">
            <v>694.50130049999996</v>
          </cell>
          <cell r="E858" t="str">
            <v>ND</v>
          </cell>
        </row>
        <row r="859">
          <cell r="A859">
            <v>38210</v>
          </cell>
          <cell r="B859" t="str">
            <v>ESCADA HORIZONTAL PEQUENA</v>
          </cell>
          <cell r="C859" t="str">
            <v>UN</v>
          </cell>
          <cell r="D859">
            <v>618.00990999999999</v>
          </cell>
          <cell r="E859" t="str">
            <v>ND</v>
          </cell>
        </row>
        <row r="860">
          <cell r="A860">
            <v>38215</v>
          </cell>
          <cell r="B860" t="str">
            <v>ESCORREGADOR H=1;80M</v>
          </cell>
          <cell r="C860" t="str">
            <v>UN</v>
          </cell>
          <cell r="D860">
            <v>661.57454299999995</v>
          </cell>
          <cell r="E860" t="str">
            <v>ND</v>
          </cell>
        </row>
        <row r="861">
          <cell r="A861">
            <v>38220</v>
          </cell>
          <cell r="B861" t="str">
            <v>BALANCO DE 3 LUGARES C/PNEUS</v>
          </cell>
          <cell r="C861" t="str">
            <v>UN</v>
          </cell>
          <cell r="D861">
            <v>681.83716300000003</v>
          </cell>
          <cell r="E861" t="str">
            <v>ND</v>
          </cell>
        </row>
        <row r="862">
          <cell r="A862">
            <v>38225</v>
          </cell>
          <cell r="B862" t="str">
            <v>GANGORRA C/3 PRANCHAS</v>
          </cell>
          <cell r="C862" t="str">
            <v>UN</v>
          </cell>
          <cell r="D862">
            <v>518.4697893</v>
          </cell>
          <cell r="E862" t="str">
            <v>ND</v>
          </cell>
        </row>
        <row r="863">
          <cell r="A863">
            <v>38226</v>
          </cell>
          <cell r="B863" t="str">
            <v>GAIOLA LABIRINTO (1;50X1;50X2;00M)</v>
          </cell>
          <cell r="C863" t="str">
            <v>UN</v>
          </cell>
          <cell r="D863">
            <v>709.19169999999997</v>
          </cell>
          <cell r="E863" t="str">
            <v>ND</v>
          </cell>
        </row>
        <row r="864">
          <cell r="A864">
            <v>38502</v>
          </cell>
          <cell r="B864" t="str">
            <v>ADUBO QUÍMICO</v>
          </cell>
          <cell r="C864" t="str">
            <v>KG</v>
          </cell>
          <cell r="D864">
            <v>1.1295500000000001</v>
          </cell>
          <cell r="E864" t="str">
            <v>ND</v>
          </cell>
        </row>
        <row r="865">
          <cell r="A865">
            <v>38503</v>
          </cell>
          <cell r="B865" t="str">
            <v>CALCÁREO DOLOMÍTICO</v>
          </cell>
          <cell r="C865" t="str">
            <v>KG</v>
          </cell>
          <cell r="D865">
            <v>0.17399999999999999</v>
          </cell>
          <cell r="E865" t="str">
            <v>ND</v>
          </cell>
        </row>
        <row r="866">
          <cell r="A866">
            <v>38505</v>
          </cell>
          <cell r="B866" t="str">
            <v>ARVORES CLASSE 1</v>
          </cell>
          <cell r="C866" t="str">
            <v>UN</v>
          </cell>
          <cell r="D866">
            <v>15.5</v>
          </cell>
          <cell r="E866" t="str">
            <v>ND</v>
          </cell>
        </row>
        <row r="867">
          <cell r="A867">
            <v>38507</v>
          </cell>
          <cell r="B867" t="str">
            <v>ARVORES CLASSE 2</v>
          </cell>
          <cell r="C867" t="str">
            <v>UN</v>
          </cell>
          <cell r="D867">
            <v>19.5</v>
          </cell>
          <cell r="E867" t="str">
            <v>ND</v>
          </cell>
        </row>
        <row r="868">
          <cell r="A868">
            <v>38510</v>
          </cell>
          <cell r="B868" t="str">
            <v>PALMEIRAS CLASSE 1</v>
          </cell>
          <cell r="C868" t="str">
            <v>UN</v>
          </cell>
          <cell r="D868">
            <v>20.833300000000001</v>
          </cell>
          <cell r="E868" t="str">
            <v>ND</v>
          </cell>
        </row>
        <row r="869">
          <cell r="A869">
            <v>38512</v>
          </cell>
          <cell r="B869" t="str">
            <v>PALMEIRAS CLASSE 2</v>
          </cell>
          <cell r="C869" t="str">
            <v>UN</v>
          </cell>
          <cell r="D869">
            <v>60.787860000000002</v>
          </cell>
          <cell r="E869" t="str">
            <v>ND</v>
          </cell>
        </row>
        <row r="870">
          <cell r="A870">
            <v>38513</v>
          </cell>
          <cell r="B870" t="str">
            <v>PALMEIRA IMPERIAL (ROY STONEAOLERACEA)</v>
          </cell>
          <cell r="C870" t="str">
            <v>UN</v>
          </cell>
          <cell r="D870">
            <v>466.67</v>
          </cell>
          <cell r="E870" t="str">
            <v>ND</v>
          </cell>
        </row>
        <row r="871">
          <cell r="A871">
            <v>38515</v>
          </cell>
          <cell r="B871" t="str">
            <v>ARBUSTOS CLASSE 1</v>
          </cell>
          <cell r="C871" t="str">
            <v>UN</v>
          </cell>
          <cell r="D871">
            <v>7.28</v>
          </cell>
          <cell r="E871" t="str">
            <v>ND</v>
          </cell>
        </row>
        <row r="872">
          <cell r="A872">
            <v>38517</v>
          </cell>
          <cell r="B872" t="str">
            <v>ARBUSTOS CLASSE 2</v>
          </cell>
          <cell r="C872" t="str">
            <v>UN</v>
          </cell>
          <cell r="D872">
            <v>7.95</v>
          </cell>
          <cell r="E872" t="str">
            <v>ND</v>
          </cell>
        </row>
        <row r="873">
          <cell r="A873">
            <v>38520</v>
          </cell>
          <cell r="B873" t="str">
            <v>FORRACAO CLASSE 1</v>
          </cell>
          <cell r="C873" t="str">
            <v>DZ</v>
          </cell>
          <cell r="D873">
            <v>9.3714617499999999</v>
          </cell>
          <cell r="E873" t="str">
            <v>ND</v>
          </cell>
        </row>
        <row r="874">
          <cell r="A874">
            <v>38522</v>
          </cell>
          <cell r="B874" t="str">
            <v>FORRACAO CLASSE 2</v>
          </cell>
          <cell r="C874" t="str">
            <v>DZ</v>
          </cell>
          <cell r="D874">
            <v>10.8</v>
          </cell>
          <cell r="E874" t="str">
            <v>ND</v>
          </cell>
        </row>
        <row r="875">
          <cell r="A875">
            <v>38530</v>
          </cell>
          <cell r="B875" t="str">
            <v>TREPADEIRAS CLASSE 1</v>
          </cell>
          <cell r="C875" t="str">
            <v>UN</v>
          </cell>
          <cell r="D875">
            <v>9.4166000000000007</v>
          </cell>
          <cell r="E875" t="str">
            <v>ND</v>
          </cell>
        </row>
        <row r="876">
          <cell r="A876">
            <v>38532</v>
          </cell>
          <cell r="B876" t="str">
            <v>TREPADEIRAS CLASSE 2</v>
          </cell>
          <cell r="C876" t="str">
            <v>UN</v>
          </cell>
          <cell r="D876">
            <v>9.4166000000000007</v>
          </cell>
          <cell r="E876" t="str">
            <v>ND</v>
          </cell>
        </row>
        <row r="877">
          <cell r="A877">
            <v>38550</v>
          </cell>
          <cell r="B877" t="str">
            <v>GRAMA BATATAIS</v>
          </cell>
          <cell r="C877" t="str">
            <v>M2</v>
          </cell>
          <cell r="D877">
            <v>2.1983000000000001</v>
          </cell>
          <cell r="E877" t="str">
            <v>ND</v>
          </cell>
        </row>
        <row r="878">
          <cell r="A878">
            <v>38552</v>
          </cell>
          <cell r="B878" t="str">
            <v>GRAMA PRETA (36 MUDAS POR M2)</v>
          </cell>
          <cell r="C878" t="str">
            <v>M2</v>
          </cell>
          <cell r="D878">
            <v>10.3</v>
          </cell>
          <cell r="E878" t="str">
            <v>ND</v>
          </cell>
        </row>
        <row r="879">
          <cell r="A879">
            <v>38554</v>
          </cell>
          <cell r="B879" t="str">
            <v>GRAMA S. CARLOS</v>
          </cell>
          <cell r="C879" t="str">
            <v>M2</v>
          </cell>
          <cell r="D879">
            <v>2.5299999999999998</v>
          </cell>
          <cell r="E879" t="str">
            <v>ND</v>
          </cell>
        </row>
        <row r="880">
          <cell r="A880">
            <v>38555</v>
          </cell>
          <cell r="B880" t="str">
            <v>ADUBO ORGANICO (ESTERCO)</v>
          </cell>
          <cell r="C880" t="str">
            <v>M3</v>
          </cell>
          <cell r="D880">
            <v>106.6</v>
          </cell>
          <cell r="E880" t="str">
            <v>ND</v>
          </cell>
        </row>
        <row r="881">
          <cell r="A881">
            <v>38556</v>
          </cell>
          <cell r="B881" t="str">
            <v>TERRA VEGETAL MARROM</v>
          </cell>
          <cell r="C881" t="str">
            <v>M3</v>
          </cell>
          <cell r="D881">
            <v>40.525239999999997</v>
          </cell>
          <cell r="E881" t="str">
            <v>ND</v>
          </cell>
        </row>
        <row r="882">
          <cell r="A882">
            <v>38557</v>
          </cell>
          <cell r="B882" t="str">
            <v>TERRA VEGETAL PRETA</v>
          </cell>
          <cell r="C882" t="str">
            <v>M3</v>
          </cell>
          <cell r="D882">
            <v>63.333300000000001</v>
          </cell>
          <cell r="E882" t="str">
            <v>ND</v>
          </cell>
        </row>
        <row r="883">
          <cell r="A883">
            <v>38590</v>
          </cell>
          <cell r="B883" t="str">
            <v>GRELHA DE CONCRETO TIPO -CONCREGRAMA-</v>
          </cell>
          <cell r="C883" t="str">
            <v>M2</v>
          </cell>
          <cell r="D883">
            <v>23.889628980000001</v>
          </cell>
          <cell r="E883" t="str">
            <v>ND</v>
          </cell>
        </row>
        <row r="884">
          <cell r="A884">
            <v>39005</v>
          </cell>
          <cell r="B884" t="str">
            <v>BARROTE DE PEROBA PARA SOALHO</v>
          </cell>
          <cell r="C884" t="str">
            <v>M</v>
          </cell>
          <cell r="D884">
            <v>3.7761999999999998</v>
          </cell>
          <cell r="E884" t="str">
            <v>ND</v>
          </cell>
        </row>
        <row r="885">
          <cell r="A885">
            <v>39010</v>
          </cell>
          <cell r="B885" t="str">
            <v>CERA INCOLOR PARA PISOS</v>
          </cell>
          <cell r="C885" t="str">
            <v>KG</v>
          </cell>
          <cell r="D885">
            <v>6.1</v>
          </cell>
          <cell r="E885" t="str">
            <v>ND</v>
          </cell>
        </row>
        <row r="886">
          <cell r="A886">
            <v>39013</v>
          </cell>
          <cell r="B886" t="str">
            <v>COLA PARA PISO VINILICO</v>
          </cell>
          <cell r="C886" t="str">
            <v>L</v>
          </cell>
          <cell r="D886">
            <v>8.0611456570000009</v>
          </cell>
          <cell r="E886" t="str">
            <v>ND</v>
          </cell>
        </row>
        <row r="887">
          <cell r="A887">
            <v>39015</v>
          </cell>
          <cell r="B887" t="str">
            <v>CORRIMAO DE GRANILITE</v>
          </cell>
          <cell r="C887" t="str">
            <v>M</v>
          </cell>
          <cell r="D887">
            <v>24.315144</v>
          </cell>
          <cell r="E887" t="str">
            <v>ND</v>
          </cell>
        </row>
        <row r="888">
          <cell r="A888">
            <v>39020</v>
          </cell>
          <cell r="B888" t="str">
            <v>GALVANIZACAO ELETROLITICA</v>
          </cell>
          <cell r="C888" t="str">
            <v>KG</v>
          </cell>
          <cell r="D888">
            <v>2.13</v>
          </cell>
          <cell r="E888" t="str">
            <v>ND</v>
          </cell>
        </row>
        <row r="889">
          <cell r="A889">
            <v>39023</v>
          </cell>
          <cell r="B889" t="str">
            <v>OLEO LUBRIFICANTE P/CAIXILHO</v>
          </cell>
          <cell r="C889" t="str">
            <v>L</v>
          </cell>
          <cell r="D889">
            <v>6.2814122000000001</v>
          </cell>
          <cell r="E889" t="str">
            <v>ND</v>
          </cell>
        </row>
        <row r="890">
          <cell r="A890">
            <v>39024</v>
          </cell>
          <cell r="B890" t="str">
            <v>POLIMENTO DE CONCRETO</v>
          </cell>
          <cell r="C890" t="str">
            <v>M2</v>
          </cell>
          <cell r="D890">
            <v>14.33</v>
          </cell>
          <cell r="E890" t="str">
            <v>ND</v>
          </cell>
        </row>
        <row r="891">
          <cell r="A891">
            <v>39025</v>
          </cell>
          <cell r="B891" t="str">
            <v>POLIMENTO DE PISOS DE ARGAMASSA</v>
          </cell>
          <cell r="C891" t="str">
            <v>M2</v>
          </cell>
          <cell r="D891">
            <v>13.44</v>
          </cell>
          <cell r="E891" t="str">
            <v>ND</v>
          </cell>
        </row>
        <row r="892">
          <cell r="A892">
            <v>39026</v>
          </cell>
          <cell r="B892" t="str">
            <v>POLIMENTO DE PRATELEIRA DE CONCRETO NOVO</v>
          </cell>
          <cell r="C892" t="str">
            <v>M2</v>
          </cell>
          <cell r="D892">
            <v>17.73</v>
          </cell>
          <cell r="E892" t="str">
            <v>ND</v>
          </cell>
        </row>
        <row r="893">
          <cell r="A893">
            <v>39027</v>
          </cell>
          <cell r="B893" t="str">
            <v>POLIMENTO DE CONCRETO NOVO</v>
          </cell>
          <cell r="C893" t="str">
            <v>M2</v>
          </cell>
          <cell r="D893">
            <v>12.5</v>
          </cell>
          <cell r="E893" t="str">
            <v>ND</v>
          </cell>
        </row>
        <row r="894">
          <cell r="A894">
            <v>39028</v>
          </cell>
          <cell r="B894" t="str">
            <v>LIXAMENTO EM CONCRETO GROSSO</v>
          </cell>
          <cell r="C894" t="str">
            <v>M2</v>
          </cell>
          <cell r="D894">
            <v>9.0500000000000007</v>
          </cell>
          <cell r="E894" t="str">
            <v>ND</v>
          </cell>
        </row>
        <row r="895">
          <cell r="A895">
            <v>39029</v>
          </cell>
          <cell r="B895" t="str">
            <v>JATEAMENTO DE AREIA OU ABRASIVO EM SUP.CONCRETO</v>
          </cell>
          <cell r="C895" t="str">
            <v>M2</v>
          </cell>
          <cell r="D895">
            <v>13.62</v>
          </cell>
          <cell r="E895" t="str">
            <v>ND</v>
          </cell>
        </row>
        <row r="896">
          <cell r="A896">
            <v>39030</v>
          </cell>
          <cell r="B896" t="str">
            <v>RESINA SINTETICA PARA PISOS</v>
          </cell>
          <cell r="C896" t="str">
            <v>KG</v>
          </cell>
          <cell r="D896">
            <v>10.229246</v>
          </cell>
          <cell r="E896" t="str">
            <v>ND</v>
          </cell>
        </row>
        <row r="897">
          <cell r="A897">
            <v>39031</v>
          </cell>
          <cell r="B897" t="str">
            <v>LIXAMENTO EM CONCRETO FINO</v>
          </cell>
          <cell r="C897" t="str">
            <v>M2</v>
          </cell>
          <cell r="D897">
            <v>7.77</v>
          </cell>
          <cell r="E897" t="str">
            <v>ND</v>
          </cell>
        </row>
        <row r="898">
          <cell r="A898">
            <v>39032</v>
          </cell>
          <cell r="B898" t="str">
            <v>VERNIZ E EPOXI INCOLOR SOBRE PISO DE ALTA R</v>
          </cell>
          <cell r="C898" t="str">
            <v>M2</v>
          </cell>
          <cell r="D898">
            <v>27.70913285</v>
          </cell>
          <cell r="E898" t="str">
            <v>ND</v>
          </cell>
        </row>
        <row r="899">
          <cell r="A899">
            <v>39033</v>
          </cell>
          <cell r="B899" t="str">
            <v>POLIMENTO DE PISO DE MARMORE</v>
          </cell>
          <cell r="C899" t="str">
            <v>M2</v>
          </cell>
          <cell r="D899">
            <v>35.459584999999997</v>
          </cell>
          <cell r="E899" t="str">
            <v>ND</v>
          </cell>
        </row>
        <row r="900">
          <cell r="A900">
            <v>39040</v>
          </cell>
          <cell r="B900" t="str">
            <v>PORTA-GIZ DE MADEIRA</v>
          </cell>
          <cell r="C900" t="str">
            <v>M</v>
          </cell>
          <cell r="D900">
            <v>2.7354536999999999</v>
          </cell>
          <cell r="E900" t="str">
            <v>ND</v>
          </cell>
        </row>
        <row r="901">
          <cell r="A901">
            <v>39045</v>
          </cell>
          <cell r="B901" t="str">
            <v>ALFALTO PREPARADO COM PEDRISCO</v>
          </cell>
          <cell r="C901" t="str">
            <v>KG</v>
          </cell>
          <cell r="D901">
            <v>3.8498977999999999</v>
          </cell>
          <cell r="E901" t="str">
            <v>ND</v>
          </cell>
        </row>
        <row r="902">
          <cell r="A902">
            <v>39050</v>
          </cell>
          <cell r="B902" t="str">
            <v>MASSA DE VIDRACEIRO</v>
          </cell>
          <cell r="C902" t="str">
            <v>KG</v>
          </cell>
          <cell r="D902">
            <v>1.3374999999999999</v>
          </cell>
          <cell r="E902" t="str">
            <v>ND</v>
          </cell>
        </row>
        <row r="903">
          <cell r="A903">
            <v>39054</v>
          </cell>
          <cell r="B903" t="str">
            <v>ADESIVO ESTRUTURAL ACRILICO</v>
          </cell>
          <cell r="C903" t="str">
            <v>KG</v>
          </cell>
          <cell r="D903">
            <v>8.2063611000000005</v>
          </cell>
          <cell r="E903" t="str">
            <v>ND</v>
          </cell>
        </row>
        <row r="904">
          <cell r="A904">
            <v>39055</v>
          </cell>
          <cell r="B904" t="str">
            <v>ADESIVO ESTRUTURAL EPOXIDICO</v>
          </cell>
          <cell r="C904" t="str">
            <v>KG</v>
          </cell>
          <cell r="D904">
            <v>27.01</v>
          </cell>
          <cell r="E904" t="str">
            <v>ND</v>
          </cell>
        </row>
        <row r="905">
          <cell r="A905">
            <v>39056</v>
          </cell>
          <cell r="B905" t="str">
            <v>REDUTOR PARA LIMPEZA</v>
          </cell>
          <cell r="C905" t="str">
            <v>L</v>
          </cell>
          <cell r="D905">
            <v>11.549693400000001</v>
          </cell>
          <cell r="E905" t="str">
            <v>ND</v>
          </cell>
        </row>
        <row r="906">
          <cell r="A906">
            <v>39060</v>
          </cell>
          <cell r="B906" t="str">
            <v>PRATELEIRA DE GRANILITE 30MM</v>
          </cell>
          <cell r="C906" t="str">
            <v>M2</v>
          </cell>
          <cell r="D906">
            <v>105.4</v>
          </cell>
          <cell r="E906" t="str">
            <v>ND</v>
          </cell>
        </row>
        <row r="907">
          <cell r="A907">
            <v>39061</v>
          </cell>
          <cell r="B907" t="str">
            <v>PRATELEIRA DE GRANILITE 40MM</v>
          </cell>
          <cell r="C907" t="str">
            <v>M2</v>
          </cell>
          <cell r="D907">
            <v>106.73</v>
          </cell>
          <cell r="E907" t="str">
            <v>ND</v>
          </cell>
        </row>
        <row r="908">
          <cell r="A908">
            <v>39062</v>
          </cell>
          <cell r="B908" t="str">
            <v>PRATELEIRA DE GRANILITE 50MM</v>
          </cell>
          <cell r="C908" t="str">
            <v>M2</v>
          </cell>
          <cell r="D908">
            <v>116.31</v>
          </cell>
          <cell r="E908" t="str">
            <v>ND</v>
          </cell>
        </row>
        <row r="909">
          <cell r="A909">
            <v>50008</v>
          </cell>
          <cell r="B909" t="str">
            <v>POSTE ACO GALV.RETO FLANGEADO H=7;00</v>
          </cell>
          <cell r="C909" t="str">
            <v>UN</v>
          </cell>
          <cell r="D909">
            <v>397.22333680000003</v>
          </cell>
          <cell r="E909" t="str">
            <v>ND</v>
          </cell>
        </row>
        <row r="910">
          <cell r="A910">
            <v>50009</v>
          </cell>
          <cell r="B910" t="str">
            <v>POSTE ACO GALV.RETO FLANGEADO H=5;00</v>
          </cell>
          <cell r="C910" t="str">
            <v>UN</v>
          </cell>
          <cell r="D910">
            <v>258.01069469999999</v>
          </cell>
          <cell r="E910" t="str">
            <v>ND</v>
          </cell>
        </row>
        <row r="911">
          <cell r="A911">
            <v>50010</v>
          </cell>
          <cell r="B911" t="str">
            <v>POSTE ACO GALVANIZADO; 6M - 31/2-</v>
          </cell>
          <cell r="C911" t="str">
            <v>UN</v>
          </cell>
          <cell r="D911">
            <v>337.8791885</v>
          </cell>
          <cell r="E911" t="str">
            <v>ND</v>
          </cell>
        </row>
        <row r="912">
          <cell r="A912">
            <v>50019</v>
          </cell>
          <cell r="B912" t="str">
            <v>POSTE DE CONCRETO TUBULAR OCO; H=7M</v>
          </cell>
          <cell r="C912" t="str">
            <v>UN</v>
          </cell>
          <cell r="D912">
            <v>222.88882000000001</v>
          </cell>
          <cell r="E912" t="str">
            <v>ND</v>
          </cell>
        </row>
        <row r="913">
          <cell r="A913">
            <v>50020</v>
          </cell>
          <cell r="B913" t="str">
            <v>POSTE DE CONCRETO; 8M - 300KG</v>
          </cell>
          <cell r="C913" t="str">
            <v>UN</v>
          </cell>
          <cell r="D913">
            <v>424.61</v>
          </cell>
          <cell r="E913" t="str">
            <v>ND</v>
          </cell>
        </row>
        <row r="914">
          <cell r="A914">
            <v>50030</v>
          </cell>
          <cell r="B914" t="str">
            <v>POSTE F.G.CURVO SIMP.;S/JANELA INSP.H=7M</v>
          </cell>
          <cell r="C914" t="str">
            <v>UN</v>
          </cell>
          <cell r="D914">
            <v>405.42125520000002</v>
          </cell>
          <cell r="E914" t="str">
            <v>ND</v>
          </cell>
        </row>
        <row r="915">
          <cell r="A915">
            <v>50031</v>
          </cell>
          <cell r="B915" t="str">
            <v>POSTE F.G.CURVO DUPLO;S/JANELA INSP.H=7M</v>
          </cell>
          <cell r="C915" t="str">
            <v>UN</v>
          </cell>
          <cell r="D915">
            <v>496.77190030000003</v>
          </cell>
          <cell r="E915" t="str">
            <v>ND</v>
          </cell>
        </row>
        <row r="916">
          <cell r="A916">
            <v>50032</v>
          </cell>
          <cell r="B916" t="str">
            <v>POSTE F.G.RETO;S/JANELA INSP. H=9M</v>
          </cell>
          <cell r="C916" t="str">
            <v>UN</v>
          </cell>
          <cell r="D916">
            <v>525.64613380000003</v>
          </cell>
          <cell r="E916" t="str">
            <v>ND</v>
          </cell>
        </row>
        <row r="917">
          <cell r="A917">
            <v>50033</v>
          </cell>
          <cell r="B917" t="str">
            <v>POSTE F.G. RETO S/JANELA INSP. H=10M - ENGA</v>
          </cell>
          <cell r="C917" t="str">
            <v>UN</v>
          </cell>
          <cell r="D917">
            <v>583.49253680000004</v>
          </cell>
          <cell r="E917" t="str">
            <v>ND</v>
          </cell>
        </row>
        <row r="918">
          <cell r="A918">
            <v>50820</v>
          </cell>
          <cell r="B918" t="str">
            <v>CAIXA P/ MEDIDOR; TIPO -J- - 50X60CM</v>
          </cell>
          <cell r="C918" t="str">
            <v>UN</v>
          </cell>
          <cell r="D918">
            <v>125.6029157</v>
          </cell>
          <cell r="E918" t="str">
            <v>ND</v>
          </cell>
        </row>
        <row r="919">
          <cell r="A919">
            <v>50826</v>
          </cell>
          <cell r="B919" t="str">
            <v>CAIXA P/MEDIDOR TIPO M EXT-120X90X25CM</v>
          </cell>
          <cell r="C919" t="str">
            <v>UN</v>
          </cell>
          <cell r="D919">
            <v>512.42815140000005</v>
          </cell>
          <cell r="E919" t="str">
            <v>ND</v>
          </cell>
        </row>
        <row r="920">
          <cell r="A920">
            <v>50827</v>
          </cell>
          <cell r="B920" t="str">
            <v>CAIXA P/MEDIDOR TIPO T - 90X60CM</v>
          </cell>
          <cell r="C920" t="str">
            <v>UN</v>
          </cell>
          <cell r="D920">
            <v>193.25811540000001</v>
          </cell>
          <cell r="E920" t="str">
            <v>ND</v>
          </cell>
        </row>
        <row r="921">
          <cell r="A921">
            <v>50830</v>
          </cell>
          <cell r="B921" t="str">
            <v>CAIXA VENEZ. TP.-TELESP--15X25X10CM</v>
          </cell>
          <cell r="C921" t="str">
            <v>UN</v>
          </cell>
          <cell r="D921">
            <v>23.844038090000002</v>
          </cell>
          <cell r="E921" t="str">
            <v>ND</v>
          </cell>
        </row>
        <row r="922">
          <cell r="A922">
            <v>51204</v>
          </cell>
          <cell r="B922" t="str">
            <v>QUADRO DISTR. CHAPA MET.- 30A 4 DISJ.</v>
          </cell>
          <cell r="C922" t="str">
            <v>UN</v>
          </cell>
          <cell r="D922">
            <v>64.826200170000007</v>
          </cell>
          <cell r="E922" t="str">
            <v>ND</v>
          </cell>
        </row>
        <row r="923">
          <cell r="A923">
            <v>51210</v>
          </cell>
          <cell r="B923" t="str">
            <v>QUADRO DISTR. CHAPA MET.- 60A 10 DISJ.</v>
          </cell>
          <cell r="C923" t="str">
            <v>UN</v>
          </cell>
          <cell r="D923">
            <v>75.111506079999998</v>
          </cell>
          <cell r="E923" t="str">
            <v>ND</v>
          </cell>
        </row>
        <row r="924">
          <cell r="A924">
            <v>51216</v>
          </cell>
          <cell r="B924" t="str">
            <v>QUADRO DISTR. CHAPA MET.- 60A 16 DISJ.</v>
          </cell>
          <cell r="C924" t="str">
            <v>UN</v>
          </cell>
          <cell r="D924">
            <v>77.218818560000003</v>
          </cell>
          <cell r="E924" t="str">
            <v>ND</v>
          </cell>
        </row>
        <row r="925">
          <cell r="A925">
            <v>51218</v>
          </cell>
          <cell r="B925" t="str">
            <v>QUADRO DISTR. CHAPA MET.- 60A 8 DISJ</v>
          </cell>
          <cell r="C925" t="str">
            <v>UN</v>
          </cell>
          <cell r="D925">
            <v>64.420947769999998</v>
          </cell>
          <cell r="E925" t="str">
            <v>ND</v>
          </cell>
        </row>
        <row r="926">
          <cell r="A926">
            <v>51220</v>
          </cell>
          <cell r="B926" t="str">
            <v>QUADRO DISTR. CHAPA MET.- 100A 20 DISJ.</v>
          </cell>
          <cell r="C926" t="str">
            <v>UN</v>
          </cell>
          <cell r="D926">
            <v>92.448203750000005</v>
          </cell>
          <cell r="E926" t="str">
            <v>ND</v>
          </cell>
        </row>
        <row r="927">
          <cell r="A927">
            <v>51224</v>
          </cell>
          <cell r="B927" t="str">
            <v>QUADRO DISTR. CHAPA MET.- 100A 24 DISJ.</v>
          </cell>
          <cell r="C927" t="str">
            <v>UN</v>
          </cell>
          <cell r="D927">
            <v>92.411731029999999</v>
          </cell>
          <cell r="E927" t="str">
            <v>ND</v>
          </cell>
        </row>
        <row r="928">
          <cell r="A928">
            <v>51226</v>
          </cell>
          <cell r="B928" t="str">
            <v>QUADRO DISTR. CHAPA MET.- 100A 26 DISJ.</v>
          </cell>
          <cell r="C928" t="str">
            <v>UN</v>
          </cell>
          <cell r="D928">
            <v>92.411731029999999</v>
          </cell>
          <cell r="E928" t="str">
            <v>ND</v>
          </cell>
        </row>
        <row r="929">
          <cell r="A929">
            <v>51228</v>
          </cell>
          <cell r="B929" t="str">
            <v>QUADRO DISTR. CHAPA MET.- 100A 28 DISJ.</v>
          </cell>
          <cell r="C929" t="str">
            <v>UN</v>
          </cell>
          <cell r="D929">
            <v>116.46</v>
          </cell>
          <cell r="E929" t="str">
            <v>ND</v>
          </cell>
        </row>
        <row r="930">
          <cell r="A930">
            <v>51232</v>
          </cell>
          <cell r="B930" t="str">
            <v>QUADRO DISTR. CHAPA MET.- 200A 32 DISJ.</v>
          </cell>
          <cell r="C930" t="str">
            <v>UN</v>
          </cell>
          <cell r="D930">
            <v>181.450749</v>
          </cell>
          <cell r="E930" t="str">
            <v>ND</v>
          </cell>
        </row>
        <row r="931">
          <cell r="A931">
            <v>51236</v>
          </cell>
          <cell r="B931" t="str">
            <v>QUADRO DISTR. CHAPA MET.- 200A 36 DISJ.</v>
          </cell>
          <cell r="C931" t="str">
            <v>UN</v>
          </cell>
          <cell r="D931">
            <v>181.450749</v>
          </cell>
          <cell r="E931" t="str">
            <v>ND</v>
          </cell>
        </row>
        <row r="932">
          <cell r="A932">
            <v>51240</v>
          </cell>
          <cell r="B932" t="str">
            <v>QUADRO DISTR. CHAPA MET.- 200A 40 DISJ.</v>
          </cell>
          <cell r="C932" t="str">
            <v>UN</v>
          </cell>
          <cell r="D932">
            <v>181.450749</v>
          </cell>
          <cell r="E932" t="str">
            <v>ND</v>
          </cell>
        </row>
        <row r="933">
          <cell r="A933">
            <v>51241</v>
          </cell>
          <cell r="B933" t="str">
            <v>QUADRO DISR.CHAPA MET. 250A - 60 DISJ.</v>
          </cell>
          <cell r="C933" t="str">
            <v>UN</v>
          </cell>
          <cell r="D933">
            <v>328.93121550000001</v>
          </cell>
          <cell r="E933" t="str">
            <v>ND</v>
          </cell>
        </row>
        <row r="934">
          <cell r="A934">
            <v>51245</v>
          </cell>
          <cell r="B934" t="str">
            <v>CAIXA CHAPA 16 ESMALT.-100X40X15CM</v>
          </cell>
          <cell r="C934" t="str">
            <v>UN</v>
          </cell>
          <cell r="D934">
            <v>195.62293199999999</v>
          </cell>
          <cell r="E934" t="str">
            <v>ND</v>
          </cell>
        </row>
        <row r="935">
          <cell r="A935">
            <v>51250</v>
          </cell>
          <cell r="B935" t="str">
            <v>CAIXA CHAPA 14 ESMALT.140X145X25CM-PASCHOAL</v>
          </cell>
          <cell r="C935" t="str">
            <v>UN</v>
          </cell>
          <cell r="D935">
            <v>917.42389149999997</v>
          </cell>
          <cell r="E935" t="str">
            <v>ND</v>
          </cell>
        </row>
        <row r="936">
          <cell r="A936">
            <v>51259</v>
          </cell>
          <cell r="B936" t="str">
            <v>CAIXA CH.16 - IP55 MED.550X700X250MM</v>
          </cell>
          <cell r="C936" t="str">
            <v>UN</v>
          </cell>
          <cell r="D936">
            <v>154.65444719999999</v>
          </cell>
          <cell r="E936" t="str">
            <v>ND</v>
          </cell>
        </row>
        <row r="937">
          <cell r="A937">
            <v>51260</v>
          </cell>
          <cell r="B937" t="str">
            <v>CAIXA CH 16-90X60X25CM P/FIXACAO EQUIP</v>
          </cell>
          <cell r="C937" t="str">
            <v>UN</v>
          </cell>
          <cell r="D937">
            <v>246.20856280000001</v>
          </cell>
          <cell r="E937" t="str">
            <v>ND</v>
          </cell>
        </row>
        <row r="938">
          <cell r="A938">
            <v>51262</v>
          </cell>
          <cell r="B938" t="str">
            <v>CAIXA MEDICAO TP -M- PADRAO ELETROPAULO</v>
          </cell>
          <cell r="C938" t="str">
            <v>UN</v>
          </cell>
          <cell r="D938">
            <v>565.38180709999995</v>
          </cell>
          <cell r="E938" t="str">
            <v>ND</v>
          </cell>
        </row>
        <row r="939">
          <cell r="A939">
            <v>51264</v>
          </cell>
          <cell r="B939" t="str">
            <v>CX MEDICAO TP -III- PADRAO ELETROPAULO</v>
          </cell>
          <cell r="C939" t="str">
            <v>UN</v>
          </cell>
          <cell r="D939">
            <v>93.400546890000001</v>
          </cell>
          <cell r="E939" t="str">
            <v>ND</v>
          </cell>
        </row>
        <row r="940">
          <cell r="A940">
            <v>51265</v>
          </cell>
          <cell r="B940" t="str">
            <v>CX.TELEF.INT.PADRAO TELESP N.1-10X10X8CM</v>
          </cell>
          <cell r="C940" t="str">
            <v>UN</v>
          </cell>
          <cell r="D940">
            <v>4.1238999999999999</v>
          </cell>
          <cell r="E940" t="str">
            <v>ND</v>
          </cell>
        </row>
        <row r="941">
          <cell r="A941">
            <v>51266</v>
          </cell>
          <cell r="B941" t="str">
            <v>CX.TELEF.INT.PADRAO TELESP N.2-20X20X12CM</v>
          </cell>
          <cell r="C941" t="str">
            <v>UN</v>
          </cell>
          <cell r="D941">
            <v>20.577000000000002</v>
          </cell>
          <cell r="E941" t="str">
            <v>ND</v>
          </cell>
        </row>
        <row r="942">
          <cell r="A942">
            <v>51267</v>
          </cell>
          <cell r="B942" t="str">
            <v>CX.TELEF.INT.PADRAO TELESP N.3-40X40X12CM</v>
          </cell>
          <cell r="C942" t="str">
            <v>UN</v>
          </cell>
          <cell r="D942">
            <v>43.419499999999999</v>
          </cell>
          <cell r="E942" t="str">
            <v>ND</v>
          </cell>
        </row>
        <row r="943">
          <cell r="A943">
            <v>51268</v>
          </cell>
          <cell r="B943" t="str">
            <v>CX.TELEF.INT.PADRAO TELESP N.4-60X60X12CM</v>
          </cell>
          <cell r="C943" t="str">
            <v>UN</v>
          </cell>
          <cell r="D943">
            <v>85.8506</v>
          </cell>
          <cell r="E943" t="str">
            <v>ND</v>
          </cell>
        </row>
        <row r="944">
          <cell r="A944">
            <v>51269</v>
          </cell>
          <cell r="B944" t="str">
            <v>CX.TYELESF.INT.PADRAO TELESP N.5-80X80X12CM</v>
          </cell>
          <cell r="C944" t="str">
            <v>UN</v>
          </cell>
          <cell r="D944">
            <v>153.12360000000001</v>
          </cell>
          <cell r="E944" t="str">
            <v>ND</v>
          </cell>
        </row>
        <row r="945">
          <cell r="A945">
            <v>51270</v>
          </cell>
          <cell r="B945" t="str">
            <v>CX.TELEF.INT.PADRAO TELESP N.6-120X120X15CM</v>
          </cell>
          <cell r="C945" t="str">
            <v>UN</v>
          </cell>
          <cell r="D945">
            <v>342.23950000000002</v>
          </cell>
          <cell r="E945" t="str">
            <v>ND</v>
          </cell>
        </row>
        <row r="946">
          <cell r="A946">
            <v>51271</v>
          </cell>
          <cell r="B946" t="str">
            <v>CX.TELEF.INT.PADRAO TELESP N.7 150X150X20CM</v>
          </cell>
          <cell r="C946" t="str">
            <v>UN</v>
          </cell>
          <cell r="D946">
            <v>335.01499999999999</v>
          </cell>
          <cell r="E946" t="str">
            <v>ND</v>
          </cell>
        </row>
        <row r="947">
          <cell r="A947">
            <v>51275</v>
          </cell>
          <cell r="B947" t="str">
            <v>QD.AUTO SUPORTAVEL IP-54 1800C600X350MM</v>
          </cell>
          <cell r="C947" t="str">
            <v>UN</v>
          </cell>
          <cell r="D947">
            <v>1612.9734450000001</v>
          </cell>
          <cell r="E947" t="str">
            <v>ND</v>
          </cell>
        </row>
        <row r="948">
          <cell r="A948">
            <v>51276</v>
          </cell>
          <cell r="B948" t="str">
            <v>QD. AUTO SUPORTAVEL IP-54 1800X60XX450MM</v>
          </cell>
          <cell r="C948" t="str">
            <v>UN</v>
          </cell>
          <cell r="D948">
            <v>2047.6046180000001</v>
          </cell>
          <cell r="E948" t="str">
            <v>ND</v>
          </cell>
        </row>
        <row r="949">
          <cell r="A949">
            <v>51277</v>
          </cell>
          <cell r="B949" t="str">
            <v>QD.AUTO SUPORTAVEL IP-54 1800X1200X350MM</v>
          </cell>
          <cell r="C949" t="str">
            <v>UN</v>
          </cell>
          <cell r="D949">
            <v>2893.0786469999998</v>
          </cell>
          <cell r="E949" t="str">
            <v>ND</v>
          </cell>
        </row>
        <row r="950">
          <cell r="A950">
            <v>51278</v>
          </cell>
          <cell r="B950" t="str">
            <v>QD.AUTO SUPORTAVEL IP-54 1800X1200X450MM</v>
          </cell>
          <cell r="C950" t="str">
            <v>UN</v>
          </cell>
          <cell r="D950">
            <v>3304.5050679999999</v>
          </cell>
          <cell r="E950" t="str">
            <v>ND</v>
          </cell>
        </row>
        <row r="951">
          <cell r="A951">
            <v>51280</v>
          </cell>
          <cell r="B951" t="str">
            <v>QD.AUTO SUPERTAVEL IP54 2300X1600X600MM</v>
          </cell>
          <cell r="C951" t="str">
            <v>UN</v>
          </cell>
          <cell r="D951">
            <v>4493.8438640000004</v>
          </cell>
          <cell r="E951" t="str">
            <v>ND</v>
          </cell>
        </row>
        <row r="952">
          <cell r="A952">
            <v>51601</v>
          </cell>
          <cell r="B952" t="str">
            <v>CURCA ACO GALV.1/2--90 C/CACHIMBO 15MM</v>
          </cell>
          <cell r="C952" t="str">
            <v>UN</v>
          </cell>
          <cell r="D952">
            <v>1.0143</v>
          </cell>
          <cell r="E952" t="str">
            <v>ND</v>
          </cell>
        </row>
        <row r="953">
          <cell r="A953">
            <v>51602</v>
          </cell>
          <cell r="B953" t="str">
            <v>CURVA ACO GALV.- 3/4-/90';CACHIMBO</v>
          </cell>
          <cell r="C953" t="str">
            <v>UN</v>
          </cell>
          <cell r="D953">
            <v>1.1473708579999999</v>
          </cell>
          <cell r="E953" t="str">
            <v>ND</v>
          </cell>
        </row>
        <row r="954">
          <cell r="A954">
            <v>51603</v>
          </cell>
          <cell r="B954" t="str">
            <v>CURVA ACO GALV.-1-/90' CACHIMBO</v>
          </cell>
          <cell r="C954" t="str">
            <v>UN</v>
          </cell>
          <cell r="D954">
            <v>1.704592908</v>
          </cell>
          <cell r="E954" t="str">
            <v>ND</v>
          </cell>
        </row>
        <row r="955">
          <cell r="A955">
            <v>51605</v>
          </cell>
          <cell r="B955" t="str">
            <v>CURVA ACO GALV.- 11/2-/90';CACHIMBO</v>
          </cell>
          <cell r="C955" t="str">
            <v>UN</v>
          </cell>
          <cell r="D955">
            <v>4.8554303179999998</v>
          </cell>
          <cell r="E955" t="str">
            <v>ND</v>
          </cell>
        </row>
        <row r="956">
          <cell r="A956">
            <v>51606</v>
          </cell>
          <cell r="B956" t="str">
            <v>CURVA ACO GALV.- 2-/90';CACHIMBO</v>
          </cell>
          <cell r="C956" t="str">
            <v>UN</v>
          </cell>
          <cell r="D956">
            <v>8.6546715679999995</v>
          </cell>
          <cell r="E956" t="str">
            <v>ND</v>
          </cell>
        </row>
        <row r="957">
          <cell r="A957">
            <v>51607</v>
          </cell>
          <cell r="B957" t="str">
            <v>CURVA ACO GALV.- 21/2-/90';CACHIMBO</v>
          </cell>
          <cell r="C957" t="str">
            <v>UN</v>
          </cell>
          <cell r="D957">
            <v>12.15503917</v>
          </cell>
          <cell r="E957" t="str">
            <v>ND</v>
          </cell>
        </row>
        <row r="958">
          <cell r="A958">
            <v>51608</v>
          </cell>
          <cell r="B958" t="str">
            <v>CURVA ACO GALV.- 3-/90';CACHIMBO</v>
          </cell>
          <cell r="C958" t="str">
            <v>UN</v>
          </cell>
          <cell r="D958">
            <v>21.521435270000001</v>
          </cell>
          <cell r="E958" t="str">
            <v>ND</v>
          </cell>
        </row>
        <row r="959">
          <cell r="A959">
            <v>51610</v>
          </cell>
          <cell r="B959" t="str">
            <v>CURVA ACO GALV.- 4-/90';CACHIMBO</v>
          </cell>
          <cell r="C959" t="str">
            <v>UN</v>
          </cell>
          <cell r="D959">
            <v>39.724866509999998</v>
          </cell>
          <cell r="E959" t="str">
            <v>ND</v>
          </cell>
        </row>
        <row r="960">
          <cell r="A960">
            <v>51618</v>
          </cell>
          <cell r="B960" t="str">
            <v>CURVA ACO GALV.- 3/4-/180'</v>
          </cell>
          <cell r="C960" t="str">
            <v>UN</v>
          </cell>
          <cell r="D960">
            <v>1.7372663820000001</v>
          </cell>
          <cell r="E960" t="str">
            <v>ND</v>
          </cell>
        </row>
        <row r="961">
          <cell r="A961">
            <v>51619</v>
          </cell>
          <cell r="B961" t="str">
            <v>CURVA ACO GALV.-1-/180' CACHIMBO</v>
          </cell>
          <cell r="C961" t="str">
            <v>UN</v>
          </cell>
          <cell r="D961">
            <v>2.35</v>
          </cell>
          <cell r="E961" t="str">
            <v>ND</v>
          </cell>
        </row>
        <row r="962">
          <cell r="A962">
            <v>51620</v>
          </cell>
          <cell r="B962" t="str">
            <v>CURVA ACO GALV.-11/2-/180'</v>
          </cell>
          <cell r="C962" t="str">
            <v>UN</v>
          </cell>
          <cell r="D962">
            <v>10.998550140000001</v>
          </cell>
          <cell r="E962" t="str">
            <v>ND</v>
          </cell>
        </row>
        <row r="963">
          <cell r="A963">
            <v>51621</v>
          </cell>
          <cell r="B963" t="str">
            <v>CURVA ACO GALV.- 2-/180'</v>
          </cell>
          <cell r="C963" t="str">
            <v>UN</v>
          </cell>
          <cell r="D963">
            <v>17.375196649999999</v>
          </cell>
          <cell r="E963" t="str">
            <v>ND</v>
          </cell>
        </row>
        <row r="964">
          <cell r="A964">
            <v>51622</v>
          </cell>
          <cell r="B964" t="str">
            <v>CURVA ACO GALV.- 21/2-/180'</v>
          </cell>
          <cell r="C964" t="str">
            <v>UN</v>
          </cell>
          <cell r="D964">
            <v>25.647411269999999</v>
          </cell>
          <cell r="E964" t="str">
            <v>ND</v>
          </cell>
        </row>
        <row r="965">
          <cell r="A965">
            <v>51623</v>
          </cell>
          <cell r="B965" t="str">
            <v>CURVA ACO GALV.- 3-/180'</v>
          </cell>
          <cell r="C965" t="str">
            <v>UN</v>
          </cell>
          <cell r="D965">
            <v>33.62835072</v>
          </cell>
          <cell r="E965" t="str">
            <v>ND</v>
          </cell>
        </row>
        <row r="966">
          <cell r="A966">
            <v>51625</v>
          </cell>
          <cell r="B966" t="str">
            <v>CURVA ACO GALV.- 4-/180'</v>
          </cell>
          <cell r="C966" t="str">
            <v>UN</v>
          </cell>
          <cell r="D966">
            <v>69.285496260000002</v>
          </cell>
          <cell r="E966" t="str">
            <v>ND</v>
          </cell>
        </row>
        <row r="967">
          <cell r="A967">
            <v>51630</v>
          </cell>
          <cell r="B967" t="str">
            <v>ELETRODUTO A. GALV. TP. LEVE I - 1/2-</v>
          </cell>
          <cell r="C967" t="str">
            <v>M</v>
          </cell>
          <cell r="D967">
            <v>2.139566667</v>
          </cell>
          <cell r="E967" t="str">
            <v>ND</v>
          </cell>
        </row>
        <row r="968">
          <cell r="A968">
            <v>51631</v>
          </cell>
          <cell r="B968" t="str">
            <v>ELETRODUTO A. GALV. TP. LEVE I - 3/4-</v>
          </cell>
          <cell r="C968" t="str">
            <v>M</v>
          </cell>
          <cell r="D968">
            <v>2.4291666670000001</v>
          </cell>
          <cell r="E968" t="str">
            <v>ND</v>
          </cell>
        </row>
        <row r="969">
          <cell r="A969">
            <v>51632</v>
          </cell>
          <cell r="B969" t="str">
            <v>ELETRODUTO A. GALV. TP. LEVE I - 1-</v>
          </cell>
          <cell r="C969" t="str">
            <v>M</v>
          </cell>
          <cell r="D969">
            <v>3.2477999999999998</v>
          </cell>
          <cell r="E969" t="str">
            <v>ND</v>
          </cell>
        </row>
        <row r="970">
          <cell r="A970">
            <v>51633</v>
          </cell>
          <cell r="B970" t="str">
            <v>ELETRODUTO A. GALV. TP. LEVE I - 11/4-</v>
          </cell>
          <cell r="C970" t="str">
            <v>M</v>
          </cell>
          <cell r="D970">
            <v>5.5958333329999999</v>
          </cell>
          <cell r="E970" t="str">
            <v>ND</v>
          </cell>
        </row>
        <row r="971">
          <cell r="A971">
            <v>51634</v>
          </cell>
          <cell r="B971" t="str">
            <v>ELETRODUTO A. GALV. TP. LEVE I - 11/2-</v>
          </cell>
          <cell r="C971" t="str">
            <v>M</v>
          </cell>
          <cell r="D971">
            <v>6.4260999999999999</v>
          </cell>
          <cell r="E971" t="str">
            <v>ND</v>
          </cell>
        </row>
        <row r="972">
          <cell r="A972">
            <v>51635</v>
          </cell>
          <cell r="B972" t="str">
            <v>ELETRODUTO A. GALV. TP. LEVE I - 2-</v>
          </cell>
          <cell r="C972" t="str">
            <v>M</v>
          </cell>
          <cell r="D972">
            <v>8.4770333329999996</v>
          </cell>
          <cell r="E972" t="str">
            <v>ND</v>
          </cell>
        </row>
        <row r="973">
          <cell r="A973">
            <v>51636</v>
          </cell>
          <cell r="B973" t="str">
            <v>ELETRODUTO A. GALV. TP. LEVE I - 21/2-</v>
          </cell>
          <cell r="C973" t="str">
            <v>M</v>
          </cell>
          <cell r="D973">
            <v>13.842233329999999</v>
          </cell>
          <cell r="E973" t="str">
            <v>ND</v>
          </cell>
        </row>
        <row r="974">
          <cell r="A974">
            <v>51637</v>
          </cell>
          <cell r="B974" t="str">
            <v>ELETRODUTO A. GALV. TP. LEVE I - 3-</v>
          </cell>
          <cell r="C974" t="str">
            <v>M</v>
          </cell>
          <cell r="D974">
            <v>21.364166669999999</v>
          </cell>
          <cell r="E974" t="str">
            <v>ND</v>
          </cell>
        </row>
        <row r="975">
          <cell r="A975">
            <v>51639</v>
          </cell>
          <cell r="B975" t="str">
            <v>ELETRODUTO A. GALV. TP. LEVE I - 4-</v>
          </cell>
          <cell r="C975" t="str">
            <v>M</v>
          </cell>
          <cell r="D975">
            <v>34.153266670000001</v>
          </cell>
          <cell r="E975" t="str">
            <v>ND</v>
          </cell>
        </row>
        <row r="976">
          <cell r="A976">
            <v>51640</v>
          </cell>
          <cell r="B976" t="str">
            <v>ELETRODUTO A. GALV. TP. LEVE II - 1/2-</v>
          </cell>
          <cell r="C976" t="str">
            <v>M</v>
          </cell>
          <cell r="D976">
            <v>2.478118426</v>
          </cell>
          <cell r="E976" t="str">
            <v>ND</v>
          </cell>
        </row>
        <row r="977">
          <cell r="A977">
            <v>51641</v>
          </cell>
          <cell r="B977" t="str">
            <v>ELETRODUTO A. GALV. TP. LEVE II - 3/4-</v>
          </cell>
          <cell r="C977" t="str">
            <v>M</v>
          </cell>
          <cell r="D977">
            <v>2.9157910180000002</v>
          </cell>
          <cell r="E977" t="str">
            <v>ND</v>
          </cell>
        </row>
        <row r="978">
          <cell r="A978">
            <v>51642</v>
          </cell>
          <cell r="B978" t="str">
            <v>ELETRODUTO A. GALV. TP. LEVE II - 1-</v>
          </cell>
          <cell r="C978" t="str">
            <v>M</v>
          </cell>
          <cell r="D978">
            <v>3.6330877660000001</v>
          </cell>
          <cell r="E978" t="str">
            <v>ND</v>
          </cell>
        </row>
        <row r="979">
          <cell r="A979">
            <v>51643</v>
          </cell>
          <cell r="B979" t="str">
            <v>ELETRODUTO A. GALV. TP. LEVE II - 11/4-</v>
          </cell>
          <cell r="C979" t="str">
            <v>M</v>
          </cell>
          <cell r="D979">
            <v>6.1294425500000003</v>
          </cell>
          <cell r="E979" t="str">
            <v>ND</v>
          </cell>
        </row>
        <row r="980">
          <cell r="A980">
            <v>51644</v>
          </cell>
          <cell r="B980" t="str">
            <v>ELETRODUTO A. GALV. TP. LEVE II - 11/2-</v>
          </cell>
          <cell r="C980" t="str">
            <v>M</v>
          </cell>
          <cell r="D980">
            <v>6.7737938660000001</v>
          </cell>
          <cell r="E980" t="str">
            <v>ND</v>
          </cell>
        </row>
        <row r="981">
          <cell r="A981">
            <v>51645</v>
          </cell>
          <cell r="B981" t="str">
            <v>ELETRODUTO A. GALV. TP. LEVE II - 2-</v>
          </cell>
          <cell r="C981" t="str">
            <v>M</v>
          </cell>
          <cell r="D981">
            <v>9.1850456460000007</v>
          </cell>
          <cell r="E981" t="str">
            <v>ND</v>
          </cell>
        </row>
        <row r="982">
          <cell r="A982">
            <v>51646</v>
          </cell>
          <cell r="B982" t="str">
            <v>ELETRODUTO A. GALV. TP. LEVE II - 21/2-</v>
          </cell>
          <cell r="C982" t="str">
            <v>M</v>
          </cell>
          <cell r="D982">
            <v>15.33272455</v>
          </cell>
          <cell r="E982" t="str">
            <v>ND</v>
          </cell>
        </row>
        <row r="983">
          <cell r="A983">
            <v>51647</v>
          </cell>
          <cell r="B983" t="str">
            <v>ELETRODUTO A. GALV. TP. LEVE II - 3-</v>
          </cell>
          <cell r="C983" t="str">
            <v>M</v>
          </cell>
          <cell r="D983">
            <v>18.694293210000001</v>
          </cell>
          <cell r="E983" t="str">
            <v>ND</v>
          </cell>
        </row>
        <row r="984">
          <cell r="A984">
            <v>51649</v>
          </cell>
          <cell r="B984" t="str">
            <v>ELETRODUTO A. GALV. TP. LEVE II - 4-</v>
          </cell>
          <cell r="C984" t="str">
            <v>M</v>
          </cell>
          <cell r="D984">
            <v>24.507638889999999</v>
          </cell>
          <cell r="E984" t="str">
            <v>ND</v>
          </cell>
        </row>
        <row r="985">
          <cell r="A985">
            <v>51650</v>
          </cell>
          <cell r="B985" t="str">
            <v>LUVA DE ACO GALVANIZADO 1/2 - 15MM</v>
          </cell>
          <cell r="C985" t="str">
            <v>UN</v>
          </cell>
          <cell r="D985">
            <v>0.29633333299999998</v>
          </cell>
          <cell r="E985" t="str">
            <v>ND</v>
          </cell>
        </row>
        <row r="986">
          <cell r="A986">
            <v>51651</v>
          </cell>
          <cell r="B986" t="str">
            <v>LUVA DE ACO GALVANIZADO - 3/4-</v>
          </cell>
          <cell r="C986" t="str">
            <v>UN</v>
          </cell>
          <cell r="D986">
            <v>0.34716666699999998</v>
          </cell>
          <cell r="E986" t="str">
            <v>ND</v>
          </cell>
        </row>
        <row r="987">
          <cell r="A987">
            <v>51652</v>
          </cell>
          <cell r="B987" t="str">
            <v>LUVA DE ACO GALVANIZADO - 1-</v>
          </cell>
          <cell r="C987" t="str">
            <v>UN</v>
          </cell>
          <cell r="D987">
            <v>0.67100000000000004</v>
          </cell>
          <cell r="E987" t="str">
            <v>ND</v>
          </cell>
        </row>
        <row r="988">
          <cell r="A988">
            <v>51653</v>
          </cell>
          <cell r="B988" t="str">
            <v>LUVA DE ACO GALVANIZADO 1 - 15MM</v>
          </cell>
          <cell r="C988" t="str">
            <v>UN</v>
          </cell>
          <cell r="D988">
            <v>0.41333333300000002</v>
          </cell>
          <cell r="E988" t="str">
            <v>ND</v>
          </cell>
        </row>
        <row r="989">
          <cell r="A989">
            <v>51654</v>
          </cell>
          <cell r="B989" t="str">
            <v>LUVA DE ACO GALVANIZADO - 11/2-</v>
          </cell>
          <cell r="C989" t="str">
            <v>UN</v>
          </cell>
          <cell r="D989">
            <v>0.79833333299999998</v>
          </cell>
          <cell r="E989" t="str">
            <v>ND</v>
          </cell>
        </row>
        <row r="990">
          <cell r="A990">
            <v>51655</v>
          </cell>
          <cell r="B990" t="str">
            <v>LUVA DE ACO GALVANIZADO - 2-</v>
          </cell>
          <cell r="C990" t="str">
            <v>UN</v>
          </cell>
          <cell r="D990">
            <v>1.259833333</v>
          </cell>
          <cell r="E990" t="str">
            <v>ND</v>
          </cell>
        </row>
        <row r="991">
          <cell r="A991">
            <v>51656</v>
          </cell>
          <cell r="B991" t="str">
            <v>LUVA DE ACO GALVANIZADO - 21/2-</v>
          </cell>
          <cell r="C991" t="str">
            <v>UN</v>
          </cell>
          <cell r="D991">
            <v>2.7225000000000001</v>
          </cell>
          <cell r="E991" t="str">
            <v>ND</v>
          </cell>
        </row>
        <row r="992">
          <cell r="A992">
            <v>51657</v>
          </cell>
          <cell r="B992" t="str">
            <v>LUVA DE ACO GALVANIZADO - 3-</v>
          </cell>
          <cell r="C992" t="str">
            <v>UN</v>
          </cell>
          <cell r="D992">
            <v>3.5706666669999998</v>
          </cell>
          <cell r="E992" t="str">
            <v>ND</v>
          </cell>
        </row>
        <row r="993">
          <cell r="A993">
            <v>51659</v>
          </cell>
          <cell r="B993" t="str">
            <v>LUVA DE ACO GALVANIZADO - 4-</v>
          </cell>
          <cell r="C993" t="str">
            <v>UN</v>
          </cell>
          <cell r="D993">
            <v>5.747833333</v>
          </cell>
          <cell r="E993" t="str">
            <v>ND</v>
          </cell>
        </row>
        <row r="994">
          <cell r="A994">
            <v>51672</v>
          </cell>
          <cell r="B994" t="str">
            <v>CURVA ACO GALV.-1-/135'</v>
          </cell>
          <cell r="C994" t="str">
            <v>UN</v>
          </cell>
          <cell r="D994">
            <v>3.6411928140000001</v>
          </cell>
          <cell r="E994" t="str">
            <v>ND</v>
          </cell>
        </row>
        <row r="995">
          <cell r="A995">
            <v>51674</v>
          </cell>
          <cell r="B995" t="str">
            <v>CURVA ACO GALV.-1 1/2-/135'</v>
          </cell>
          <cell r="C995" t="str">
            <v>UN</v>
          </cell>
          <cell r="D995">
            <v>9.7382151720000003</v>
          </cell>
          <cell r="E995" t="str">
            <v>ND</v>
          </cell>
        </row>
        <row r="996">
          <cell r="A996">
            <v>51675</v>
          </cell>
          <cell r="B996" t="str">
            <v>CURVA ACO GALV.-2-/135'</v>
          </cell>
          <cell r="C996" t="str">
            <v>UN</v>
          </cell>
          <cell r="D996">
            <v>15.304356889999999</v>
          </cell>
          <cell r="E996" t="str">
            <v>ND</v>
          </cell>
        </row>
        <row r="997">
          <cell r="A997">
            <v>51676</v>
          </cell>
          <cell r="B997" t="str">
            <v>CURVA ACO GALV.-2 1/2-/135'</v>
          </cell>
          <cell r="C997" t="str">
            <v>UN</v>
          </cell>
          <cell r="D997">
            <v>35.93170405</v>
          </cell>
          <cell r="E997" t="str">
            <v>ND</v>
          </cell>
        </row>
        <row r="998">
          <cell r="A998">
            <v>51677</v>
          </cell>
          <cell r="B998" t="str">
            <v>CURVA ACO GALV.-3-/135'</v>
          </cell>
          <cell r="C998" t="str">
            <v>UN</v>
          </cell>
          <cell r="D998">
            <v>45.576711170000003</v>
          </cell>
          <cell r="E998" t="str">
            <v>ND</v>
          </cell>
        </row>
        <row r="999">
          <cell r="A999">
            <v>51678</v>
          </cell>
          <cell r="B999" t="str">
            <v>CURVA ACO GALV.-4-/135'</v>
          </cell>
          <cell r="C999" t="str">
            <v>UN</v>
          </cell>
          <cell r="D999">
            <v>79.895510659999999</v>
          </cell>
          <cell r="E999" t="str">
            <v>ND</v>
          </cell>
        </row>
        <row r="1000">
          <cell r="A1000">
            <v>52030</v>
          </cell>
          <cell r="B1000" t="str">
            <v>ELETRODUTO A. ESMAL. TP. LEVE II - 1/2-</v>
          </cell>
          <cell r="C1000" t="str">
            <v>M</v>
          </cell>
          <cell r="D1000">
            <v>3.6655079580000001</v>
          </cell>
          <cell r="E1000" t="str">
            <v>ND</v>
          </cell>
        </row>
        <row r="1001">
          <cell r="A1001">
            <v>52031</v>
          </cell>
          <cell r="B1001" t="str">
            <v>ELETRODUTO A. ESMAL. TP. LEVE II - 3/4-</v>
          </cell>
          <cell r="C1001" t="str">
            <v>M</v>
          </cell>
          <cell r="D1001">
            <v>4.6989015780000001</v>
          </cell>
          <cell r="E1001" t="str">
            <v>ND</v>
          </cell>
        </row>
        <row r="1002">
          <cell r="A1002">
            <v>52032</v>
          </cell>
          <cell r="B1002" t="str">
            <v>ELETRODUTO A. ESMAL. TP. LEVE II - 1-</v>
          </cell>
          <cell r="C1002" t="str">
            <v>M</v>
          </cell>
          <cell r="D1002">
            <v>5.8721072760000004</v>
          </cell>
          <cell r="E1002" t="str">
            <v>ND</v>
          </cell>
        </row>
        <row r="1003">
          <cell r="A1003">
            <v>52033</v>
          </cell>
          <cell r="B1003" t="str">
            <v>ELETRODUTO A. ESMAL. TP. LEVE II - 11/4-</v>
          </cell>
          <cell r="C1003" t="str">
            <v>M</v>
          </cell>
          <cell r="D1003">
            <v>8.088837904</v>
          </cell>
          <cell r="E1003" t="str">
            <v>ND</v>
          </cell>
        </row>
        <row r="1004">
          <cell r="A1004">
            <v>52034</v>
          </cell>
          <cell r="B1004" t="str">
            <v>ELETRODUTO A. ESMAL. TP. LEVE II - 11/2</v>
          </cell>
          <cell r="C1004" t="str">
            <v>M</v>
          </cell>
          <cell r="D1004">
            <v>9.9469201579999993</v>
          </cell>
          <cell r="E1004" t="str">
            <v>ND</v>
          </cell>
        </row>
        <row r="1005">
          <cell r="A1005">
            <v>52035</v>
          </cell>
          <cell r="B1005" t="str">
            <v>ELETRODUTO A. ESMAL. TP. LEVE II - 2-</v>
          </cell>
          <cell r="C1005" t="str">
            <v>M</v>
          </cell>
          <cell r="D1005">
            <v>12.339935580000001</v>
          </cell>
          <cell r="E1005" t="str">
            <v>ND</v>
          </cell>
        </row>
        <row r="1006">
          <cell r="A1006">
            <v>52036</v>
          </cell>
          <cell r="B1006" t="str">
            <v>ELETRODUTO A. ESMAL. TP. LEVE II - 21/2-</v>
          </cell>
          <cell r="C1006" t="str">
            <v>M</v>
          </cell>
          <cell r="D1006">
            <v>20.649636040000001</v>
          </cell>
          <cell r="E1006" t="str">
            <v>ND</v>
          </cell>
        </row>
        <row r="1007">
          <cell r="A1007">
            <v>52037</v>
          </cell>
          <cell r="B1007" t="str">
            <v>ELETRODUTO A. ESMAL. TP. LEVE II - 3-</v>
          </cell>
          <cell r="C1007" t="str">
            <v>M</v>
          </cell>
          <cell r="D1007">
            <v>24.189515759999999</v>
          </cell>
          <cell r="E1007" t="str">
            <v>ND</v>
          </cell>
        </row>
        <row r="1008">
          <cell r="A1008">
            <v>52039</v>
          </cell>
          <cell r="B1008" t="str">
            <v>ELETRODUTO A. ESMAL. TP. LEVE II - 4-</v>
          </cell>
          <cell r="C1008" t="str">
            <v>M</v>
          </cell>
          <cell r="D1008">
            <v>32.734262610000002</v>
          </cell>
          <cell r="E1008" t="str">
            <v>ND</v>
          </cell>
        </row>
        <row r="1009">
          <cell r="A1009">
            <v>52410</v>
          </cell>
          <cell r="B1009" t="str">
            <v>ELETRODUTO FLEXIVEL DE PVC - 1/2-</v>
          </cell>
          <cell r="C1009" t="str">
            <v>M</v>
          </cell>
          <cell r="D1009">
            <v>0.85840399999999994</v>
          </cell>
          <cell r="E1009" t="str">
            <v>ND</v>
          </cell>
        </row>
        <row r="1010">
          <cell r="A1010">
            <v>52430</v>
          </cell>
          <cell r="B1010" t="str">
            <v>ELETRODUTO PVC RIGIDO - 20 MM</v>
          </cell>
          <cell r="C1010" t="str">
            <v>M</v>
          </cell>
          <cell r="D1010">
            <v>1.134933333</v>
          </cell>
          <cell r="E1010" t="str">
            <v>ND</v>
          </cell>
        </row>
        <row r="1011">
          <cell r="A1011">
            <v>52431</v>
          </cell>
          <cell r="B1011" t="str">
            <v>ELETRODUTO PVC RIGIDO - 25 MM</v>
          </cell>
          <cell r="C1011" t="str">
            <v>M</v>
          </cell>
          <cell r="D1011">
            <v>1.7211000000000001</v>
          </cell>
          <cell r="E1011" t="str">
            <v>ND</v>
          </cell>
        </row>
        <row r="1012">
          <cell r="A1012">
            <v>52432</v>
          </cell>
          <cell r="B1012" t="str">
            <v>ELETRODUTO PVC RIGIDO - 32 MM</v>
          </cell>
          <cell r="C1012" t="str">
            <v>M</v>
          </cell>
          <cell r="D1012">
            <v>2.5640666670000001</v>
          </cell>
          <cell r="E1012" t="str">
            <v>ND</v>
          </cell>
        </row>
        <row r="1013">
          <cell r="A1013">
            <v>52433</v>
          </cell>
          <cell r="B1013" t="str">
            <v>ELETRODUTO PVC RIGIDO - 40 MM</v>
          </cell>
          <cell r="C1013" t="str">
            <v>M</v>
          </cell>
          <cell r="D1013">
            <v>3.3389333329999999</v>
          </cell>
          <cell r="E1013" t="str">
            <v>ND</v>
          </cell>
        </row>
        <row r="1014">
          <cell r="A1014">
            <v>52434</v>
          </cell>
          <cell r="B1014" t="str">
            <v>ELETRODUTO PVC RIGIDO - 50 MM</v>
          </cell>
          <cell r="C1014" t="str">
            <v>M</v>
          </cell>
          <cell r="D1014">
            <v>4.3078666669999999</v>
          </cell>
          <cell r="E1014" t="str">
            <v>ND</v>
          </cell>
        </row>
        <row r="1015">
          <cell r="A1015">
            <v>52435</v>
          </cell>
          <cell r="B1015" t="str">
            <v>ELETRODUTO PVC RIGIDO - 60 MM</v>
          </cell>
          <cell r="C1015" t="str">
            <v>M</v>
          </cell>
          <cell r="D1015">
            <v>5.5082333329999997</v>
          </cell>
          <cell r="E1015" t="str">
            <v>ND</v>
          </cell>
        </row>
        <row r="1016">
          <cell r="A1016">
            <v>52436</v>
          </cell>
          <cell r="B1016" t="str">
            <v>ELETRODUTO PVC RIGIDO - 75 MM</v>
          </cell>
          <cell r="C1016" t="str">
            <v>M</v>
          </cell>
          <cell r="D1016">
            <v>11.2067</v>
          </cell>
          <cell r="E1016" t="str">
            <v>ND</v>
          </cell>
        </row>
        <row r="1017">
          <cell r="A1017">
            <v>52437</v>
          </cell>
          <cell r="B1017" t="str">
            <v>ELETRODUTO PVC RIGIDO - 85 MM</v>
          </cell>
          <cell r="C1017" t="str">
            <v>M</v>
          </cell>
          <cell r="D1017">
            <v>14.21993333</v>
          </cell>
          <cell r="E1017" t="str">
            <v>ND</v>
          </cell>
        </row>
        <row r="1018">
          <cell r="A1018">
            <v>52438</v>
          </cell>
          <cell r="B1018" t="str">
            <v>ELETRODUTO PVC RIGIDO - 110 MM</v>
          </cell>
          <cell r="C1018" t="str">
            <v>M</v>
          </cell>
          <cell r="D1018">
            <v>22.032833329999999</v>
          </cell>
          <cell r="E1018" t="str">
            <v>ND</v>
          </cell>
        </row>
        <row r="1019">
          <cell r="A1019">
            <v>52440</v>
          </cell>
          <cell r="B1019" t="str">
            <v>DUTO QUADRADO PVC 16X16MM</v>
          </cell>
          <cell r="C1019" t="str">
            <v>M</v>
          </cell>
          <cell r="D1019">
            <v>1.29</v>
          </cell>
          <cell r="E1019" t="str">
            <v>ND</v>
          </cell>
        </row>
        <row r="1020">
          <cell r="A1020">
            <v>52450</v>
          </cell>
          <cell r="B1020" t="str">
            <v>DUTO POLIETILENO FLEXIVEL ALTA RESIST. 2-</v>
          </cell>
          <cell r="C1020" t="str">
            <v>M</v>
          </cell>
          <cell r="D1020">
            <v>5.4344346840000002</v>
          </cell>
          <cell r="E1020" t="str">
            <v>ND</v>
          </cell>
        </row>
        <row r="1021">
          <cell r="A1021">
            <v>52451</v>
          </cell>
          <cell r="B1021" t="str">
            <v>DUTO POLIETILENO FLEXIVEL ALTA RESIST.3-</v>
          </cell>
          <cell r="C1021" t="str">
            <v>M</v>
          </cell>
          <cell r="D1021">
            <v>7.0736806420000002</v>
          </cell>
          <cell r="E1021" t="str">
            <v>ND</v>
          </cell>
        </row>
        <row r="1022">
          <cell r="A1022">
            <v>52452</v>
          </cell>
          <cell r="B1022" t="str">
            <v>DUTO POLIETILENO FLEXIVEL ALTA RESIST.4-</v>
          </cell>
          <cell r="C1022" t="str">
            <v>M</v>
          </cell>
          <cell r="D1022">
            <v>9.6024556180000005</v>
          </cell>
          <cell r="E1022" t="str">
            <v>ND</v>
          </cell>
        </row>
        <row r="1023">
          <cell r="A1023">
            <v>52461</v>
          </cell>
          <cell r="B1023" t="str">
            <v>TUBO METALICO FLEXIVEL REVEST.PVC - 3/4-</v>
          </cell>
          <cell r="C1023" t="str">
            <v>M</v>
          </cell>
          <cell r="D1023">
            <v>3.8944755639999999</v>
          </cell>
          <cell r="E1023" t="str">
            <v>ND</v>
          </cell>
        </row>
        <row r="1024">
          <cell r="A1024">
            <v>52462</v>
          </cell>
          <cell r="B1024" t="str">
            <v>TUBO METALICO FLEXIVEL REVEST.PVC -1-</v>
          </cell>
          <cell r="C1024" t="str">
            <v>M</v>
          </cell>
          <cell r="D1024">
            <v>5.8538709180000001</v>
          </cell>
          <cell r="E1024" t="str">
            <v>ND</v>
          </cell>
        </row>
        <row r="1025">
          <cell r="A1025">
            <v>52463</v>
          </cell>
          <cell r="B1025" t="str">
            <v>TUBO METALICO FLEXIVEL PVC - 1  1/2-</v>
          </cell>
          <cell r="C1025" t="str">
            <v>M</v>
          </cell>
          <cell r="D1025">
            <v>10.812134029999999</v>
          </cell>
          <cell r="E1025" t="str">
            <v>ND</v>
          </cell>
        </row>
        <row r="1026">
          <cell r="A1026">
            <v>52471</v>
          </cell>
          <cell r="B1026" t="str">
            <v>CURVA 90 PVC RIGIDO P/ELETR. ROSC.25MM (3/4')</v>
          </cell>
          <cell r="C1026" t="str">
            <v>UN</v>
          </cell>
          <cell r="D1026">
            <v>1.03</v>
          </cell>
          <cell r="E1026" t="str">
            <v>ND</v>
          </cell>
        </row>
        <row r="1027">
          <cell r="A1027">
            <v>52805</v>
          </cell>
          <cell r="B1027" t="str">
            <v>CABO 10;00 MM2 - ISOLAMENTO P/ 0;7 KV</v>
          </cell>
          <cell r="C1027" t="str">
            <v>M</v>
          </cell>
          <cell r="D1027">
            <v>2.5287873599999999</v>
          </cell>
          <cell r="E1027" t="str">
            <v>ND</v>
          </cell>
        </row>
        <row r="1028">
          <cell r="A1028">
            <v>52806</v>
          </cell>
          <cell r="B1028" t="str">
            <v>CABO 16;00 MM2 - ISOLAMENTO P/ 0;7 KV</v>
          </cell>
          <cell r="C1028" t="str">
            <v>M</v>
          </cell>
          <cell r="D1028">
            <v>4.3601000000000001</v>
          </cell>
          <cell r="E1028" t="str">
            <v>ND</v>
          </cell>
        </row>
        <row r="1029">
          <cell r="A1029">
            <v>52807</v>
          </cell>
          <cell r="B1029" t="str">
            <v>CABO 25;00 MM2 - ISOLAMENTO P/ 0;7 KV</v>
          </cell>
          <cell r="C1029" t="str">
            <v>M</v>
          </cell>
          <cell r="D1029">
            <v>6.8238000000000003</v>
          </cell>
          <cell r="E1029" t="str">
            <v>ND</v>
          </cell>
        </row>
        <row r="1030">
          <cell r="A1030">
            <v>52808</v>
          </cell>
          <cell r="B1030" t="str">
            <v>CABO 35;00 MM2 - ISOLAMENTO P/ 0;7 KV</v>
          </cell>
          <cell r="C1030" t="str">
            <v>M</v>
          </cell>
          <cell r="D1030">
            <v>9.2253000000000007</v>
          </cell>
          <cell r="E1030" t="str">
            <v>ND</v>
          </cell>
        </row>
        <row r="1031">
          <cell r="A1031">
            <v>52809</v>
          </cell>
          <cell r="B1031" t="str">
            <v>CABO 50;00 MM2 - ISOLAMENTO P/ 0;7 KV</v>
          </cell>
          <cell r="C1031" t="str">
            <v>M</v>
          </cell>
          <cell r="D1031">
            <v>12.851599999999999</v>
          </cell>
          <cell r="E1031" t="str">
            <v>ND</v>
          </cell>
        </row>
        <row r="1032">
          <cell r="A1032">
            <v>52810</v>
          </cell>
          <cell r="B1032" t="str">
            <v>CABO 70;00 MM2 - ISOLAMENTO P/ 0;7 KV</v>
          </cell>
          <cell r="C1032" t="str">
            <v>M</v>
          </cell>
          <cell r="D1032">
            <v>17.898099999999999</v>
          </cell>
          <cell r="E1032" t="str">
            <v>ND</v>
          </cell>
        </row>
        <row r="1033">
          <cell r="A1033">
            <v>52811</v>
          </cell>
          <cell r="B1033" t="str">
            <v>CABO 95;00 MM2 - ISOLAMENTO P/ 0;7 KV</v>
          </cell>
          <cell r="C1033" t="str">
            <v>M</v>
          </cell>
          <cell r="D1033">
            <v>25.0685</v>
          </cell>
          <cell r="E1033" t="str">
            <v>ND</v>
          </cell>
        </row>
        <row r="1034">
          <cell r="A1034">
            <v>52812</v>
          </cell>
          <cell r="B1034" t="str">
            <v>CABO 120;00 MM2 - ISOLAMENTO P/ 0;7 KV</v>
          </cell>
          <cell r="C1034" t="str">
            <v>M</v>
          </cell>
          <cell r="D1034">
            <v>31.860700000000001</v>
          </cell>
          <cell r="E1034" t="str">
            <v>ND</v>
          </cell>
        </row>
        <row r="1035">
          <cell r="A1035">
            <v>52813</v>
          </cell>
          <cell r="B1035" t="str">
            <v>CABO 150;00 MM2 - ISOLAMENTO P/ 0;7 KV</v>
          </cell>
          <cell r="C1035" t="str">
            <v>M</v>
          </cell>
          <cell r="D1035">
            <v>39.4602</v>
          </cell>
          <cell r="E1035" t="str">
            <v>ND</v>
          </cell>
        </row>
        <row r="1036">
          <cell r="A1036">
            <v>52814</v>
          </cell>
          <cell r="B1036" t="str">
            <v>CABO 185;00 MM2 - ISOLAMENTO P/ 0;7 KV</v>
          </cell>
          <cell r="C1036" t="str">
            <v>M</v>
          </cell>
          <cell r="D1036">
            <v>49.001600000000003</v>
          </cell>
          <cell r="E1036" t="str">
            <v>ND</v>
          </cell>
        </row>
        <row r="1037">
          <cell r="A1037">
            <v>52815</v>
          </cell>
          <cell r="B1037" t="str">
            <v>CABO 240;00 MM2 - ISOLAMENTO P/ 0;7 KV</v>
          </cell>
          <cell r="C1037" t="str">
            <v>M</v>
          </cell>
          <cell r="D1037">
            <v>63.687899999999999</v>
          </cell>
          <cell r="E1037" t="str">
            <v>ND</v>
          </cell>
        </row>
        <row r="1038">
          <cell r="A1038">
            <v>52816</v>
          </cell>
          <cell r="B1038" t="str">
            <v>CABO 300;00 MM2 - ISOLAMENTO P/ 0;7 KV</v>
          </cell>
          <cell r="C1038" t="str">
            <v>M</v>
          </cell>
          <cell r="D1038">
            <v>69.984999999999999</v>
          </cell>
          <cell r="E1038" t="str">
            <v>ND</v>
          </cell>
        </row>
        <row r="1039">
          <cell r="A1039">
            <v>52825</v>
          </cell>
          <cell r="B1039" t="str">
            <v>CABO 10;00 MM2 - ISOLAMENTO P/ 1;0 KV</v>
          </cell>
          <cell r="C1039" t="str">
            <v>M</v>
          </cell>
          <cell r="D1039">
            <v>2.6600362280000001</v>
          </cell>
          <cell r="E1039" t="str">
            <v>ND</v>
          </cell>
        </row>
        <row r="1040">
          <cell r="A1040">
            <v>52826</v>
          </cell>
          <cell r="B1040" t="str">
            <v>CABO 16;00 MM2 - ISOLAMENTO P/ 1;0 KV</v>
          </cell>
          <cell r="C1040" t="str">
            <v>M</v>
          </cell>
          <cell r="D1040">
            <v>3.888356253</v>
          </cell>
          <cell r="E1040" t="str">
            <v>ND</v>
          </cell>
        </row>
        <row r="1041">
          <cell r="A1041">
            <v>52827</v>
          </cell>
          <cell r="B1041" t="str">
            <v>CABO 25;00 MM2 - ISOLAMENTO P/ 1;0 KV</v>
          </cell>
          <cell r="C1041" t="str">
            <v>M</v>
          </cell>
          <cell r="D1041">
            <v>5.9663689839999998</v>
          </cell>
          <cell r="E1041" t="str">
            <v>ND</v>
          </cell>
        </row>
        <row r="1042">
          <cell r="A1042">
            <v>52828</v>
          </cell>
          <cell r="B1042" t="str">
            <v>CABO 35;00 MM2 - ISOLAMENTO P/ 1;0 KV</v>
          </cell>
          <cell r="C1042" t="str">
            <v>M</v>
          </cell>
          <cell r="D1042">
            <v>7.93792191</v>
          </cell>
          <cell r="E1042" t="str">
            <v>ND</v>
          </cell>
        </row>
        <row r="1043">
          <cell r="A1043">
            <v>52829</v>
          </cell>
          <cell r="B1043" t="str">
            <v>CABO 50;00 MM2 - ISOLAMENTO P/ 1;0 KV</v>
          </cell>
          <cell r="C1043" t="str">
            <v>M</v>
          </cell>
          <cell r="D1043">
            <v>11.127136719999999</v>
          </cell>
          <cell r="E1043" t="str">
            <v>ND</v>
          </cell>
        </row>
        <row r="1044">
          <cell r="A1044">
            <v>52830</v>
          </cell>
          <cell r="B1044" t="str">
            <v>CABO 70;00 MM2 - ISOLAMENTO P/ 1;0 KV</v>
          </cell>
          <cell r="C1044" t="str">
            <v>M</v>
          </cell>
          <cell r="D1044">
            <v>15.46623496</v>
          </cell>
          <cell r="E1044" t="str">
            <v>ND</v>
          </cell>
        </row>
        <row r="1045">
          <cell r="A1045">
            <v>52831</v>
          </cell>
          <cell r="B1045" t="str">
            <v>CABO 95;00 MM2 - ISOLAMENTO P/ 1;0 KV</v>
          </cell>
          <cell r="C1045" t="str">
            <v>M</v>
          </cell>
          <cell r="D1045">
            <v>20.64653586</v>
          </cell>
          <cell r="E1045" t="str">
            <v>ND</v>
          </cell>
        </row>
        <row r="1046">
          <cell r="A1046">
            <v>52832</v>
          </cell>
          <cell r="B1046" t="str">
            <v>CABO 120;00 MM2 - ISOLAMENTO P/ 1;0 KV</v>
          </cell>
          <cell r="C1046" t="str">
            <v>M</v>
          </cell>
          <cell r="D1046">
            <v>27.4807326</v>
          </cell>
          <cell r="E1046" t="str">
            <v>ND</v>
          </cell>
        </row>
        <row r="1047">
          <cell r="A1047">
            <v>52833</v>
          </cell>
          <cell r="B1047" t="str">
            <v>CABO 150;00 MM2 - ISOLAMENTO P/ 1;0 KV</v>
          </cell>
          <cell r="C1047" t="str">
            <v>M</v>
          </cell>
          <cell r="D1047">
            <v>34.004283110000003</v>
          </cell>
          <cell r="E1047" t="str">
            <v>ND</v>
          </cell>
        </row>
        <row r="1048">
          <cell r="A1048">
            <v>52834</v>
          </cell>
          <cell r="B1048" t="str">
            <v>CABO 185;00 MM2 - ISOLAMENTO P/ 1;0 KV</v>
          </cell>
          <cell r="C1048" t="str">
            <v>M</v>
          </cell>
          <cell r="D1048">
            <v>40.998534280000001</v>
          </cell>
          <cell r="E1048" t="str">
            <v>ND</v>
          </cell>
        </row>
        <row r="1049">
          <cell r="A1049">
            <v>52835</v>
          </cell>
          <cell r="B1049" t="str">
            <v>CABO 240;00 MM2 - ISOLAMENTO P/ 1;0 KV</v>
          </cell>
          <cell r="C1049" t="str">
            <v>M</v>
          </cell>
          <cell r="D1049">
            <v>54.135479750000002</v>
          </cell>
          <cell r="E1049" t="str">
            <v>ND</v>
          </cell>
        </row>
        <row r="1050">
          <cell r="A1050">
            <v>52836</v>
          </cell>
          <cell r="B1050" t="str">
            <v>CABO 300;00 MM2 - ISOLAMENTO P/ 1;0 KV</v>
          </cell>
          <cell r="C1050" t="str">
            <v>M</v>
          </cell>
          <cell r="D1050">
            <v>69.811554400000006</v>
          </cell>
          <cell r="E1050" t="str">
            <v>ND</v>
          </cell>
        </row>
        <row r="1051">
          <cell r="A1051">
            <v>52844</v>
          </cell>
          <cell r="B1051" t="str">
            <v>CABO DE COBRE NU - 6;00MM2</v>
          </cell>
          <cell r="C1051" t="str">
            <v>M</v>
          </cell>
          <cell r="D1051">
            <v>1.688544912</v>
          </cell>
          <cell r="E1051" t="str">
            <v>ND</v>
          </cell>
        </row>
        <row r="1052">
          <cell r="A1052">
            <v>52845</v>
          </cell>
          <cell r="B1052" t="str">
            <v>CABO DE COBRE NU - 10.00MM2</v>
          </cell>
          <cell r="C1052" t="str">
            <v>M</v>
          </cell>
          <cell r="D1052">
            <v>2.2000000000000002</v>
          </cell>
          <cell r="E1052" t="str">
            <v>ND</v>
          </cell>
        </row>
        <row r="1053">
          <cell r="A1053">
            <v>52846</v>
          </cell>
          <cell r="B1053" t="str">
            <v>CABO DE COBRE NU - 16.00MM2</v>
          </cell>
          <cell r="C1053" t="str">
            <v>M</v>
          </cell>
          <cell r="D1053">
            <v>3.3368576939999999</v>
          </cell>
          <cell r="E1053" t="str">
            <v>ND</v>
          </cell>
        </row>
        <row r="1054">
          <cell r="A1054">
            <v>52847</v>
          </cell>
          <cell r="B1054" t="str">
            <v>CABO DE COBRE NU - 25;00MM2</v>
          </cell>
          <cell r="C1054" t="str">
            <v>M</v>
          </cell>
          <cell r="D1054">
            <v>4.3756000000000004</v>
          </cell>
          <cell r="E1054" t="str">
            <v>ND</v>
          </cell>
        </row>
        <row r="1055">
          <cell r="A1055">
            <v>52848</v>
          </cell>
          <cell r="B1055" t="str">
            <v>CABO DE COBRE NU - 35;00MM2</v>
          </cell>
          <cell r="C1055" t="str">
            <v>M</v>
          </cell>
          <cell r="D1055">
            <v>5.9965999999999999</v>
          </cell>
          <cell r="E1055" t="str">
            <v>ND</v>
          </cell>
        </row>
        <row r="1056">
          <cell r="A1056">
            <v>52849</v>
          </cell>
          <cell r="B1056" t="str">
            <v>CABO DE COBRE NU - 50;00MM2</v>
          </cell>
          <cell r="C1056" t="str">
            <v>M</v>
          </cell>
          <cell r="D1056">
            <v>9.9994742629999998</v>
          </cell>
          <cell r="E1056" t="str">
            <v>ND</v>
          </cell>
        </row>
        <row r="1057">
          <cell r="A1057">
            <v>52850</v>
          </cell>
          <cell r="B1057" t="str">
            <v>CABO DE COBRE NU - 70;00MM2</v>
          </cell>
          <cell r="C1057" t="str">
            <v>M</v>
          </cell>
          <cell r="D1057">
            <v>10.8743</v>
          </cell>
          <cell r="E1057" t="str">
            <v>ND</v>
          </cell>
        </row>
        <row r="1058">
          <cell r="A1058">
            <v>52851</v>
          </cell>
          <cell r="B1058" t="str">
            <v>CABO DE COBRE NU - 95;00MM2</v>
          </cell>
          <cell r="C1058" t="str">
            <v>M</v>
          </cell>
          <cell r="D1058">
            <v>17.4012949</v>
          </cell>
          <cell r="E1058" t="str">
            <v>ND</v>
          </cell>
        </row>
        <row r="1059">
          <cell r="A1059">
            <v>52852</v>
          </cell>
          <cell r="B1059" t="str">
            <v>CABO DE COBRE NU - 120;00MM2</v>
          </cell>
          <cell r="C1059" t="str">
            <v>M</v>
          </cell>
          <cell r="D1059">
            <v>22.392299999999999</v>
          </cell>
          <cell r="E1059" t="str">
            <v>ND</v>
          </cell>
        </row>
        <row r="1060">
          <cell r="A1060">
            <v>52862</v>
          </cell>
          <cell r="B1060" t="str">
            <v>FIO 0;75 MM2 - ISOLAMENTO P/ 0;7 KV</v>
          </cell>
          <cell r="C1060" t="str">
            <v>M</v>
          </cell>
          <cell r="D1060">
            <v>0.3</v>
          </cell>
          <cell r="E1060" t="str">
            <v>ND</v>
          </cell>
        </row>
        <row r="1061">
          <cell r="A1061">
            <v>52863</v>
          </cell>
          <cell r="B1061" t="str">
            <v>FIO 1;00 MM2 - ISOLAMENTO P/ 0;7 KV</v>
          </cell>
          <cell r="C1061" t="str">
            <v>M</v>
          </cell>
          <cell r="D1061">
            <v>0.3</v>
          </cell>
          <cell r="E1061" t="str">
            <v>ND</v>
          </cell>
        </row>
        <row r="1062">
          <cell r="A1062">
            <v>52864</v>
          </cell>
          <cell r="B1062" t="str">
            <v>FIO 1;50 MM2 - ISOLAMENTO P/ 0;7 KV</v>
          </cell>
          <cell r="C1062" t="str">
            <v>M</v>
          </cell>
          <cell r="D1062">
            <v>0.39</v>
          </cell>
          <cell r="E1062" t="str">
            <v>ND</v>
          </cell>
        </row>
        <row r="1063">
          <cell r="A1063">
            <v>52865</v>
          </cell>
          <cell r="B1063" t="str">
            <v>FIO 2;50 MM2 - ISOLAMENTO P/ 0;7 KV</v>
          </cell>
          <cell r="C1063" t="str">
            <v>M</v>
          </cell>
          <cell r="D1063">
            <v>0.62</v>
          </cell>
          <cell r="E1063" t="str">
            <v>ND</v>
          </cell>
        </row>
        <row r="1064">
          <cell r="A1064">
            <v>52866</v>
          </cell>
          <cell r="B1064" t="str">
            <v>FIO 4;00 MM2 - ISOLAMENTO P/ 0;7 KV</v>
          </cell>
          <cell r="C1064" t="str">
            <v>M</v>
          </cell>
          <cell r="D1064">
            <v>0.94</v>
          </cell>
          <cell r="E1064" t="str">
            <v>ND</v>
          </cell>
        </row>
        <row r="1065">
          <cell r="A1065">
            <v>52867</v>
          </cell>
          <cell r="B1065" t="str">
            <v>FIO 6;00 MM2 - ISOLAMENTO P/ 0;7 KV</v>
          </cell>
          <cell r="C1065" t="str">
            <v>M</v>
          </cell>
          <cell r="D1065">
            <v>1.39</v>
          </cell>
          <cell r="E1065" t="str">
            <v>ND</v>
          </cell>
        </row>
        <row r="1066">
          <cell r="A1066">
            <v>52874</v>
          </cell>
          <cell r="B1066" t="str">
            <v>FIO 1;50 MM2 - ISOLAMENTO P/ 1;0 KV</v>
          </cell>
          <cell r="C1066" t="str">
            <v>M</v>
          </cell>
          <cell r="D1066">
            <v>0.77449434699999997</v>
          </cell>
          <cell r="E1066" t="str">
            <v>ND</v>
          </cell>
        </row>
        <row r="1067">
          <cell r="A1067">
            <v>52875</v>
          </cell>
          <cell r="B1067" t="str">
            <v>FIO 2;50 MM2 - ISOLAMENTO P/ 1;0 KV</v>
          </cell>
          <cell r="C1067" t="str">
            <v>M</v>
          </cell>
          <cell r="D1067">
            <v>0.99541365299999995</v>
          </cell>
          <cell r="E1067" t="str">
            <v>ND</v>
          </cell>
        </row>
        <row r="1068">
          <cell r="A1068">
            <v>52876</v>
          </cell>
          <cell r="B1068" t="str">
            <v>FIO 4;00 MM2 - ISOLAMENTO P/ 1;0 KV</v>
          </cell>
          <cell r="C1068" t="str">
            <v>M</v>
          </cell>
          <cell r="D1068">
            <v>1.3204338950000001</v>
          </cell>
          <cell r="E1068" t="str">
            <v>ND</v>
          </cell>
        </row>
        <row r="1069">
          <cell r="A1069">
            <v>52877</v>
          </cell>
          <cell r="B1069" t="str">
            <v>FIO 6;00 MM2 - ISOLAMENTO P/ 1;0 KV</v>
          </cell>
          <cell r="C1069" t="str">
            <v>M</v>
          </cell>
          <cell r="D1069">
            <v>1.694968163</v>
          </cell>
          <cell r="E1069" t="str">
            <v>ND</v>
          </cell>
        </row>
        <row r="1070">
          <cell r="A1070">
            <v>52880</v>
          </cell>
          <cell r="B1070" t="str">
            <v>FIO DE COBRE 2X1;50MM2 (PLASTICHUMBO)</v>
          </cell>
          <cell r="C1070" t="str">
            <v>M</v>
          </cell>
          <cell r="D1070">
            <v>1.33669127</v>
          </cell>
          <cell r="E1070" t="str">
            <v>ND</v>
          </cell>
        </row>
        <row r="1071">
          <cell r="A1071">
            <v>52881</v>
          </cell>
          <cell r="B1071" t="str">
            <v>FIO DE COBRE 2X2;50MM2 (PLASTICHUMBO)</v>
          </cell>
          <cell r="C1071" t="str">
            <v>M</v>
          </cell>
          <cell r="D1071">
            <v>1.889894567</v>
          </cell>
          <cell r="E1071" t="str">
            <v>ND</v>
          </cell>
        </row>
        <row r="1072">
          <cell r="A1072">
            <v>52882</v>
          </cell>
          <cell r="B1072" t="str">
            <v>FIO TELEF.INT.TIPO FI-60 PAR TRANCADO</v>
          </cell>
          <cell r="C1072" t="str">
            <v>M</v>
          </cell>
          <cell r="D1072">
            <v>0.18</v>
          </cell>
          <cell r="E1072" t="str">
            <v>ND</v>
          </cell>
        </row>
        <row r="1073">
          <cell r="A1073">
            <v>52883</v>
          </cell>
          <cell r="B1073" t="str">
            <v>FIO TELEF.EXT. TIPO FE-100 P/PARALELO</v>
          </cell>
          <cell r="C1073" t="str">
            <v>M</v>
          </cell>
          <cell r="D1073">
            <v>0.32</v>
          </cell>
          <cell r="E1073" t="str">
            <v>ND</v>
          </cell>
        </row>
        <row r="1074">
          <cell r="A1074">
            <v>52885</v>
          </cell>
          <cell r="B1074" t="str">
            <v>FIO -WPP- P/INSTAL.AEREAS - 4MM2</v>
          </cell>
          <cell r="C1074" t="str">
            <v>M</v>
          </cell>
          <cell r="D1074">
            <v>0.91181789999999996</v>
          </cell>
          <cell r="E1074" t="str">
            <v>ND</v>
          </cell>
        </row>
        <row r="1075">
          <cell r="A1075">
            <v>52886</v>
          </cell>
          <cell r="B1075" t="str">
            <v>FIO -WPP- P/INSTAL.AEREAS - 6MM2</v>
          </cell>
          <cell r="C1075" t="str">
            <v>M</v>
          </cell>
          <cell r="D1075">
            <v>1.3170702999999999</v>
          </cell>
          <cell r="E1075" t="str">
            <v>ND</v>
          </cell>
        </row>
        <row r="1076">
          <cell r="A1076">
            <v>52887</v>
          </cell>
          <cell r="B1076" t="str">
            <v>CABO -WPP- P/INSTAL.AEREAS - 10MM2</v>
          </cell>
          <cell r="C1076" t="str">
            <v>M</v>
          </cell>
          <cell r="D1076">
            <v>2.2947417149999998</v>
          </cell>
          <cell r="E1076" t="str">
            <v>ND</v>
          </cell>
        </row>
        <row r="1077">
          <cell r="A1077">
            <v>52888</v>
          </cell>
          <cell r="B1077" t="str">
            <v>CABO -WPP- P/INSTAL.AEREAS - 16MM2</v>
          </cell>
          <cell r="C1077" t="str">
            <v>M</v>
          </cell>
          <cell r="D1077">
            <v>3.5054332600000002</v>
          </cell>
          <cell r="E1077" t="str">
            <v>ND</v>
          </cell>
        </row>
        <row r="1078">
          <cell r="A1078">
            <v>52889</v>
          </cell>
          <cell r="B1078" t="str">
            <v>CABO -WPP- P/INSTAL.AEREAS - 25MM2</v>
          </cell>
          <cell r="C1078" t="str">
            <v>M</v>
          </cell>
          <cell r="D1078">
            <v>5.283478165</v>
          </cell>
          <cell r="E1078" t="str">
            <v>ND</v>
          </cell>
        </row>
        <row r="1079">
          <cell r="A1079">
            <v>52890</v>
          </cell>
          <cell r="B1079" t="str">
            <v>CABO -WPP- P/INSTAL.AEREAS - 35MM2</v>
          </cell>
          <cell r="C1079" t="str">
            <v>M</v>
          </cell>
          <cell r="D1079">
            <v>7.4211845749999998</v>
          </cell>
          <cell r="E1079" t="str">
            <v>ND</v>
          </cell>
        </row>
        <row r="1080">
          <cell r="A1080">
            <v>52892</v>
          </cell>
          <cell r="B1080" t="str">
            <v>CABO -WPP- P/INSTAL.AEREAS - 50MM2</v>
          </cell>
          <cell r="C1080" t="str">
            <v>M</v>
          </cell>
          <cell r="D1080">
            <v>10.66826943</v>
          </cell>
          <cell r="E1080" t="str">
            <v>ND</v>
          </cell>
        </row>
        <row r="1081">
          <cell r="A1081">
            <v>52894</v>
          </cell>
          <cell r="B1081" t="str">
            <v>CABO MEDIA TENSAO 12/12KV - 3X35MM2</v>
          </cell>
          <cell r="C1081" t="str">
            <v>M</v>
          </cell>
          <cell r="D1081">
            <v>68.077337549999996</v>
          </cell>
          <cell r="E1081" t="str">
            <v>ND</v>
          </cell>
        </row>
        <row r="1082">
          <cell r="A1082">
            <v>52897</v>
          </cell>
          <cell r="B1082" t="str">
            <v>CABO MEDIA TENSAO 12/20KV - 1X25MM2</v>
          </cell>
          <cell r="C1082" t="str">
            <v>M</v>
          </cell>
          <cell r="D1082">
            <v>20.080256420000001</v>
          </cell>
          <cell r="E1082" t="str">
            <v>ND</v>
          </cell>
        </row>
        <row r="1083">
          <cell r="A1083">
            <v>52898</v>
          </cell>
          <cell r="B1083" t="str">
            <v>CABO MEDIA TENSAO 12/20KV - 1X35MM2</v>
          </cell>
          <cell r="C1083" t="str">
            <v>M</v>
          </cell>
          <cell r="D1083">
            <v>23.32902983</v>
          </cell>
          <cell r="E1083" t="str">
            <v>ND</v>
          </cell>
        </row>
        <row r="1084">
          <cell r="A1084">
            <v>52910</v>
          </cell>
          <cell r="B1084" t="str">
            <v>CABO FLEXIVEL PVC 750V - 2 COND.1;5MM2</v>
          </cell>
          <cell r="C1084" t="str">
            <v>M</v>
          </cell>
          <cell r="D1084">
            <v>1.4218685710000001</v>
          </cell>
          <cell r="E1084" t="str">
            <v>ND</v>
          </cell>
        </row>
        <row r="1085">
          <cell r="A1085">
            <v>52911</v>
          </cell>
          <cell r="B1085" t="str">
            <v>CABO FLEXIVEL PVC 750V - 2 COND. 2;5MM2</v>
          </cell>
          <cell r="C1085" t="str">
            <v>M</v>
          </cell>
          <cell r="D1085">
            <v>1.9424152779999999</v>
          </cell>
          <cell r="E1085" t="str">
            <v>ND</v>
          </cell>
        </row>
        <row r="1086">
          <cell r="A1086">
            <v>52912</v>
          </cell>
          <cell r="B1086" t="str">
            <v>CABO FLEXIVEL PVC 750V - 2 COND. 4;0MM2</v>
          </cell>
          <cell r="C1086" t="str">
            <v>M</v>
          </cell>
          <cell r="D1086">
            <v>3.308825058</v>
          </cell>
          <cell r="E1086" t="str">
            <v>ND</v>
          </cell>
        </row>
        <row r="1087">
          <cell r="A1087">
            <v>52913</v>
          </cell>
          <cell r="B1087" t="str">
            <v>CABO FLEXIVEL PVC 750V - 2 COND.  6;0MM2</v>
          </cell>
          <cell r="C1087" t="str">
            <v>M</v>
          </cell>
          <cell r="D1087">
            <v>4.4693260930000003</v>
          </cell>
          <cell r="E1087" t="str">
            <v>ND</v>
          </cell>
        </row>
        <row r="1088">
          <cell r="A1088">
            <v>52914</v>
          </cell>
          <cell r="B1088" t="str">
            <v>CABO FLEXIVEL PVC 750V - 2 COND. 10;0MM2</v>
          </cell>
          <cell r="C1088" t="str">
            <v>M</v>
          </cell>
          <cell r="D1088">
            <v>6.7588603149999997</v>
          </cell>
          <cell r="E1088" t="str">
            <v>ND</v>
          </cell>
        </row>
        <row r="1089">
          <cell r="A1089">
            <v>52915</v>
          </cell>
          <cell r="B1089" t="str">
            <v>CABO FLEXIVEL PVC 750V - 3 COND. 1;5MM2</v>
          </cell>
          <cell r="C1089" t="str">
            <v>M</v>
          </cell>
          <cell r="D1089">
            <v>1.813524753</v>
          </cell>
          <cell r="E1089" t="str">
            <v>ND</v>
          </cell>
        </row>
        <row r="1090">
          <cell r="A1090">
            <v>52916</v>
          </cell>
          <cell r="B1090" t="str">
            <v>CABO FLEXIVEL PVC 750V - 3 COND. 2;5MM2</v>
          </cell>
          <cell r="C1090" t="str">
            <v>M</v>
          </cell>
          <cell r="D1090">
            <v>2.5875770990000002</v>
          </cell>
          <cell r="E1090" t="str">
            <v>ND</v>
          </cell>
        </row>
        <row r="1091">
          <cell r="A1091">
            <v>52917</v>
          </cell>
          <cell r="B1091" t="str">
            <v>CABO FLEXIVEL PVC 750V - 3 COND. 4;0MM2.</v>
          </cell>
          <cell r="C1091" t="str">
            <v>M</v>
          </cell>
          <cell r="D1091">
            <v>4.3597255820000003</v>
          </cell>
          <cell r="E1091" t="str">
            <v>ND</v>
          </cell>
        </row>
        <row r="1092">
          <cell r="A1092">
            <v>52918</v>
          </cell>
          <cell r="B1092" t="str">
            <v>CABO FLEXIVEL PVC 750V - 3 COND. 6;0MM2</v>
          </cell>
          <cell r="C1092" t="str">
            <v>M</v>
          </cell>
          <cell r="D1092">
            <v>5.9788304959999996</v>
          </cell>
          <cell r="E1092" t="str">
            <v>ND</v>
          </cell>
        </row>
        <row r="1093">
          <cell r="A1093">
            <v>52919</v>
          </cell>
          <cell r="B1093" t="str">
            <v>CABO FLEXIVEL PVC 750V - 3 COND.10;0 MM2</v>
          </cell>
          <cell r="C1093" t="str">
            <v>M</v>
          </cell>
          <cell r="D1093">
            <v>9.2009315399999991</v>
          </cell>
          <cell r="E1093" t="str">
            <v>ND</v>
          </cell>
        </row>
        <row r="1094">
          <cell r="A1094">
            <v>52920</v>
          </cell>
          <cell r="B1094" t="str">
            <v>CABO FLEXIVEL PVC 750V - 4 COND.1;5MM2</v>
          </cell>
          <cell r="C1094" t="str">
            <v>M</v>
          </cell>
          <cell r="D1094">
            <v>2.2460911640000001</v>
          </cell>
          <cell r="E1094" t="str">
            <v>ND</v>
          </cell>
        </row>
        <row r="1095">
          <cell r="A1095">
            <v>52921</v>
          </cell>
          <cell r="B1095" t="str">
            <v>CABO FLEXIVEL PVC 750V - 4 COND.2;5MM2</v>
          </cell>
          <cell r="C1095" t="str">
            <v>M</v>
          </cell>
          <cell r="D1095">
            <v>3.2365685549999998</v>
          </cell>
          <cell r="E1095" t="str">
            <v>ND</v>
          </cell>
        </row>
        <row r="1096">
          <cell r="A1096">
            <v>52922</v>
          </cell>
          <cell r="B1096" t="str">
            <v>CABO FLEXIVEL PVC 750V - 4 COND.4;0MM2</v>
          </cell>
          <cell r="C1096" t="str">
            <v>M</v>
          </cell>
          <cell r="D1096">
            <v>5.4854356989999999</v>
          </cell>
          <cell r="E1096" t="str">
            <v>ND</v>
          </cell>
        </row>
        <row r="1097">
          <cell r="A1097">
            <v>52923</v>
          </cell>
          <cell r="B1097" t="str">
            <v>CABO FLEXIVEL PVC 750V - 4 COND.6;0MM2</v>
          </cell>
          <cell r="C1097" t="str">
            <v>M</v>
          </cell>
          <cell r="D1097">
            <v>7.4086217510000001</v>
          </cell>
          <cell r="E1097" t="str">
            <v>ND</v>
          </cell>
        </row>
        <row r="1098">
          <cell r="A1098">
            <v>52924</v>
          </cell>
          <cell r="B1098" t="str">
            <v>CABO FLEXIVEL PVC 750V - 4 COND.10;0MM2</v>
          </cell>
          <cell r="C1098" t="str">
            <v>M</v>
          </cell>
          <cell r="D1098">
            <v>12.197246209999999</v>
          </cell>
          <cell r="E1098" t="str">
            <v>ND</v>
          </cell>
        </row>
        <row r="1099">
          <cell r="A1099">
            <v>53200</v>
          </cell>
          <cell r="B1099" t="str">
            <v>CHAVES</v>
          </cell>
          <cell r="D1099">
            <v>42.02</v>
          </cell>
          <cell r="E1099" t="str">
            <v>ND</v>
          </cell>
        </row>
        <row r="1100">
          <cell r="A1100">
            <v>53201</v>
          </cell>
          <cell r="B1100" t="str">
            <v>CHAVE FACA P/FUS.-CARTUCHO- - 3X30A</v>
          </cell>
          <cell r="C1100" t="str">
            <v>UN</v>
          </cell>
          <cell r="D1100">
            <v>20.41</v>
          </cell>
          <cell r="E1100" t="str">
            <v>ND</v>
          </cell>
        </row>
        <row r="1101">
          <cell r="A1101">
            <v>53203</v>
          </cell>
          <cell r="B1101" t="str">
            <v>CHAVE FACA P/FUS.-CARTUCHO- - 3X60A</v>
          </cell>
          <cell r="C1101" t="str">
            <v>UN</v>
          </cell>
          <cell r="D1101">
            <v>28.074999999999999</v>
          </cell>
          <cell r="E1101" t="str">
            <v>ND</v>
          </cell>
        </row>
        <row r="1102">
          <cell r="A1102">
            <v>53205</v>
          </cell>
          <cell r="B1102" t="str">
            <v>CHAVE FACA P/FUS.-CARTUCHO- - 3X100A</v>
          </cell>
          <cell r="C1102" t="str">
            <v>UN</v>
          </cell>
          <cell r="D1102">
            <v>62.13</v>
          </cell>
          <cell r="E1102" t="str">
            <v>ND</v>
          </cell>
        </row>
        <row r="1103">
          <cell r="A1103">
            <v>53206</v>
          </cell>
          <cell r="B1103" t="str">
            <v>CHAVE FACA P/FUS.-CARTUCHO- - 3X150A</v>
          </cell>
          <cell r="C1103" t="str">
            <v>UN</v>
          </cell>
          <cell r="D1103">
            <v>99.265000000000001</v>
          </cell>
          <cell r="E1103" t="str">
            <v>ND</v>
          </cell>
        </row>
        <row r="1104">
          <cell r="A1104">
            <v>53207</v>
          </cell>
          <cell r="B1104" t="str">
            <v>CHAVE FACA P/FUS.-CARTUCHO- - 3X200A</v>
          </cell>
          <cell r="C1104" t="str">
            <v>UN</v>
          </cell>
          <cell r="D1104">
            <v>99.265000000000001</v>
          </cell>
          <cell r="E1104" t="str">
            <v>ND</v>
          </cell>
        </row>
        <row r="1105">
          <cell r="A1105">
            <v>53208</v>
          </cell>
          <cell r="B1105" t="str">
            <v>CHAVE FACA P/FUS.-CARTUCHO- - 3X400A</v>
          </cell>
          <cell r="C1105" t="str">
            <v>UN</v>
          </cell>
          <cell r="D1105">
            <v>287</v>
          </cell>
          <cell r="E1105" t="str">
            <v>ND</v>
          </cell>
        </row>
        <row r="1106">
          <cell r="A1106">
            <v>53211</v>
          </cell>
          <cell r="B1106" t="str">
            <v>CHAVE FACA SECA; BASE MARMORE - 3X30A</v>
          </cell>
          <cell r="C1106" t="str">
            <v>UN</v>
          </cell>
          <cell r="D1106">
            <v>10.78984515</v>
          </cell>
          <cell r="E1106" t="str">
            <v>ND</v>
          </cell>
        </row>
        <row r="1107">
          <cell r="A1107">
            <v>53213</v>
          </cell>
          <cell r="B1107" t="str">
            <v>CHAVE FACA SECA; BASE MARMORE - 3X60A</v>
          </cell>
          <cell r="C1107" t="str">
            <v>UN</v>
          </cell>
          <cell r="D1107">
            <v>15.51306187</v>
          </cell>
          <cell r="E1107" t="str">
            <v>ND</v>
          </cell>
        </row>
        <row r="1108">
          <cell r="A1108">
            <v>53215</v>
          </cell>
          <cell r="B1108" t="str">
            <v>CHAVE FACA SECA; BASE MARMORE - 3X100A</v>
          </cell>
          <cell r="C1108" t="str">
            <v>UN</v>
          </cell>
          <cell r="D1108">
            <v>40.31754815</v>
          </cell>
          <cell r="E1108" t="str">
            <v>ND</v>
          </cell>
        </row>
        <row r="1109">
          <cell r="A1109">
            <v>53217</v>
          </cell>
          <cell r="B1109" t="str">
            <v>CHAVE FACA SECA; BASE MARMORE - 3X150A</v>
          </cell>
          <cell r="C1109" t="str">
            <v>UN</v>
          </cell>
          <cell r="D1109">
            <v>71.372546119999996</v>
          </cell>
          <cell r="E1109" t="str">
            <v>ND</v>
          </cell>
        </row>
        <row r="1110">
          <cell r="A1110">
            <v>53219</v>
          </cell>
          <cell r="B1110" t="str">
            <v>CHAVE FACA SECA; BASE MARMORE - 3X200A</v>
          </cell>
          <cell r="C1110" t="str">
            <v>UN</v>
          </cell>
          <cell r="D1110">
            <v>70.447500000000005</v>
          </cell>
          <cell r="E1110" t="str">
            <v>ND</v>
          </cell>
        </row>
        <row r="1111">
          <cell r="A1111">
            <v>53221</v>
          </cell>
          <cell r="B1111" t="str">
            <v>CHAVE FACA SECA; BASE MARMORE - 3X400A</v>
          </cell>
          <cell r="C1111" t="str">
            <v>UN</v>
          </cell>
          <cell r="D1111">
            <v>144.4116927</v>
          </cell>
          <cell r="E1111" t="str">
            <v>ND</v>
          </cell>
        </row>
        <row r="1112">
          <cell r="A1112">
            <v>53231</v>
          </cell>
          <cell r="B1112" t="str">
            <v>CHAVE FACA TRIP.BLIND.C/FUSIVEL - 150A</v>
          </cell>
          <cell r="C1112" t="str">
            <v>UN</v>
          </cell>
          <cell r="D1112">
            <v>147.57266150000001</v>
          </cell>
          <cell r="E1112" t="str">
            <v>ND</v>
          </cell>
        </row>
        <row r="1113">
          <cell r="A1113">
            <v>53233</v>
          </cell>
          <cell r="B1113" t="str">
            <v>CHAVE FACA TRIP.BLIND.C/FUSIVEL - 200A</v>
          </cell>
          <cell r="C1113" t="str">
            <v>UN</v>
          </cell>
          <cell r="D1113">
            <v>147.57266150000001</v>
          </cell>
          <cell r="E1113" t="str">
            <v>ND</v>
          </cell>
        </row>
        <row r="1114">
          <cell r="A1114">
            <v>53237</v>
          </cell>
          <cell r="B1114" t="str">
            <v>CHAVE FACA TRIP.BLIND.C/FUSIVEL - 400A</v>
          </cell>
          <cell r="C1114" t="str">
            <v>UN</v>
          </cell>
          <cell r="D1114">
            <v>189.7796989</v>
          </cell>
          <cell r="E1114" t="str">
            <v>ND</v>
          </cell>
        </row>
        <row r="1115">
          <cell r="A1115">
            <v>53241</v>
          </cell>
          <cell r="B1115" t="str">
            <v>CHAVE FACA TRIPOLAR C/FUSIVEL - 30A</v>
          </cell>
          <cell r="C1115" t="str">
            <v>UN</v>
          </cell>
          <cell r="D1115">
            <v>20.41</v>
          </cell>
          <cell r="E1115" t="str">
            <v>ND</v>
          </cell>
        </row>
        <row r="1116">
          <cell r="A1116">
            <v>53243</v>
          </cell>
          <cell r="B1116" t="str">
            <v>CHAVE FACA TRIPOLAR C/FUSIVEL - 60A</v>
          </cell>
          <cell r="C1116" t="str">
            <v>UN</v>
          </cell>
          <cell r="D1116">
            <v>28.074999999999999</v>
          </cell>
          <cell r="E1116" t="str">
            <v>ND</v>
          </cell>
        </row>
        <row r="1117">
          <cell r="A1117">
            <v>53245</v>
          </cell>
          <cell r="B1117" t="str">
            <v>CHAVE FACA TRIPOLAR C/FUSIVEL - 100A</v>
          </cell>
          <cell r="C1117" t="str">
            <v>UN</v>
          </cell>
          <cell r="D1117">
            <v>62.13</v>
          </cell>
          <cell r="E1117" t="str">
            <v>ND</v>
          </cell>
        </row>
        <row r="1118">
          <cell r="A1118">
            <v>53250</v>
          </cell>
          <cell r="B1118" t="str">
            <v>CHAVE MAGNETICA BIF.- 220V-3/4A 5HP</v>
          </cell>
          <cell r="C1118" t="str">
            <v>UN</v>
          </cell>
          <cell r="D1118">
            <v>42.02</v>
          </cell>
          <cell r="E1118" t="str">
            <v>ND</v>
          </cell>
        </row>
        <row r="1119">
          <cell r="A1119">
            <v>53261</v>
          </cell>
          <cell r="B1119" t="str">
            <v>CHAVE NH COM BASE E FUSIVEIS - 3X125A</v>
          </cell>
          <cell r="C1119" t="str">
            <v>UN</v>
          </cell>
          <cell r="D1119">
            <v>82.40368531</v>
          </cell>
          <cell r="E1119" t="str">
            <v>ND</v>
          </cell>
        </row>
        <row r="1120">
          <cell r="A1120">
            <v>53263</v>
          </cell>
          <cell r="B1120" t="str">
            <v>CHAVE NH COM BASE E FUSIVEIS - 3X250A</v>
          </cell>
          <cell r="C1120" t="str">
            <v>UN</v>
          </cell>
          <cell r="D1120">
            <v>175.98490720000001</v>
          </cell>
          <cell r="E1120" t="str">
            <v>ND</v>
          </cell>
        </row>
        <row r="1121">
          <cell r="A1121">
            <v>53265</v>
          </cell>
          <cell r="B1121" t="str">
            <v>CHAVE NH COM BASE E FUSIVEIS - 3X400A</v>
          </cell>
          <cell r="C1121" t="str">
            <v>UN</v>
          </cell>
          <cell r="D1121">
            <v>279.95848919999997</v>
          </cell>
          <cell r="E1121" t="str">
            <v>ND</v>
          </cell>
        </row>
        <row r="1122">
          <cell r="A1122">
            <v>53266</v>
          </cell>
          <cell r="B1122" t="str">
            <v>CHAVE NH C/BASE E FUSIVEIS 3X630A</v>
          </cell>
          <cell r="C1122" t="str">
            <v>UN</v>
          </cell>
          <cell r="D1122">
            <v>368.1307736</v>
          </cell>
          <cell r="E1122" t="str">
            <v>ND</v>
          </cell>
        </row>
        <row r="1123">
          <cell r="A1123">
            <v>53267</v>
          </cell>
          <cell r="B1123" t="str">
            <v>CHAVE SECCION.ROTATIVA 3X100A (PACCO)</v>
          </cell>
          <cell r="C1123" t="str">
            <v>UN</v>
          </cell>
          <cell r="D1123">
            <v>248.97659999999999</v>
          </cell>
          <cell r="E1123" t="str">
            <v>ND</v>
          </cell>
        </row>
        <row r="1124">
          <cell r="A1124">
            <v>53268</v>
          </cell>
          <cell r="B1124" t="str">
            <v>CHAVE SECCION.ROTATIVA 3X63A (PACCO)</v>
          </cell>
          <cell r="C1124" t="str">
            <v>UN</v>
          </cell>
          <cell r="D1124">
            <v>146.7406</v>
          </cell>
          <cell r="E1124" t="str">
            <v>ND</v>
          </cell>
        </row>
        <row r="1125">
          <cell r="A1125">
            <v>53269</v>
          </cell>
          <cell r="B1125" t="str">
            <v>CHAVE SECCION.ROTATIVA 3X40A (PACCO)</v>
          </cell>
          <cell r="C1125" t="str">
            <v>UN</v>
          </cell>
          <cell r="D1125">
            <v>106.196</v>
          </cell>
          <cell r="E1125" t="str">
            <v>ND</v>
          </cell>
        </row>
        <row r="1126">
          <cell r="A1126">
            <v>53270</v>
          </cell>
          <cell r="B1126" t="str">
            <v>CHAVE SECCION.ROTATIVA 3X16A (PACCO)</v>
          </cell>
          <cell r="C1126" t="str">
            <v>UN</v>
          </cell>
          <cell r="D1126">
            <v>44.223700000000001</v>
          </cell>
          <cell r="E1126" t="str">
            <v>ND</v>
          </cell>
        </row>
        <row r="1127">
          <cell r="A1127">
            <v>53271</v>
          </cell>
          <cell r="B1127" t="str">
            <v>CHAVE SECCIONADORA ROTATIVA - 3X25A</v>
          </cell>
          <cell r="C1127" t="str">
            <v>UN</v>
          </cell>
          <cell r="D1127">
            <v>56.789499999999997</v>
          </cell>
          <cell r="E1127" t="str">
            <v>ND</v>
          </cell>
        </row>
        <row r="1128">
          <cell r="A1128">
            <v>53272</v>
          </cell>
          <cell r="B1128" t="str">
            <v>CHAVE COMUTADORA P/VOLTIMETRO</v>
          </cell>
          <cell r="C1128" t="str">
            <v>UN</v>
          </cell>
          <cell r="D1128">
            <v>34.119719250000003</v>
          </cell>
          <cell r="E1128" t="str">
            <v>ND</v>
          </cell>
        </row>
        <row r="1129">
          <cell r="A1129">
            <v>53273</v>
          </cell>
          <cell r="B1129" t="str">
            <v>CHAVE SECC.TRIP.AB.CARGA FUS.NH1000A/600V</v>
          </cell>
          <cell r="C1129" t="str">
            <v>UN</v>
          </cell>
          <cell r="D1129">
            <v>2220.2800000000002</v>
          </cell>
          <cell r="E1129" t="str">
            <v>ND</v>
          </cell>
        </row>
        <row r="1130">
          <cell r="A1130">
            <v>53274</v>
          </cell>
          <cell r="B1130" t="str">
            <v>CHAVE SECC.TRIP.AB.CARGA FUS.NH800A/600V</v>
          </cell>
          <cell r="C1130" t="str">
            <v>UN</v>
          </cell>
          <cell r="D1130">
            <v>2006.95</v>
          </cell>
          <cell r="E1130" t="str">
            <v>ND</v>
          </cell>
        </row>
        <row r="1131">
          <cell r="A1131">
            <v>53275</v>
          </cell>
          <cell r="B1131" t="str">
            <v>CHAVE SECC TRIP ABERT/CARGA C/FUS.NH-100A/2</v>
          </cell>
          <cell r="C1131" t="str">
            <v>UN</v>
          </cell>
          <cell r="D1131">
            <v>502.90809710000002</v>
          </cell>
          <cell r="E1131" t="str">
            <v>ND</v>
          </cell>
        </row>
        <row r="1132">
          <cell r="A1132">
            <v>53277</v>
          </cell>
          <cell r="B1132" t="str">
            <v>CHAVE SECC TRIP ABERT/CARGA C/FUS.NH 200A/2</v>
          </cell>
          <cell r="C1132" t="str">
            <v>UN</v>
          </cell>
          <cell r="D1132">
            <v>1242.240444</v>
          </cell>
          <cell r="E1132" t="str">
            <v>ND</v>
          </cell>
        </row>
        <row r="1133">
          <cell r="A1133">
            <v>53279</v>
          </cell>
          <cell r="B1133" t="str">
            <v>CHAVE SECC TRIP ABERT/CARGA C/FUS.NH-400A/2</v>
          </cell>
          <cell r="C1133" t="str">
            <v>UN</v>
          </cell>
          <cell r="D1133">
            <v>1370.9182129999999</v>
          </cell>
          <cell r="E1133" t="str">
            <v>ND</v>
          </cell>
        </row>
        <row r="1134">
          <cell r="A1134">
            <v>53280</v>
          </cell>
          <cell r="B1134" t="str">
            <v>CHAVE SECC.TRIP.AB.CARGA FUS.NH630A/600V</v>
          </cell>
          <cell r="C1134" t="str">
            <v>UN</v>
          </cell>
          <cell r="D1134">
            <v>2626.3698850000001</v>
          </cell>
          <cell r="E1134" t="str">
            <v>ND</v>
          </cell>
        </row>
        <row r="1135">
          <cell r="A1135">
            <v>53281</v>
          </cell>
          <cell r="B1135" t="str">
            <v>CHAVE SELETORA COM 3 POSICOES - 10A</v>
          </cell>
          <cell r="C1135" t="str">
            <v>UN</v>
          </cell>
          <cell r="D1135">
            <v>43.595026930000003</v>
          </cell>
          <cell r="E1135" t="str">
            <v>ND</v>
          </cell>
        </row>
        <row r="1136">
          <cell r="A1136">
            <v>53282</v>
          </cell>
          <cell r="B1136" t="str">
            <v>CHAVE COMUTADORA P/AMPERIMETRO</v>
          </cell>
          <cell r="C1136" t="str">
            <v>UN</v>
          </cell>
          <cell r="D1136">
            <v>40.849441919999997</v>
          </cell>
          <cell r="E1136" t="str">
            <v>ND</v>
          </cell>
        </row>
        <row r="1137">
          <cell r="A1137">
            <v>53283</v>
          </cell>
          <cell r="B1137" t="str">
            <v>CHAVE SECC.TROP.AB.CARGA -SECA- 40A/600V</v>
          </cell>
          <cell r="C1137" t="str">
            <v>UN</v>
          </cell>
          <cell r="D1137">
            <v>51.88243851</v>
          </cell>
          <cell r="E1137" t="str">
            <v>ND</v>
          </cell>
        </row>
        <row r="1138">
          <cell r="A1138">
            <v>53284</v>
          </cell>
          <cell r="B1138" t="str">
            <v>CHAVE SECC.TRIP.AB.CARGA -SECA- 63A/600V</v>
          </cell>
          <cell r="C1138" t="str">
            <v>UN</v>
          </cell>
          <cell r="D1138">
            <v>51.88243851</v>
          </cell>
          <cell r="E1138" t="str">
            <v>ND</v>
          </cell>
        </row>
        <row r="1139">
          <cell r="A1139">
            <v>53285</v>
          </cell>
          <cell r="B1139" t="str">
            <v>CHAVE SECC.TRIP.AB.CARGA -SECA- 125A/600V</v>
          </cell>
          <cell r="C1139" t="str">
            <v>UN</v>
          </cell>
          <cell r="D1139">
            <v>70.447500000000005</v>
          </cell>
          <cell r="E1139" t="str">
            <v>ND</v>
          </cell>
        </row>
        <row r="1140">
          <cell r="A1140">
            <v>53286</v>
          </cell>
          <cell r="B1140" t="str">
            <v>CHAVE SECC.TRIP.AB.CARGA -SECA- 160A/600V</v>
          </cell>
          <cell r="C1140" t="str">
            <v>UN</v>
          </cell>
          <cell r="D1140">
            <v>311.28449979999999</v>
          </cell>
          <cell r="E1140" t="str">
            <v>ND</v>
          </cell>
        </row>
        <row r="1141">
          <cell r="A1141">
            <v>53287</v>
          </cell>
          <cell r="B1141" t="str">
            <v>CHAVE SECC.TRIP.AB.CARGA -SECA- 200A/600V</v>
          </cell>
          <cell r="C1141" t="str">
            <v>UN</v>
          </cell>
          <cell r="D1141">
            <v>376.46934829999998</v>
          </cell>
          <cell r="E1141" t="str">
            <v>ND</v>
          </cell>
        </row>
        <row r="1142">
          <cell r="A1142">
            <v>53288</v>
          </cell>
          <cell r="B1142" t="str">
            <v>CHAVE SECC.TRIP.AB.CARGA -SECA- 300A/600V</v>
          </cell>
          <cell r="C1142" t="str">
            <v>UN</v>
          </cell>
          <cell r="D1142">
            <v>511.6473651</v>
          </cell>
          <cell r="E1142" t="str">
            <v>ND</v>
          </cell>
        </row>
        <row r="1143">
          <cell r="A1143">
            <v>53289</v>
          </cell>
          <cell r="B1143" t="str">
            <v>CHAVE SECC.TRIP.AB.CARGA -SECA- 400A/600V</v>
          </cell>
          <cell r="C1143" t="str">
            <v>UN</v>
          </cell>
          <cell r="D1143">
            <v>511.6473651</v>
          </cell>
          <cell r="E1143" t="str">
            <v>ND</v>
          </cell>
        </row>
        <row r="1144">
          <cell r="A1144">
            <v>53290</v>
          </cell>
          <cell r="B1144" t="str">
            <v>CHAVE SECC.TRIP.AB.CARGA -SECA- 630A/600V</v>
          </cell>
          <cell r="C1144" t="str">
            <v>UN</v>
          </cell>
          <cell r="D1144">
            <v>776.20828940000001</v>
          </cell>
          <cell r="E1144" t="str">
            <v>ND</v>
          </cell>
        </row>
        <row r="1145">
          <cell r="A1145">
            <v>53291</v>
          </cell>
          <cell r="B1145" t="str">
            <v>CAHVE SECC.TRIP.AB.CARGA -SECA- 800A/600V</v>
          </cell>
          <cell r="C1145" t="str">
            <v>UN</v>
          </cell>
          <cell r="D1145">
            <v>1448.468325</v>
          </cell>
          <cell r="E1145" t="str">
            <v>ND</v>
          </cell>
        </row>
        <row r="1146">
          <cell r="A1146">
            <v>53292</v>
          </cell>
          <cell r="B1146" t="str">
            <v>CHAVE SECC.TRIP.AB.CARGA -SECA- 1000A/600V</v>
          </cell>
          <cell r="C1146" t="str">
            <v>UN</v>
          </cell>
          <cell r="D1146">
            <v>1489.93831</v>
          </cell>
          <cell r="E1146" t="str">
            <v>ND</v>
          </cell>
        </row>
        <row r="1147">
          <cell r="A1147">
            <v>53601</v>
          </cell>
          <cell r="B1147" t="str">
            <v>FUSIVEL TIPO -CARTUCHO- - 30A</v>
          </cell>
          <cell r="C1147" t="str">
            <v>UN</v>
          </cell>
          <cell r="D1147">
            <v>0.80847853800000002</v>
          </cell>
          <cell r="E1147" t="str">
            <v>ND</v>
          </cell>
        </row>
        <row r="1148">
          <cell r="A1148">
            <v>53603</v>
          </cell>
          <cell r="B1148" t="str">
            <v>FUSIVEL TIPO -CARTUCHO- - 60A</v>
          </cell>
          <cell r="C1148" t="str">
            <v>UN</v>
          </cell>
          <cell r="D1148">
            <v>1.4391525860000001</v>
          </cell>
          <cell r="E1148" t="str">
            <v>ND</v>
          </cell>
        </row>
        <row r="1149">
          <cell r="A1149">
            <v>53611</v>
          </cell>
          <cell r="B1149" t="str">
            <v>FUSIVEL TIPO FACA - 100A</v>
          </cell>
          <cell r="C1149" t="str">
            <v>UN</v>
          </cell>
          <cell r="D1149">
            <v>5.04</v>
          </cell>
          <cell r="E1149" t="str">
            <v>ND</v>
          </cell>
        </row>
        <row r="1150">
          <cell r="A1150">
            <v>53613</v>
          </cell>
          <cell r="B1150" t="str">
            <v>FUSIVEL TIPO FACA - 150A</v>
          </cell>
          <cell r="C1150" t="str">
            <v>UN</v>
          </cell>
          <cell r="D1150">
            <v>11.38</v>
          </cell>
          <cell r="E1150" t="str">
            <v>ND</v>
          </cell>
        </row>
        <row r="1151">
          <cell r="A1151">
            <v>53614</v>
          </cell>
          <cell r="B1151" t="str">
            <v>FUSIVEL TIPO FACA - 200A</v>
          </cell>
          <cell r="C1151" t="str">
            <v>UN</v>
          </cell>
          <cell r="D1151">
            <v>11.38</v>
          </cell>
          <cell r="E1151" t="str">
            <v>ND</v>
          </cell>
        </row>
        <row r="1152">
          <cell r="A1152">
            <v>53622</v>
          </cell>
          <cell r="B1152" t="str">
            <v>FUSIVEL TIPO NH - 125A</v>
          </cell>
          <cell r="C1152" t="str">
            <v>UN</v>
          </cell>
          <cell r="D1152">
            <v>25.10538618</v>
          </cell>
          <cell r="E1152" t="str">
            <v>ND</v>
          </cell>
        </row>
        <row r="1153">
          <cell r="A1153">
            <v>53625</v>
          </cell>
          <cell r="B1153" t="str">
            <v>FUSIVEL TIPO NH - 250A</v>
          </cell>
          <cell r="C1153" t="str">
            <v>UN</v>
          </cell>
          <cell r="D1153">
            <v>25.10538618</v>
          </cell>
          <cell r="E1153" t="str">
            <v>ND</v>
          </cell>
        </row>
        <row r="1154">
          <cell r="A1154">
            <v>53628</v>
          </cell>
          <cell r="B1154" t="str">
            <v>FUSIVEL TIPO NH - 400A</v>
          </cell>
          <cell r="C1154" t="str">
            <v>UN</v>
          </cell>
          <cell r="D1154">
            <v>34.766603400000001</v>
          </cell>
          <cell r="E1154" t="str">
            <v>ND</v>
          </cell>
        </row>
        <row r="1155">
          <cell r="A1155">
            <v>53631</v>
          </cell>
          <cell r="B1155" t="str">
            <v>FUSIVEL TIPO NH - 100/200A</v>
          </cell>
          <cell r="C1155" t="str">
            <v>UN</v>
          </cell>
          <cell r="D1155">
            <v>17.729792499999999</v>
          </cell>
          <cell r="E1155" t="str">
            <v>ND</v>
          </cell>
        </row>
        <row r="1156">
          <cell r="A1156">
            <v>53632</v>
          </cell>
          <cell r="B1156" t="str">
            <v>FUSIVEL TIPO NH - 224/355A</v>
          </cell>
          <cell r="C1156" t="str">
            <v>UN</v>
          </cell>
          <cell r="D1156">
            <v>27.936074189999999</v>
          </cell>
          <cell r="E1156" t="str">
            <v>ND</v>
          </cell>
        </row>
        <row r="1157">
          <cell r="A1157">
            <v>53633</v>
          </cell>
          <cell r="B1157" t="str">
            <v>FUSIVEL TIPO NH - 425/630A</v>
          </cell>
          <cell r="C1157" t="str">
            <v>UN</v>
          </cell>
          <cell r="D1157">
            <v>46.610510040000001</v>
          </cell>
          <cell r="E1157" t="str">
            <v>ND</v>
          </cell>
        </row>
        <row r="1158">
          <cell r="A1158">
            <v>53634</v>
          </cell>
          <cell r="B1158" t="str">
            <v>FUSIVEL TIPO NH TAM-04 800-1250A</v>
          </cell>
          <cell r="C1158" t="str">
            <v>UN</v>
          </cell>
          <cell r="D1158">
            <v>366.87099999999998</v>
          </cell>
          <cell r="E1158" t="str">
            <v>ND</v>
          </cell>
        </row>
        <row r="1159">
          <cell r="A1159">
            <v>53645</v>
          </cell>
          <cell r="B1159" t="str">
            <v>FUSIVEL TP.-DIAZED- RAPIDO/RETARDO 2X25 A</v>
          </cell>
          <cell r="C1159" t="str">
            <v>UN</v>
          </cell>
          <cell r="D1159">
            <v>0.97463202199999999</v>
          </cell>
          <cell r="E1159" t="str">
            <v>ND</v>
          </cell>
        </row>
        <row r="1160">
          <cell r="A1160">
            <v>53647</v>
          </cell>
          <cell r="B1160" t="str">
            <v>FUSIVEL TP.-DIAZED- RAPIDO/RETARDO 35/63 A</v>
          </cell>
          <cell r="C1160" t="str">
            <v>UN</v>
          </cell>
          <cell r="D1160">
            <v>1.424462186</v>
          </cell>
          <cell r="E1160" t="str">
            <v>ND</v>
          </cell>
        </row>
        <row r="1161">
          <cell r="A1161">
            <v>53660</v>
          </cell>
          <cell r="B1161" t="str">
            <v>BASE PARA FUSIVEIS -DIAZED- - 2/25 A</v>
          </cell>
          <cell r="C1161" t="str">
            <v>UN</v>
          </cell>
          <cell r="D1161">
            <v>5.553984142</v>
          </cell>
          <cell r="E1161" t="str">
            <v>ND</v>
          </cell>
        </row>
        <row r="1162">
          <cell r="A1162">
            <v>53662</v>
          </cell>
          <cell r="B1162" t="str">
            <v>BASE PARA FUSIVEIS -DIAZED- - 35/63A</v>
          </cell>
          <cell r="C1162" t="str">
            <v>UN</v>
          </cell>
          <cell r="D1162">
            <v>8.7716881979999997</v>
          </cell>
          <cell r="E1162" t="str">
            <v>ND</v>
          </cell>
        </row>
        <row r="1163">
          <cell r="A1163">
            <v>53670</v>
          </cell>
          <cell r="B1163" t="str">
            <v>BASE PARA FUSIVEIS NH - 125A</v>
          </cell>
          <cell r="C1163" t="str">
            <v>UN</v>
          </cell>
          <cell r="D1163">
            <v>10.011760539999999</v>
          </cell>
          <cell r="E1163" t="str">
            <v>ND</v>
          </cell>
        </row>
        <row r="1164">
          <cell r="A1164">
            <v>53675</v>
          </cell>
          <cell r="B1164" t="str">
            <v>BASE PARA FUSIVEIS NH - 250A</v>
          </cell>
          <cell r="C1164" t="str">
            <v>UN</v>
          </cell>
          <cell r="D1164">
            <v>33.698763319999998</v>
          </cell>
          <cell r="E1164" t="str">
            <v>ND</v>
          </cell>
        </row>
        <row r="1165">
          <cell r="A1165">
            <v>53680</v>
          </cell>
          <cell r="B1165" t="str">
            <v>BASE PARA FUSIVEIS NH - 400A</v>
          </cell>
          <cell r="C1165" t="str">
            <v>UN</v>
          </cell>
          <cell r="D1165">
            <v>44.525081190000002</v>
          </cell>
          <cell r="E1165" t="str">
            <v>ND</v>
          </cell>
        </row>
        <row r="1166">
          <cell r="A1166">
            <v>53681</v>
          </cell>
          <cell r="B1166" t="str">
            <v>BASE P/FUSIVEIS NH TAM-03 425-630A</v>
          </cell>
          <cell r="C1166" t="str">
            <v>UN</v>
          </cell>
          <cell r="D1166">
            <v>68.816400000000002</v>
          </cell>
          <cell r="E1166" t="str">
            <v>ND</v>
          </cell>
        </row>
        <row r="1167">
          <cell r="A1167">
            <v>53682</v>
          </cell>
          <cell r="B1167" t="str">
            <v>BASE P/FUSIVEIS NH TAM-04 800-1250A</v>
          </cell>
          <cell r="C1167" t="str">
            <v>UN</v>
          </cell>
          <cell r="D1167">
            <v>366.87099999999998</v>
          </cell>
          <cell r="E1167" t="str">
            <v>ND</v>
          </cell>
        </row>
        <row r="1168">
          <cell r="A1168">
            <v>53683</v>
          </cell>
          <cell r="B1168" t="str">
            <v>ISOLADOR POLIESTER BT INTERNO 15X20MM</v>
          </cell>
          <cell r="C1168" t="str">
            <v>UN</v>
          </cell>
          <cell r="D1168">
            <v>0.42</v>
          </cell>
          <cell r="E1168" t="str">
            <v>ND</v>
          </cell>
        </row>
        <row r="1169">
          <cell r="A1169">
            <v>53684</v>
          </cell>
          <cell r="B1169" t="str">
            <v>ISOLADOR POLIESTER BT INTERNO 35X45MM</v>
          </cell>
          <cell r="C1169" t="str">
            <v>UN</v>
          </cell>
          <cell r="D1169">
            <v>0.72</v>
          </cell>
          <cell r="E1169" t="str">
            <v>ND</v>
          </cell>
        </row>
        <row r="1170">
          <cell r="A1170">
            <v>53685</v>
          </cell>
          <cell r="B1170" t="str">
            <v>ISOLADOR POLIESTER BT INTERNO 60X60MM</v>
          </cell>
          <cell r="C1170" t="str">
            <v>UN</v>
          </cell>
          <cell r="D1170">
            <v>5.13</v>
          </cell>
          <cell r="E1170" t="str">
            <v>ND</v>
          </cell>
        </row>
        <row r="1171">
          <cell r="A1171">
            <v>53686</v>
          </cell>
          <cell r="B1171" t="str">
            <v>ISOLADOR POLIESTER BT INTERNO 60X75MM</v>
          </cell>
          <cell r="C1171" t="str">
            <v>UN</v>
          </cell>
          <cell r="D1171">
            <v>13.62</v>
          </cell>
          <cell r="E1171" t="str">
            <v>ND</v>
          </cell>
        </row>
        <row r="1172">
          <cell r="A1172">
            <v>54001</v>
          </cell>
          <cell r="B1172" t="str">
            <v>BARRA DE COBRE PARA NEUTRO - 30A</v>
          </cell>
          <cell r="C1172" t="str">
            <v>UN</v>
          </cell>
          <cell r="D1172">
            <v>3.7078906049999998</v>
          </cell>
          <cell r="E1172" t="str">
            <v>ND</v>
          </cell>
        </row>
        <row r="1173">
          <cell r="A1173">
            <v>54002</v>
          </cell>
          <cell r="B1173" t="str">
            <v>BARRA DE COBRE PARA NEUTRO - 60A</v>
          </cell>
          <cell r="C1173" t="str">
            <v>UN</v>
          </cell>
          <cell r="D1173">
            <v>6.8968892830000001</v>
          </cell>
          <cell r="E1173" t="str">
            <v>ND</v>
          </cell>
        </row>
        <row r="1174">
          <cell r="A1174">
            <v>54004</v>
          </cell>
          <cell r="B1174" t="str">
            <v>BARRA DE COBRE PARA NEUTRO - 100A</v>
          </cell>
          <cell r="C1174" t="str">
            <v>UN</v>
          </cell>
          <cell r="D1174">
            <v>11.284590789999999</v>
          </cell>
          <cell r="E1174" t="str">
            <v>ND</v>
          </cell>
        </row>
        <row r="1175">
          <cell r="A1175">
            <v>54006</v>
          </cell>
          <cell r="B1175" t="str">
            <v>BARRA DE COBRE PARA NEUTRO - 150A</v>
          </cell>
          <cell r="C1175" t="str">
            <v>UN</v>
          </cell>
          <cell r="D1175">
            <v>20.318342210000001</v>
          </cell>
          <cell r="E1175" t="str">
            <v>ND</v>
          </cell>
        </row>
        <row r="1176">
          <cell r="A1176">
            <v>54008</v>
          </cell>
          <cell r="B1176" t="str">
            <v>BARRA DE COBRE PARA NEUTRO - 200A</v>
          </cell>
          <cell r="C1176" t="str">
            <v>UN</v>
          </cell>
          <cell r="D1176">
            <v>43.625420859999998</v>
          </cell>
          <cell r="E1176" t="str">
            <v>ND</v>
          </cell>
        </row>
        <row r="1177">
          <cell r="A1177">
            <v>54009</v>
          </cell>
          <cell r="B1177" t="str">
            <v>BARRA DE COBRE PARA NEUTRO - 400A</v>
          </cell>
          <cell r="C1177" t="str">
            <v>UN</v>
          </cell>
          <cell r="D1177">
            <v>82.50634925</v>
          </cell>
          <cell r="E1177" t="str">
            <v>ND</v>
          </cell>
        </row>
        <row r="1178">
          <cell r="A1178">
            <v>54020</v>
          </cell>
          <cell r="B1178" t="str">
            <v>BARRAMENTO DE COBRE P/30A - 6X1MM</v>
          </cell>
          <cell r="C1178" t="str">
            <v>M</v>
          </cell>
          <cell r="D1178">
            <v>3.7080594599999999</v>
          </cell>
          <cell r="E1178" t="str">
            <v>ND</v>
          </cell>
        </row>
        <row r="1179">
          <cell r="A1179">
            <v>54022</v>
          </cell>
          <cell r="B1179" t="str">
            <v>BARRAMENTO DE COBRE P/60A - 10X2MM</v>
          </cell>
          <cell r="C1179" t="str">
            <v>M</v>
          </cell>
          <cell r="D1179">
            <v>6.8970581380000002</v>
          </cell>
          <cell r="E1179" t="str">
            <v>ND</v>
          </cell>
        </row>
        <row r="1180">
          <cell r="A1180">
            <v>54024</v>
          </cell>
          <cell r="B1180" t="str">
            <v>BARRAMENTO DE COBRE P/100A - 15X3MM</v>
          </cell>
          <cell r="C1180" t="str">
            <v>M</v>
          </cell>
          <cell r="D1180">
            <v>11.284590789999999</v>
          </cell>
          <cell r="E1180" t="str">
            <v>ND</v>
          </cell>
        </row>
        <row r="1181">
          <cell r="A1181">
            <v>54026</v>
          </cell>
          <cell r="B1181" t="str">
            <v>BARRAMENTO DE COBRE P/150A - 20X4MM</v>
          </cell>
          <cell r="C1181" t="str">
            <v>M</v>
          </cell>
          <cell r="D1181">
            <v>20.320030760000002</v>
          </cell>
          <cell r="E1181" t="str">
            <v>ND</v>
          </cell>
        </row>
        <row r="1182">
          <cell r="A1182">
            <v>54028</v>
          </cell>
          <cell r="B1182" t="str">
            <v>BARRAMENTO DE COBRE P/200A - 25X4MM</v>
          </cell>
          <cell r="C1182" t="str">
            <v>M</v>
          </cell>
          <cell r="D1182">
            <v>43.625420859999998</v>
          </cell>
          <cell r="E1182" t="str">
            <v>ND</v>
          </cell>
        </row>
        <row r="1183">
          <cell r="A1183">
            <v>54030</v>
          </cell>
          <cell r="B1183" t="str">
            <v>BARRAMENTO DE COBRE P/400A - 40X7MM</v>
          </cell>
          <cell r="C1183" t="str">
            <v>M</v>
          </cell>
          <cell r="D1183">
            <v>82.504998409999999</v>
          </cell>
          <cell r="E1183" t="str">
            <v>ND</v>
          </cell>
        </row>
        <row r="1184">
          <cell r="A1184">
            <v>54031</v>
          </cell>
          <cell r="B1184" t="str">
            <v>BARRAMENTO DE COBRE P/600A - 7X60MM</v>
          </cell>
          <cell r="C1184" t="str">
            <v>M</v>
          </cell>
          <cell r="D1184">
            <v>104.1014054</v>
          </cell>
          <cell r="E1184" t="str">
            <v>ND</v>
          </cell>
        </row>
        <row r="1185">
          <cell r="A1185">
            <v>54032</v>
          </cell>
          <cell r="B1185" t="str">
            <v>BARRAMENTO DE COBRE P/800A - 10X80MM</v>
          </cell>
          <cell r="C1185" t="str">
            <v>M</v>
          </cell>
          <cell r="D1185">
            <v>162.18538760000001</v>
          </cell>
          <cell r="E1185" t="str">
            <v>ND</v>
          </cell>
        </row>
        <row r="1186">
          <cell r="A1186">
            <v>54033</v>
          </cell>
          <cell r="B1186" t="str">
            <v>BARRAMENTO DE COBRE P/1000A - 10X100MM</v>
          </cell>
          <cell r="C1186" t="str">
            <v>M</v>
          </cell>
          <cell r="D1186">
            <v>216.45206099999999</v>
          </cell>
          <cell r="E1186" t="str">
            <v>ND</v>
          </cell>
        </row>
        <row r="1187">
          <cell r="A1187">
            <v>54034</v>
          </cell>
          <cell r="B1187" t="str">
            <v>BARRAMENTO DE COBRE P/1200A - 10X120MM</v>
          </cell>
          <cell r="C1187" t="str">
            <v>M</v>
          </cell>
          <cell r="D1187">
            <v>274.6834538</v>
          </cell>
          <cell r="E1187" t="str">
            <v>ND</v>
          </cell>
        </row>
        <row r="1188">
          <cell r="A1188">
            <v>54035</v>
          </cell>
          <cell r="B1188" t="str">
            <v>BARRAMENTO DE COBRE P/1400A - 10X140MM</v>
          </cell>
          <cell r="C1188" t="str">
            <v>M</v>
          </cell>
          <cell r="D1188">
            <v>326.70941920000001</v>
          </cell>
          <cell r="E1188" t="str">
            <v>ND</v>
          </cell>
        </row>
        <row r="1189">
          <cell r="A1189">
            <v>54101</v>
          </cell>
          <cell r="B1189" t="str">
            <v>DISJ.TER/MAG.DIFERENCIAL BIP./15A/30MA-240V</v>
          </cell>
          <cell r="C1189" t="str">
            <v>UN</v>
          </cell>
          <cell r="D1189">
            <v>184.71404390000001</v>
          </cell>
          <cell r="E1189" t="str">
            <v>ND</v>
          </cell>
        </row>
        <row r="1190">
          <cell r="A1190">
            <v>54102</v>
          </cell>
          <cell r="B1190" t="str">
            <v>DISJ.TER/MAG.DIFERENCIAL BIP./20A/30MA-240V</v>
          </cell>
          <cell r="C1190" t="str">
            <v>UN</v>
          </cell>
          <cell r="D1190">
            <v>187.47651440000001</v>
          </cell>
          <cell r="E1190" t="str">
            <v>ND</v>
          </cell>
        </row>
        <row r="1191">
          <cell r="A1191">
            <v>54103</v>
          </cell>
          <cell r="B1191" t="str">
            <v>DISJ.TER/MAG.DIFERENCIAL BIP./25A/30MA-240V</v>
          </cell>
          <cell r="C1191" t="str">
            <v>UN</v>
          </cell>
          <cell r="D1191">
            <v>194.36580520000001</v>
          </cell>
          <cell r="E1191" t="str">
            <v>ND</v>
          </cell>
        </row>
        <row r="1192">
          <cell r="A1192">
            <v>54104</v>
          </cell>
          <cell r="B1192" t="str">
            <v>DISJ.TER/MAG.DIFERENCIAL BIP./30A/30MA/240V</v>
          </cell>
          <cell r="C1192" t="str">
            <v>UN</v>
          </cell>
          <cell r="D1192">
            <v>190.58682659999999</v>
          </cell>
          <cell r="E1192" t="str">
            <v>ND</v>
          </cell>
        </row>
        <row r="1193">
          <cell r="A1193">
            <v>54105</v>
          </cell>
          <cell r="B1193" t="str">
            <v>DISJ.TER/MAG.DIFERENCIAL BIP./35A/30MA-240V</v>
          </cell>
          <cell r="C1193" t="str">
            <v>UN</v>
          </cell>
          <cell r="D1193">
            <v>164.7891343</v>
          </cell>
          <cell r="E1193" t="str">
            <v>ND</v>
          </cell>
        </row>
        <row r="1194">
          <cell r="A1194">
            <v>54106</v>
          </cell>
          <cell r="B1194" t="str">
            <v>DISJ.TER/MAG.DIFERENCIAL BIP./40A/30MA-240V</v>
          </cell>
          <cell r="C1194" t="str">
            <v>UN</v>
          </cell>
          <cell r="D1194">
            <v>164.7891343</v>
          </cell>
          <cell r="E1194" t="str">
            <v>ND</v>
          </cell>
        </row>
        <row r="1195">
          <cell r="A1195">
            <v>54111</v>
          </cell>
          <cell r="B1195" t="str">
            <v>DISJ.TER/MAG.DIFERENCIAL TRIP/63A/30MA-240V</v>
          </cell>
          <cell r="C1195" t="str">
            <v>UN</v>
          </cell>
          <cell r="D1195">
            <v>228.70756900000001</v>
          </cell>
          <cell r="E1195" t="str">
            <v>ND</v>
          </cell>
        </row>
        <row r="1196">
          <cell r="A1196">
            <v>54112</v>
          </cell>
          <cell r="B1196" t="str">
            <v>INTERRUPTOR DIFERENCIAL TETRAPOLAR - 40A - SENSIBILIDADE 30MA - 380V</v>
          </cell>
          <cell r="C1196" t="str">
            <v>UN</v>
          </cell>
          <cell r="D1196">
            <v>113.68</v>
          </cell>
          <cell r="E1196" t="str">
            <v>ND</v>
          </cell>
        </row>
        <row r="1197">
          <cell r="A1197">
            <v>54113</v>
          </cell>
          <cell r="B1197" t="str">
            <v>INTERRUPTOR DIFERENCIAL TETRAPOLAR - 50A - SENSIBILIDADE 30MA - 380V</v>
          </cell>
          <cell r="C1197" t="str">
            <v>UN</v>
          </cell>
          <cell r="D1197">
            <v>131.66999999999999</v>
          </cell>
          <cell r="E1197" t="str">
            <v>ND</v>
          </cell>
        </row>
        <row r="1198">
          <cell r="A1198">
            <v>54114</v>
          </cell>
          <cell r="B1198" t="str">
            <v>INTERRUPTOR DIFERENCIAL TETRAPOLAR - 70A - SENSIBILIDADE 30MA - 380V</v>
          </cell>
          <cell r="C1198" t="str">
            <v>UN</v>
          </cell>
          <cell r="D1198">
            <v>198.72</v>
          </cell>
          <cell r="E1198" t="str">
            <v>ND</v>
          </cell>
        </row>
        <row r="1199">
          <cell r="A1199">
            <v>54115</v>
          </cell>
          <cell r="B1199" t="str">
            <v>INTERRUPTOR DIFERENCIAL BIP-63A/30MA/380V</v>
          </cell>
          <cell r="C1199" t="str">
            <v>UN</v>
          </cell>
          <cell r="D1199">
            <v>272.96788529999998</v>
          </cell>
          <cell r="E1199" t="str">
            <v>ND</v>
          </cell>
        </row>
        <row r="1200">
          <cell r="A1200">
            <v>54116</v>
          </cell>
          <cell r="B1200" t="str">
            <v>INTERRUPTOR DIFERENCIAL 4P-63A/30MA/380V</v>
          </cell>
          <cell r="C1200" t="str">
            <v>UN</v>
          </cell>
          <cell r="D1200">
            <v>242.58611289999999</v>
          </cell>
          <cell r="E1200" t="str">
            <v>ND</v>
          </cell>
        </row>
        <row r="1201">
          <cell r="A1201">
            <v>54117</v>
          </cell>
          <cell r="B1201" t="str">
            <v>INTERRUPTOR DIFERENCIAL 4P-80A/30MA/380V</v>
          </cell>
          <cell r="C1201" t="str">
            <v>UN</v>
          </cell>
          <cell r="D1201">
            <v>358.95991179999999</v>
          </cell>
          <cell r="E1201" t="str">
            <v>ND</v>
          </cell>
        </row>
        <row r="1202">
          <cell r="A1202">
            <v>54118</v>
          </cell>
          <cell r="B1202" t="str">
            <v>INTERRUPTOR DIFERENCIAL 4P-100A/30MA/380V</v>
          </cell>
          <cell r="C1202" t="str">
            <v>UN</v>
          </cell>
          <cell r="D1202">
            <v>1407.0545689999999</v>
          </cell>
          <cell r="E1202" t="str">
            <v>ND</v>
          </cell>
        </row>
        <row r="1203">
          <cell r="A1203">
            <v>54119</v>
          </cell>
          <cell r="B1203" t="str">
            <v>INTERRUPTOR DIFERENCIAL 4P-125A/30MA/380V</v>
          </cell>
          <cell r="C1203" t="str">
            <v>UN</v>
          </cell>
          <cell r="D1203">
            <v>1878.9358669999999</v>
          </cell>
          <cell r="E1203" t="str">
            <v>ND</v>
          </cell>
        </row>
        <row r="1204">
          <cell r="A1204">
            <v>54120</v>
          </cell>
          <cell r="B1204" t="str">
            <v>INTERRUPTOR DIFERENCIAL 4P-160A/30MA/415V</v>
          </cell>
          <cell r="C1204" t="str">
            <v>UN</v>
          </cell>
          <cell r="D1204">
            <v>1909.3297970000001</v>
          </cell>
          <cell r="E1204" t="str">
            <v>ND</v>
          </cell>
        </row>
        <row r="1205">
          <cell r="A1205">
            <v>54121</v>
          </cell>
          <cell r="B1205" t="str">
            <v>INTERRUPTOR DIFERENCIAL 4P-63A/100MA/380V</v>
          </cell>
          <cell r="C1205" t="str">
            <v>UN</v>
          </cell>
          <cell r="D1205">
            <v>183.38008809999999</v>
          </cell>
          <cell r="E1205" t="str">
            <v>ND</v>
          </cell>
        </row>
        <row r="1206">
          <cell r="A1206">
            <v>54122</v>
          </cell>
          <cell r="B1206" t="str">
            <v>INTERRUPTOR DIFERENCIAL 4P-80A/100MA/380V</v>
          </cell>
          <cell r="C1206" t="str">
            <v>UN</v>
          </cell>
          <cell r="D1206">
            <v>1000.402698</v>
          </cell>
          <cell r="E1206" t="str">
            <v>ND</v>
          </cell>
        </row>
        <row r="1207">
          <cell r="A1207">
            <v>54123</v>
          </cell>
          <cell r="B1207" t="str">
            <v>INTERRUPTOR DIFERENCIAL 4P-100A/100MA/380V</v>
          </cell>
          <cell r="C1207" t="str">
            <v>UN</v>
          </cell>
          <cell r="D1207">
            <v>1215.7943479999999</v>
          </cell>
          <cell r="E1207" t="str">
            <v>ND</v>
          </cell>
        </row>
        <row r="1208">
          <cell r="A1208">
            <v>54124</v>
          </cell>
          <cell r="B1208" t="str">
            <v>INTERRUPTOR DIFERENCIAL 4P-125A/100MA/380V</v>
          </cell>
          <cell r="C1208" t="str">
            <v>UN</v>
          </cell>
          <cell r="D1208">
            <v>1878.9358669999999</v>
          </cell>
          <cell r="E1208" t="str">
            <v>ND</v>
          </cell>
        </row>
        <row r="1209">
          <cell r="A1209">
            <v>54125</v>
          </cell>
          <cell r="B1209" t="str">
            <v>INTERRUPTOR DIFERENCIAL 4P-160A/100MA/380V</v>
          </cell>
          <cell r="C1209" t="str">
            <v>UN</v>
          </cell>
          <cell r="D1209">
            <v>1902.9977280000001</v>
          </cell>
          <cell r="E1209" t="str">
            <v>ND</v>
          </cell>
        </row>
        <row r="1210">
          <cell r="A1210">
            <v>54126</v>
          </cell>
          <cell r="B1210" t="str">
            <v>INTERRUPTOR DIFERENCIAL 4P-63A/300MA/380V</v>
          </cell>
          <cell r="C1210" t="str">
            <v>UN</v>
          </cell>
          <cell r="D1210">
            <v>227.31282540000001</v>
          </cell>
          <cell r="E1210" t="str">
            <v>ND</v>
          </cell>
        </row>
        <row r="1211">
          <cell r="A1211">
            <v>54127</v>
          </cell>
          <cell r="B1211" t="str">
            <v>INTERRUPTOR DIFERENCIAL 4P-80A/300MA/380V</v>
          </cell>
          <cell r="C1211" t="str">
            <v>UN</v>
          </cell>
          <cell r="D1211">
            <v>381.02506069999998</v>
          </cell>
          <cell r="E1211" t="str">
            <v>ND</v>
          </cell>
        </row>
        <row r="1212">
          <cell r="A1212">
            <v>54128</v>
          </cell>
          <cell r="B1212" t="str">
            <v>INTERRUPTOR DIFERENCIAL 4P-100A/300MA/380V</v>
          </cell>
          <cell r="C1212" t="str">
            <v>UN</v>
          </cell>
          <cell r="D1212">
            <v>674.26907440000002</v>
          </cell>
          <cell r="E1212" t="str">
            <v>ND</v>
          </cell>
        </row>
        <row r="1213">
          <cell r="A1213">
            <v>54129</v>
          </cell>
          <cell r="B1213" t="str">
            <v>INTERRUPTOR DIFERENCIAL 4P-125A/300MA/380V</v>
          </cell>
          <cell r="C1213" t="str">
            <v>UN</v>
          </cell>
          <cell r="D1213">
            <v>1627.3416689999999</v>
          </cell>
          <cell r="E1213" t="str">
            <v>ND</v>
          </cell>
        </row>
        <row r="1214">
          <cell r="A1214">
            <v>54130</v>
          </cell>
          <cell r="B1214" t="str">
            <v>INTERRUPTOR DIFERENCIAL 4P-160A/300MA/415V</v>
          </cell>
          <cell r="C1214" t="str">
            <v>UN</v>
          </cell>
          <cell r="D1214">
            <v>1627.3416689999999</v>
          </cell>
          <cell r="E1214" t="str">
            <v>ND</v>
          </cell>
        </row>
        <row r="1215">
          <cell r="A1215">
            <v>54131</v>
          </cell>
          <cell r="B1215" t="str">
            <v>INTERRUPTOR DIFERENCIAL 4P-63A/500MA/380V</v>
          </cell>
          <cell r="C1215" t="str">
            <v>UN</v>
          </cell>
          <cell r="D1215">
            <v>277.1419851</v>
          </cell>
          <cell r="E1215" t="str">
            <v>ND</v>
          </cell>
        </row>
        <row r="1216">
          <cell r="A1216">
            <v>54132</v>
          </cell>
          <cell r="B1216" t="str">
            <v>INTERRUPTOR DIFERENCIAL 4P-80A/500MA/380V</v>
          </cell>
          <cell r="C1216" t="str">
            <v>UN</v>
          </cell>
          <cell r="D1216">
            <v>1375.213888</v>
          </cell>
          <cell r="E1216" t="str">
            <v>ND</v>
          </cell>
        </row>
        <row r="1217">
          <cell r="A1217">
            <v>54133</v>
          </cell>
          <cell r="B1217" t="str">
            <v>INTERRUPTOR DIFERENCIAL 4P-100A/500MA/380V</v>
          </cell>
          <cell r="C1217" t="str">
            <v>UN</v>
          </cell>
          <cell r="D1217">
            <v>1470.1003599999999</v>
          </cell>
          <cell r="E1217" t="str">
            <v>ND</v>
          </cell>
        </row>
        <row r="1218">
          <cell r="A1218">
            <v>54134</v>
          </cell>
          <cell r="B1218" t="str">
            <v>INTERRUPTOR DIFERENCIAL 4P-125A/500MA/380V</v>
          </cell>
          <cell r="C1218" t="str">
            <v>UN</v>
          </cell>
          <cell r="D1218">
            <v>1600.973246</v>
          </cell>
          <cell r="E1218" t="str">
            <v>ND</v>
          </cell>
        </row>
        <row r="1219">
          <cell r="A1219">
            <v>54135</v>
          </cell>
          <cell r="B1219" t="str">
            <v>INTERRUPTOR DIFERENCIAL 4P-160A/500MA/415V</v>
          </cell>
          <cell r="C1219" t="str">
            <v>UN</v>
          </cell>
          <cell r="D1219">
            <v>1627.3416689999999</v>
          </cell>
          <cell r="E1219" t="str">
            <v>ND</v>
          </cell>
        </row>
        <row r="1220">
          <cell r="A1220">
            <v>54410</v>
          </cell>
          <cell r="B1220" t="str">
            <v>DISJUNTOR TERMOMAGNETICO - 15A</v>
          </cell>
          <cell r="C1220" t="str">
            <v>UN</v>
          </cell>
          <cell r="D1220">
            <v>6.4435131600000002</v>
          </cell>
          <cell r="E1220" t="str">
            <v>ND</v>
          </cell>
        </row>
        <row r="1221">
          <cell r="A1221">
            <v>54420</v>
          </cell>
          <cell r="B1221" t="str">
            <v>DISJUNTOR AUTOM.-QUICK-LAG-- 10/30A</v>
          </cell>
          <cell r="C1221" t="str">
            <v>UN</v>
          </cell>
          <cell r="D1221">
            <v>6.6224996369999998</v>
          </cell>
          <cell r="E1221" t="str">
            <v>ND</v>
          </cell>
        </row>
        <row r="1222">
          <cell r="A1222">
            <v>54421</v>
          </cell>
          <cell r="B1222" t="str">
            <v>DISJ.CX.MOLD.UNIPOLAR 35/50A TP AMERICANO</v>
          </cell>
          <cell r="C1222" t="str">
            <v>UN</v>
          </cell>
          <cell r="D1222">
            <v>7.9744999999999999</v>
          </cell>
          <cell r="E1222" t="str">
            <v>ND</v>
          </cell>
        </row>
        <row r="1223">
          <cell r="A1223">
            <v>54422</v>
          </cell>
          <cell r="B1223" t="str">
            <v>DISJ.CX.MOLD.UNIPOLAR 60/100A TP AMERICANO</v>
          </cell>
          <cell r="C1223" t="str">
            <v>UN</v>
          </cell>
          <cell r="D1223">
            <v>10.50783333</v>
          </cell>
          <cell r="E1223" t="str">
            <v>ND</v>
          </cell>
        </row>
        <row r="1224">
          <cell r="A1224">
            <v>54430</v>
          </cell>
          <cell r="B1224" t="str">
            <v>DISJ.CX.MOLD.BIPOLAR 10/30A TP AMERICANO</v>
          </cell>
          <cell r="C1224" t="str">
            <v>UN</v>
          </cell>
          <cell r="D1224">
            <v>25.700262930000001</v>
          </cell>
          <cell r="E1224" t="str">
            <v>ND</v>
          </cell>
        </row>
        <row r="1225">
          <cell r="A1225">
            <v>54431</v>
          </cell>
          <cell r="B1225" t="str">
            <v>DISJ.CX.MOLD.BIPOLAR 35/50A TP AMERICANO</v>
          </cell>
          <cell r="C1225" t="str">
            <v>UN</v>
          </cell>
          <cell r="D1225">
            <v>24.967431510000001</v>
          </cell>
          <cell r="E1225" t="str">
            <v>ND</v>
          </cell>
        </row>
        <row r="1226">
          <cell r="A1226">
            <v>54432</v>
          </cell>
          <cell r="B1226" t="str">
            <v>DISJ.CX.MOLD.BIPOLAR 60/100A TP AMERIC.</v>
          </cell>
          <cell r="C1226" t="str">
            <v>UN</v>
          </cell>
          <cell r="D1226">
            <v>37.237629910000003</v>
          </cell>
          <cell r="E1226" t="str">
            <v>ND</v>
          </cell>
        </row>
        <row r="1227">
          <cell r="A1227">
            <v>54440</v>
          </cell>
          <cell r="B1227" t="str">
            <v>DISJ.CX.MOLD.TRIP.10/30A TP AMERICANO</v>
          </cell>
          <cell r="C1227" t="str">
            <v>UN</v>
          </cell>
          <cell r="D1227">
            <v>28.771062990000001</v>
          </cell>
          <cell r="E1227" t="str">
            <v>ND</v>
          </cell>
        </row>
        <row r="1228">
          <cell r="A1228">
            <v>54441</v>
          </cell>
          <cell r="B1228" t="str">
            <v>DISJ.CX.MOLD.TRIP.35/50A TP AMERICANO</v>
          </cell>
          <cell r="C1228" t="str">
            <v>UN</v>
          </cell>
          <cell r="D1228">
            <v>27.400803320000001</v>
          </cell>
          <cell r="E1228" t="str">
            <v>ND</v>
          </cell>
        </row>
        <row r="1229">
          <cell r="A1229">
            <v>54442</v>
          </cell>
          <cell r="B1229" t="str">
            <v>DISJ.CX.MOLD.TRIP. 60/100A TP AMERICANO</v>
          </cell>
          <cell r="C1229" t="str">
            <v>UN</v>
          </cell>
          <cell r="D1229">
            <v>51.360676050000002</v>
          </cell>
          <cell r="E1229" t="str">
            <v>ND</v>
          </cell>
        </row>
        <row r="1230">
          <cell r="A1230">
            <v>54450</v>
          </cell>
          <cell r="B1230" t="str">
            <v>DISJ.CX.MOLD.UNIP. 6/25A TP EUROPEU</v>
          </cell>
          <cell r="C1230" t="str">
            <v>UN</v>
          </cell>
          <cell r="D1230">
            <v>5.9429999999999996</v>
          </cell>
          <cell r="E1230" t="str">
            <v>ND</v>
          </cell>
        </row>
        <row r="1231">
          <cell r="A1231">
            <v>54451</v>
          </cell>
          <cell r="B1231" t="str">
            <v>DISJ.CX.MOLD.UNIP. 32/50A TP EUROPEU</v>
          </cell>
          <cell r="C1231" t="str">
            <v>UN</v>
          </cell>
          <cell r="D1231">
            <v>13.12511211</v>
          </cell>
          <cell r="E1231" t="str">
            <v>ND</v>
          </cell>
        </row>
        <row r="1232">
          <cell r="A1232">
            <v>54452</v>
          </cell>
          <cell r="B1232" t="str">
            <v>DISJ.CX.MOLD.BIP. 6/25A TP EUROPEU</v>
          </cell>
          <cell r="C1232" t="str">
            <v>UN</v>
          </cell>
          <cell r="D1232">
            <v>36.372599999999998</v>
          </cell>
          <cell r="E1232" t="str">
            <v>ND</v>
          </cell>
        </row>
        <row r="1233">
          <cell r="A1233">
            <v>54453</v>
          </cell>
          <cell r="B1233" t="str">
            <v>DISJ.CX.MOLD.BIP. 32/50A  TP EUROPEU</v>
          </cell>
          <cell r="C1233" t="str">
            <v>UN</v>
          </cell>
          <cell r="D1233">
            <v>37.496299999999998</v>
          </cell>
          <cell r="E1233" t="str">
            <v>ND</v>
          </cell>
        </row>
        <row r="1234">
          <cell r="A1234">
            <v>54454</v>
          </cell>
          <cell r="B1234" t="str">
            <v>DISJ.CX.MOLD.TRIP. 6/25A TP EUROPEU</v>
          </cell>
          <cell r="C1234" t="str">
            <v>UN</v>
          </cell>
          <cell r="D1234">
            <v>42.762</v>
          </cell>
          <cell r="E1234" t="str">
            <v>ND</v>
          </cell>
        </row>
        <row r="1235">
          <cell r="A1235">
            <v>54455</v>
          </cell>
          <cell r="B1235" t="str">
            <v>DISJ.CX.MOLD.TRIP. 32/50A TP EUROPEU</v>
          </cell>
          <cell r="C1235" t="str">
            <v>UN</v>
          </cell>
          <cell r="D1235">
            <v>40.85</v>
          </cell>
          <cell r="E1235" t="str">
            <v>ND</v>
          </cell>
        </row>
        <row r="1236">
          <cell r="A1236">
            <v>54456</v>
          </cell>
          <cell r="B1236" t="str">
            <v>DISJ.AUTOM.TRIP. A SECO 1600A/600V</v>
          </cell>
          <cell r="C1236" t="str">
            <v>UN</v>
          </cell>
          <cell r="D1236">
            <v>10572.614670000001</v>
          </cell>
          <cell r="E1236" t="str">
            <v>ND</v>
          </cell>
        </row>
        <row r="1237">
          <cell r="A1237">
            <v>54457</v>
          </cell>
          <cell r="B1237" t="str">
            <v>DISJ.AUTOM.TRIP. A SECO 2500A/600V</v>
          </cell>
          <cell r="C1237" t="str">
            <v>UN</v>
          </cell>
          <cell r="D1237">
            <v>19015.855930000002</v>
          </cell>
          <cell r="E1237" t="str">
            <v>ND</v>
          </cell>
        </row>
        <row r="1238">
          <cell r="A1238">
            <v>54458</v>
          </cell>
          <cell r="B1238" t="str">
            <v>DISJ.AUTOM.TRIP. A SECO 1000A/600V</v>
          </cell>
          <cell r="C1238" t="str">
            <v>UN</v>
          </cell>
          <cell r="D1238">
            <v>13137.884309999999</v>
          </cell>
          <cell r="E1238" t="str">
            <v>ND</v>
          </cell>
        </row>
        <row r="1239">
          <cell r="A1239">
            <v>54459</v>
          </cell>
          <cell r="B1239" t="str">
            <v>DISJ AUTOM. TRIP. A SECO 800A/.600V</v>
          </cell>
          <cell r="C1239" t="str">
            <v>UN</v>
          </cell>
          <cell r="D1239">
            <v>9547.513524</v>
          </cell>
          <cell r="E1239" t="str">
            <v>ND</v>
          </cell>
        </row>
        <row r="1240">
          <cell r="A1240">
            <v>54460</v>
          </cell>
          <cell r="B1240" t="str">
            <v>DISJ.AUTOM.TRIP. A SECO 1250A/600V</v>
          </cell>
          <cell r="C1240" t="str">
            <v>UN</v>
          </cell>
          <cell r="D1240">
            <v>10314.25613</v>
          </cell>
          <cell r="E1240" t="str">
            <v>ND</v>
          </cell>
        </row>
        <row r="1241">
          <cell r="A1241">
            <v>54461</v>
          </cell>
          <cell r="B1241" t="str">
            <v>DISJ AUTOM.TRIP. A SECO 2000A/600A</v>
          </cell>
          <cell r="C1241" t="str">
            <v>UN</v>
          </cell>
          <cell r="D1241">
            <v>11293.85756</v>
          </cell>
          <cell r="E1241" t="str">
            <v>ND</v>
          </cell>
        </row>
        <row r="1242">
          <cell r="A1242">
            <v>54462</v>
          </cell>
          <cell r="B1242" t="str">
            <v>DISJ.AUTOM.TRIP. A SECO 3200A/600V</v>
          </cell>
          <cell r="C1242" t="str">
            <v>UN</v>
          </cell>
          <cell r="D1242">
            <v>20659.873729999999</v>
          </cell>
          <cell r="E1242" t="str">
            <v>ND</v>
          </cell>
        </row>
        <row r="1243">
          <cell r="A1243">
            <v>54470</v>
          </cell>
          <cell r="B1243" t="str">
            <v>DISJ.CX.MOLD.BIP.-100A DISP.TERM/MAG.AJUST.</v>
          </cell>
          <cell r="C1243" t="str">
            <v>UN</v>
          </cell>
          <cell r="D1243">
            <v>564.72681790000001</v>
          </cell>
          <cell r="E1243" t="str">
            <v>ND</v>
          </cell>
        </row>
        <row r="1244">
          <cell r="A1244">
            <v>54471</v>
          </cell>
          <cell r="B1244" t="str">
            <v>DISJ.CX.MOLD.BIP.-125A DISP.TERM/MAG.AJUST.</v>
          </cell>
          <cell r="C1244" t="str">
            <v>UN</v>
          </cell>
          <cell r="D1244">
            <v>1113.6538579999999</v>
          </cell>
          <cell r="E1244" t="str">
            <v>ND</v>
          </cell>
        </row>
        <row r="1245">
          <cell r="A1245">
            <v>54472</v>
          </cell>
          <cell r="B1245" t="str">
            <v>DISJ.CX.MOLD.BIP.-150A DISP.TERM/MAG.AJUST.</v>
          </cell>
          <cell r="C1245" t="str">
            <v>UN</v>
          </cell>
          <cell r="D1245">
            <v>926.29891910000003</v>
          </cell>
          <cell r="E1245" t="str">
            <v>ND</v>
          </cell>
        </row>
        <row r="1246">
          <cell r="A1246">
            <v>54473</v>
          </cell>
          <cell r="B1246" t="str">
            <v>DISJ.CX.MOLD.BIP.-175A DISP.TERM/MAG.AJUST.</v>
          </cell>
          <cell r="C1246" t="str">
            <v>UN</v>
          </cell>
          <cell r="D1246">
            <v>2887.93667</v>
          </cell>
          <cell r="E1246" t="str">
            <v>ND</v>
          </cell>
        </row>
        <row r="1247">
          <cell r="A1247">
            <v>54474</v>
          </cell>
          <cell r="B1247" t="str">
            <v>DISJ.CX.MOLD.BIP.-200A DISP.TERM/MAG.AJUST.</v>
          </cell>
          <cell r="C1247" t="str">
            <v>UN</v>
          </cell>
          <cell r="D1247">
            <v>2887.93667</v>
          </cell>
          <cell r="E1247" t="str">
            <v>ND</v>
          </cell>
        </row>
        <row r="1248">
          <cell r="A1248">
            <v>54475</v>
          </cell>
          <cell r="B1248" t="str">
            <v>DISJ.CX.MOLD.BIP.-225A DISP.TERM/MAG.AJUST.</v>
          </cell>
          <cell r="C1248" t="str">
            <v>UN</v>
          </cell>
          <cell r="D1248">
            <v>2387.5850399999999</v>
          </cell>
          <cell r="E1248" t="str">
            <v>ND</v>
          </cell>
        </row>
        <row r="1249">
          <cell r="A1249">
            <v>54476</v>
          </cell>
          <cell r="B1249" t="str">
            <v>DISJ.CX.MOLD.BIP.-250A DISP.TERM/MAG.AJUST.</v>
          </cell>
          <cell r="C1249" t="str">
            <v>UN</v>
          </cell>
          <cell r="D1249">
            <v>2387.5850399999999</v>
          </cell>
          <cell r="E1249" t="str">
            <v>ND</v>
          </cell>
        </row>
        <row r="1250">
          <cell r="A1250">
            <v>54477</v>
          </cell>
          <cell r="B1250" t="str">
            <v>DISJ.CX.MOLD.BIP.-300A DISP.TERM/MAG.AJUST.</v>
          </cell>
          <cell r="C1250" t="str">
            <v>UN</v>
          </cell>
          <cell r="D1250">
            <v>3063.2961369999998</v>
          </cell>
          <cell r="E1250" t="str">
            <v>ND</v>
          </cell>
        </row>
        <row r="1251">
          <cell r="A1251">
            <v>54478</v>
          </cell>
          <cell r="B1251" t="str">
            <v>DISJ.CX.MOLD.BIP.-350A DISP.TERM/MAG.AJUST.</v>
          </cell>
          <cell r="C1251" t="str">
            <v>UN</v>
          </cell>
          <cell r="D1251">
            <v>2912.513539</v>
          </cell>
          <cell r="E1251" t="str">
            <v>ND</v>
          </cell>
        </row>
        <row r="1252">
          <cell r="A1252">
            <v>54479</v>
          </cell>
          <cell r="B1252" t="str">
            <v>DISJ.CX.MOLD.BIP.-400A DISP.TERM/MAG.AJUST.</v>
          </cell>
          <cell r="C1252" t="str">
            <v>UN</v>
          </cell>
          <cell r="D1252">
            <v>2912.513539</v>
          </cell>
          <cell r="E1252" t="str">
            <v>ND</v>
          </cell>
        </row>
        <row r="1253">
          <cell r="A1253">
            <v>54480</v>
          </cell>
          <cell r="B1253" t="str">
            <v>DISJ.CX.MOLD.BIP.-450A DISP.TERM/MAG.AJUST.</v>
          </cell>
          <cell r="C1253" t="str">
            <v>UN</v>
          </cell>
          <cell r="D1253">
            <v>3947.242804</v>
          </cell>
          <cell r="E1253" t="str">
            <v>ND</v>
          </cell>
        </row>
        <row r="1254">
          <cell r="A1254">
            <v>54481</v>
          </cell>
          <cell r="B1254" t="str">
            <v>DISJ.CX.MOLD.BIP.-500A DISP.TERM/MAG.AJUST.</v>
          </cell>
          <cell r="C1254" t="str">
            <v>UN</v>
          </cell>
          <cell r="D1254">
            <v>3947.242804</v>
          </cell>
          <cell r="E1254" t="str">
            <v>ND</v>
          </cell>
        </row>
        <row r="1255">
          <cell r="A1255">
            <v>54482</v>
          </cell>
          <cell r="B1255" t="str">
            <v>DISJ.CX.MOLD.BIP.-630A DISP.TERM/MAG.AJUST.</v>
          </cell>
          <cell r="C1255" t="str">
            <v>UN</v>
          </cell>
          <cell r="D1255">
            <v>3947.242804</v>
          </cell>
          <cell r="E1255" t="str">
            <v>ND</v>
          </cell>
        </row>
        <row r="1256">
          <cell r="A1256">
            <v>54485</v>
          </cell>
          <cell r="B1256" t="str">
            <v>DISP.CX.MOLD.TRIP.-100A DISP.TERM/MAG.AJUST</v>
          </cell>
          <cell r="C1256" t="str">
            <v>UN</v>
          </cell>
          <cell r="D1256">
            <v>567.27990799999998</v>
          </cell>
          <cell r="E1256" t="str">
            <v>ND</v>
          </cell>
        </row>
        <row r="1257">
          <cell r="A1257">
            <v>54486</v>
          </cell>
          <cell r="B1257" t="str">
            <v>DISJ.CX.MOLD.TRIP.-125A DISP.TERM/MAG.AJUST</v>
          </cell>
          <cell r="C1257" t="str">
            <v>UN</v>
          </cell>
          <cell r="D1257">
            <v>926.29891910000003</v>
          </cell>
          <cell r="E1257" t="str">
            <v>ND</v>
          </cell>
        </row>
        <row r="1258">
          <cell r="A1258">
            <v>54487</v>
          </cell>
          <cell r="B1258" t="str">
            <v>DISJ.CX.MOLD.TRIP.-150A DISP.TERM/MAG.AJUST</v>
          </cell>
          <cell r="C1258" t="str">
            <v>UN</v>
          </cell>
          <cell r="D1258">
            <v>926.29891910000003</v>
          </cell>
          <cell r="E1258" t="str">
            <v>ND</v>
          </cell>
        </row>
        <row r="1259">
          <cell r="A1259">
            <v>54488</v>
          </cell>
          <cell r="B1259" t="str">
            <v>DISJ.CX.MOLD.TRIP.-175A DISP.TERM/MAG.AJUST</v>
          </cell>
          <cell r="C1259" t="str">
            <v>UN</v>
          </cell>
          <cell r="D1259">
            <v>2887.93667</v>
          </cell>
          <cell r="E1259" t="str">
            <v>ND</v>
          </cell>
        </row>
        <row r="1260">
          <cell r="A1260">
            <v>54489</v>
          </cell>
          <cell r="B1260" t="str">
            <v>DISJ.CX.MOLD.TRIP.-200A DISP.TERM/MAG.AJUST</v>
          </cell>
          <cell r="C1260" t="str">
            <v>UN</v>
          </cell>
          <cell r="D1260">
            <v>2887.93667</v>
          </cell>
          <cell r="E1260" t="str">
            <v>ND</v>
          </cell>
        </row>
        <row r="1261">
          <cell r="A1261">
            <v>54490</v>
          </cell>
          <cell r="B1261" t="str">
            <v>DISJ.CX.MOLD.TRIP.-225A DISP.TERM/MAG.AJUST</v>
          </cell>
          <cell r="C1261" t="str">
            <v>UN</v>
          </cell>
          <cell r="D1261">
            <v>2384.116755</v>
          </cell>
          <cell r="E1261" t="str">
            <v>ND</v>
          </cell>
        </row>
        <row r="1262">
          <cell r="A1262">
            <v>54491</v>
          </cell>
          <cell r="B1262" t="str">
            <v>DISJ.CX.MOLD.TRIP.-250A DISP.TERM/MAG.AJUST</v>
          </cell>
          <cell r="C1262" t="str">
            <v>UN</v>
          </cell>
          <cell r="D1262">
            <v>2384.116755</v>
          </cell>
          <cell r="E1262" t="str">
            <v>ND</v>
          </cell>
        </row>
        <row r="1263">
          <cell r="A1263">
            <v>54492</v>
          </cell>
          <cell r="B1263" t="str">
            <v>DISJ.CX.MOLD.TRIP.-300A DISP.TERM/MAG.AJUST</v>
          </cell>
          <cell r="C1263" t="str">
            <v>UN</v>
          </cell>
          <cell r="D1263">
            <v>3256.6589429999999</v>
          </cell>
          <cell r="E1263" t="str">
            <v>ND</v>
          </cell>
        </row>
        <row r="1264">
          <cell r="A1264">
            <v>54493</v>
          </cell>
          <cell r="B1264" t="str">
            <v>DISJ.CX.MOLD.TRIP.-350A DISP.TERM/MAG.AJUST</v>
          </cell>
          <cell r="C1264" t="str">
            <v>UN</v>
          </cell>
          <cell r="D1264">
            <v>3718.0590630000002</v>
          </cell>
          <cell r="E1264" t="str">
            <v>ND</v>
          </cell>
        </row>
        <row r="1265">
          <cell r="A1265">
            <v>54494</v>
          </cell>
          <cell r="B1265" t="str">
            <v>DISJ.CX.MOLD.TRIP.-400A DISP.TERM/MAG.AJUST</v>
          </cell>
          <cell r="C1265" t="str">
            <v>UN</v>
          </cell>
          <cell r="D1265">
            <v>3911.4286229999998</v>
          </cell>
          <cell r="E1265" t="str">
            <v>ND</v>
          </cell>
        </row>
        <row r="1266">
          <cell r="A1266">
            <v>54495</v>
          </cell>
          <cell r="B1266" t="str">
            <v>DISJ.CX.MOLD.TRIP.-450A DISP.TERM/MAG.AJUST</v>
          </cell>
          <cell r="C1266" t="str">
            <v>UN</v>
          </cell>
          <cell r="D1266">
            <v>3935.183168</v>
          </cell>
          <cell r="E1266" t="str">
            <v>ND</v>
          </cell>
        </row>
        <row r="1267">
          <cell r="A1267">
            <v>54496</v>
          </cell>
          <cell r="B1267" t="str">
            <v>DISJ.CX.MOLD.TRIP.-500A DISP.TERM/MAG.AJUST</v>
          </cell>
          <cell r="C1267" t="str">
            <v>UN</v>
          </cell>
          <cell r="D1267">
            <v>3935.183168</v>
          </cell>
          <cell r="E1267" t="str">
            <v>ND</v>
          </cell>
        </row>
        <row r="1268">
          <cell r="A1268">
            <v>54497</v>
          </cell>
          <cell r="B1268" t="str">
            <v>DISJ.CX.MOLD.TRIP.-630A DISP.TERM/MAG.AJUST</v>
          </cell>
          <cell r="C1268" t="str">
            <v>UN</v>
          </cell>
          <cell r="D1268">
            <v>3935.183168</v>
          </cell>
          <cell r="E1268" t="str">
            <v>ND</v>
          </cell>
        </row>
        <row r="1269">
          <cell r="A1269">
            <v>54510</v>
          </cell>
          <cell r="B1269" t="str">
            <v>VOLTIMETRO 72X72MM - 250V</v>
          </cell>
          <cell r="C1269" t="str">
            <v>UN</v>
          </cell>
          <cell r="D1269">
            <v>105.51151489999999</v>
          </cell>
          <cell r="E1269" t="str">
            <v>ND</v>
          </cell>
        </row>
        <row r="1270">
          <cell r="A1270">
            <v>54511</v>
          </cell>
          <cell r="B1270" t="str">
            <v>VOLTIMETRO 96X96MM - 250V</v>
          </cell>
          <cell r="C1270" t="str">
            <v>UN</v>
          </cell>
          <cell r="D1270">
            <v>108.6015644</v>
          </cell>
          <cell r="E1270" t="str">
            <v>ND</v>
          </cell>
        </row>
        <row r="1271">
          <cell r="A1271">
            <v>54512</v>
          </cell>
          <cell r="B1271" t="str">
            <v>VOLTIMETRO 144X144MM - 250V</v>
          </cell>
          <cell r="C1271" t="str">
            <v>UN</v>
          </cell>
          <cell r="D1271">
            <v>138.4781222</v>
          </cell>
          <cell r="E1271" t="str">
            <v>ND</v>
          </cell>
        </row>
        <row r="1272">
          <cell r="A1272">
            <v>54515</v>
          </cell>
          <cell r="B1272" t="str">
            <v>AMPERIMETRO 72X72MM - 50 A 2500A</v>
          </cell>
          <cell r="C1272" t="str">
            <v>UN</v>
          </cell>
          <cell r="D1272">
            <v>92.237472499999996</v>
          </cell>
          <cell r="E1272" t="str">
            <v>ND</v>
          </cell>
        </row>
        <row r="1273">
          <cell r="A1273">
            <v>54516</v>
          </cell>
          <cell r="B1273" t="str">
            <v>AMPERIMETRO 96X96MM - 50 A 25000A</v>
          </cell>
          <cell r="C1273" t="str">
            <v>UN</v>
          </cell>
          <cell r="D1273">
            <v>94.985083770000003</v>
          </cell>
          <cell r="E1273" t="str">
            <v>ND</v>
          </cell>
        </row>
        <row r="1274">
          <cell r="A1274">
            <v>54517</v>
          </cell>
          <cell r="B1274" t="str">
            <v>AMPERIMETRO 144X144MM - 50 A 2500A</v>
          </cell>
          <cell r="C1274" t="str">
            <v>UN</v>
          </cell>
          <cell r="D1274">
            <v>123.8046082</v>
          </cell>
          <cell r="E1274" t="str">
            <v>ND</v>
          </cell>
        </row>
        <row r="1275">
          <cell r="A1275">
            <v>54520</v>
          </cell>
          <cell r="B1275" t="str">
            <v>FREQUENCIMETRO   72X72MM - 45 A 65HZ</v>
          </cell>
          <cell r="C1275" t="str">
            <v>UN</v>
          </cell>
          <cell r="D1275">
            <v>136.96720619999999</v>
          </cell>
          <cell r="E1275" t="str">
            <v>ND</v>
          </cell>
        </row>
        <row r="1276">
          <cell r="A1276">
            <v>54521</v>
          </cell>
          <cell r="B1276" t="str">
            <v>FREQUENCIMETRO  96X96MM - 45 A 65HZ</v>
          </cell>
          <cell r="C1276" t="str">
            <v>UN</v>
          </cell>
          <cell r="D1276">
            <v>141.91939049999999</v>
          </cell>
          <cell r="E1276" t="str">
            <v>ND</v>
          </cell>
        </row>
        <row r="1277">
          <cell r="A1277">
            <v>54522</v>
          </cell>
          <cell r="B1277" t="str">
            <v>FREQUENCIMETRO 144X144MM - 45 A 65HZ</v>
          </cell>
          <cell r="C1277" t="str">
            <v>UN</v>
          </cell>
          <cell r="D1277">
            <v>217.67119539999999</v>
          </cell>
          <cell r="E1277" t="str">
            <v>ND</v>
          </cell>
        </row>
        <row r="1278">
          <cell r="A1278">
            <v>54525</v>
          </cell>
          <cell r="B1278" t="str">
            <v>WATTIMETRO 96X96MM</v>
          </cell>
          <cell r="C1278" t="str">
            <v>UN</v>
          </cell>
          <cell r="D1278">
            <v>755.74000379999995</v>
          </cell>
          <cell r="E1278" t="str">
            <v>ND</v>
          </cell>
        </row>
        <row r="1279">
          <cell r="A1279">
            <v>54526</v>
          </cell>
          <cell r="B1279" t="str">
            <v>WATTIMETRO 144X144 MM</v>
          </cell>
          <cell r="C1279" t="str">
            <v>UN</v>
          </cell>
          <cell r="D1279">
            <v>801.91851480000003</v>
          </cell>
          <cell r="E1279" t="str">
            <v>ND</v>
          </cell>
        </row>
        <row r="1280">
          <cell r="A1280">
            <v>54530</v>
          </cell>
          <cell r="B1280" t="str">
            <v>FASIMETRO 96X96MM CAP.0;4--1--0;4 IND.</v>
          </cell>
          <cell r="C1280" t="str">
            <v>UN</v>
          </cell>
          <cell r="D1280">
            <v>770.75561830000004</v>
          </cell>
          <cell r="E1280" t="str">
            <v>ND</v>
          </cell>
        </row>
        <row r="1281">
          <cell r="A1281">
            <v>54531</v>
          </cell>
          <cell r="B1281" t="str">
            <v>FASIMETRO 144X144MM CAP.0;4--1--0;4 IND.</v>
          </cell>
          <cell r="C1281" t="str">
            <v>UN</v>
          </cell>
          <cell r="D1281">
            <v>846.94205639999996</v>
          </cell>
          <cell r="E1281" t="str">
            <v>ND</v>
          </cell>
        </row>
        <row r="1282">
          <cell r="A1282">
            <v>54533</v>
          </cell>
          <cell r="B1282" t="str">
            <v>SINALIZADOR LUMINOSO DIAM.22MM C/LAMPADA</v>
          </cell>
          <cell r="C1282" t="str">
            <v>UN</v>
          </cell>
          <cell r="D1282">
            <v>39.025806119999999</v>
          </cell>
          <cell r="E1282" t="str">
            <v>ND</v>
          </cell>
        </row>
        <row r="1283">
          <cell r="A1283">
            <v>54534</v>
          </cell>
          <cell r="B1283" t="str">
            <v>SINALIZADOR LUMINOSO DIAM.30MM C/LAMPADA</v>
          </cell>
          <cell r="C1283" t="str">
            <v>UN</v>
          </cell>
          <cell r="D1283">
            <v>49.694075550000001</v>
          </cell>
          <cell r="E1283" t="str">
            <v>ND</v>
          </cell>
        </row>
        <row r="1284">
          <cell r="A1284">
            <v>54535</v>
          </cell>
          <cell r="B1284" t="str">
            <v>CONTATOR AUXILIAR C/2NA + 2NF</v>
          </cell>
          <cell r="C1284" t="str">
            <v>UN</v>
          </cell>
          <cell r="D1284">
            <v>58.182087070000001</v>
          </cell>
          <cell r="E1284" t="str">
            <v>ND</v>
          </cell>
        </row>
        <row r="1285">
          <cell r="A1285">
            <v>54540</v>
          </cell>
          <cell r="B1285" t="str">
            <v>CONTATOR TRIPOLAR I;NOM. 12A</v>
          </cell>
          <cell r="C1285" t="str">
            <v>UN</v>
          </cell>
          <cell r="D1285">
            <v>110.9196081</v>
          </cell>
          <cell r="E1285" t="str">
            <v>ND</v>
          </cell>
        </row>
        <row r="1286">
          <cell r="A1286">
            <v>54541</v>
          </cell>
          <cell r="B1286" t="str">
            <v>CONTATOR TRIPOLAR I.NOM.22A</v>
          </cell>
          <cell r="C1286" t="str">
            <v>UN</v>
          </cell>
          <cell r="D1286">
            <v>107.6755627</v>
          </cell>
          <cell r="E1286" t="str">
            <v>ND</v>
          </cell>
        </row>
        <row r="1287">
          <cell r="A1287">
            <v>54542</v>
          </cell>
          <cell r="B1287" t="str">
            <v>CONTATORTRIPOLAR I.NOM.35A</v>
          </cell>
          <cell r="C1287" t="str">
            <v>UN</v>
          </cell>
          <cell r="D1287">
            <v>211.61942619999999</v>
          </cell>
          <cell r="E1287" t="str">
            <v>ND</v>
          </cell>
        </row>
        <row r="1288">
          <cell r="A1288">
            <v>54543</v>
          </cell>
          <cell r="B1288" t="str">
            <v>CONTATOR TRIPOLAR I.NOM.55A</v>
          </cell>
          <cell r="C1288" t="str">
            <v>UN</v>
          </cell>
          <cell r="D1288">
            <v>389.41310989999999</v>
          </cell>
          <cell r="E1288" t="str">
            <v>ND</v>
          </cell>
        </row>
        <row r="1289">
          <cell r="A1289">
            <v>54544</v>
          </cell>
          <cell r="B1289" t="str">
            <v>CONTATOR TRIPOLAR I.NOM.90A</v>
          </cell>
          <cell r="C1289" t="str">
            <v>UN</v>
          </cell>
          <cell r="D1289">
            <v>827.33290590000001</v>
          </cell>
          <cell r="E1289" t="str">
            <v>ND</v>
          </cell>
        </row>
        <row r="1290">
          <cell r="A1290">
            <v>54545</v>
          </cell>
          <cell r="B1290" t="str">
            <v>CONTATOR TRIPOLAR I.NOM.110A</v>
          </cell>
          <cell r="C1290" t="str">
            <v>UN</v>
          </cell>
          <cell r="D1290">
            <v>1001.095004</v>
          </cell>
          <cell r="E1290" t="str">
            <v>ND</v>
          </cell>
        </row>
        <row r="1291">
          <cell r="A1291">
            <v>54546</v>
          </cell>
          <cell r="B1291" t="str">
            <v>CONTATOR TRIPOLAR I.NOM.180A</v>
          </cell>
          <cell r="C1291" t="str">
            <v>UN</v>
          </cell>
          <cell r="D1291">
            <v>1737.3454059999999</v>
          </cell>
          <cell r="E1291" t="str">
            <v>ND</v>
          </cell>
        </row>
        <row r="1292">
          <cell r="A1292">
            <v>54550</v>
          </cell>
          <cell r="B1292" t="str">
            <v>RELE BIMET.SOBRECARGA AJUSTE 6 - 12;5A</v>
          </cell>
          <cell r="C1292" t="str">
            <v>UN</v>
          </cell>
          <cell r="D1292">
            <v>107.75458690000001</v>
          </cell>
          <cell r="E1292" t="str">
            <v>ND</v>
          </cell>
        </row>
        <row r="1293">
          <cell r="A1293">
            <v>54551</v>
          </cell>
          <cell r="B1293" t="str">
            <v>RELE BIMET. SOBRECARGA AJUSTE 16 - 25A</v>
          </cell>
          <cell r="C1293" t="str">
            <v>UN</v>
          </cell>
          <cell r="D1293">
            <v>128.4670371</v>
          </cell>
          <cell r="E1293" t="str">
            <v>ND</v>
          </cell>
        </row>
        <row r="1294">
          <cell r="A1294">
            <v>54552</v>
          </cell>
          <cell r="B1294" t="str">
            <v>RELE BIMET.SOBRECARGA AJUSTE 25 - 40A</v>
          </cell>
          <cell r="C1294" t="str">
            <v>UN</v>
          </cell>
          <cell r="D1294">
            <v>148.9748348</v>
          </cell>
          <cell r="E1294" t="str">
            <v>ND</v>
          </cell>
        </row>
        <row r="1295">
          <cell r="A1295">
            <v>54553</v>
          </cell>
          <cell r="B1295" t="str">
            <v>RELE BIMET.SOBRECARGA AJUSTE 40 - 63A</v>
          </cell>
          <cell r="C1295" t="str">
            <v>UN</v>
          </cell>
          <cell r="D1295">
            <v>216.93363600000001</v>
          </cell>
          <cell r="E1295" t="str">
            <v>ND</v>
          </cell>
        </row>
        <row r="1296">
          <cell r="A1296">
            <v>54554</v>
          </cell>
          <cell r="B1296" t="str">
            <v>RELE BIMET.SOBRECARGA AJUSTE 63 - 135A</v>
          </cell>
          <cell r="C1296" t="str">
            <v>UN</v>
          </cell>
          <cell r="D1296">
            <v>402.69677710000002</v>
          </cell>
          <cell r="E1296" t="str">
            <v>ND</v>
          </cell>
        </row>
        <row r="1297">
          <cell r="A1297">
            <v>54555</v>
          </cell>
          <cell r="B1297" t="str">
            <v>RELE BIMET.SOBRECARGA AJUSTE 150 - 230A</v>
          </cell>
          <cell r="C1297" t="str">
            <v>UN</v>
          </cell>
          <cell r="D1297">
            <v>536.85001190000003</v>
          </cell>
          <cell r="E1297" t="str">
            <v>ND</v>
          </cell>
        </row>
        <row r="1298">
          <cell r="A1298">
            <v>54560</v>
          </cell>
          <cell r="B1298" t="str">
            <v>RELE DE TEMPO ELETRONICO AJUSTE 6 - 60S</v>
          </cell>
          <cell r="C1298" t="str">
            <v>UN</v>
          </cell>
          <cell r="D1298">
            <v>125.6257112</v>
          </cell>
          <cell r="E1298" t="str">
            <v>ND</v>
          </cell>
        </row>
        <row r="1299">
          <cell r="A1299">
            <v>54561</v>
          </cell>
          <cell r="B1299" t="str">
            <v>RELE CONTROLE ELETR.2POS BI-ESTAVEL</v>
          </cell>
          <cell r="C1299" t="str">
            <v>UN</v>
          </cell>
          <cell r="D1299">
            <v>26</v>
          </cell>
          <cell r="E1299" t="str">
            <v>ND</v>
          </cell>
        </row>
        <row r="1300">
          <cell r="A1300">
            <v>54570</v>
          </cell>
          <cell r="B1300" t="str">
            <v>TRANSF.CORRENTE BARRA FIXA 50 ATE 75A</v>
          </cell>
          <cell r="C1300" t="str">
            <v>UN</v>
          </cell>
          <cell r="D1300">
            <v>105.8417956</v>
          </cell>
          <cell r="E1300" t="str">
            <v>ND</v>
          </cell>
        </row>
        <row r="1301">
          <cell r="A1301">
            <v>54571</v>
          </cell>
          <cell r="B1301" t="str">
            <v>TRANSF.CORRENTE JANELA 100 ATE 150A</v>
          </cell>
          <cell r="C1301" t="str">
            <v>UN</v>
          </cell>
          <cell r="D1301">
            <v>80.280500439999997</v>
          </cell>
          <cell r="E1301" t="str">
            <v>ND</v>
          </cell>
        </row>
        <row r="1302">
          <cell r="A1302">
            <v>54572</v>
          </cell>
          <cell r="B1302" t="str">
            <v>TRANSF.CORRENTE JANELA 200 ATE 400A</v>
          </cell>
          <cell r="C1302" t="str">
            <v>UN</v>
          </cell>
          <cell r="D1302">
            <v>89.266972409999994</v>
          </cell>
          <cell r="E1302" t="str">
            <v>ND</v>
          </cell>
        </row>
        <row r="1303">
          <cell r="A1303">
            <v>54573</v>
          </cell>
          <cell r="B1303" t="str">
            <v>TRANSF.CORRENTE JANELA 500 ATE 800A</v>
          </cell>
          <cell r="C1303" t="str">
            <v>UN</v>
          </cell>
          <cell r="D1303">
            <v>103.412814</v>
          </cell>
          <cell r="E1303" t="str">
            <v>ND</v>
          </cell>
        </row>
        <row r="1304">
          <cell r="A1304">
            <v>54574</v>
          </cell>
          <cell r="B1304" t="str">
            <v>TRANSF.CORRENTE JANELA 1000 ATE 2000A</v>
          </cell>
          <cell r="C1304" t="str">
            <v>UN</v>
          </cell>
          <cell r="D1304">
            <v>181.8874084</v>
          </cell>
          <cell r="E1304" t="str">
            <v>ND</v>
          </cell>
        </row>
        <row r="1305">
          <cell r="A1305">
            <v>54575</v>
          </cell>
          <cell r="B1305" t="str">
            <v>CORRENTE JANELA 2500 ATE 4000A</v>
          </cell>
          <cell r="C1305" t="str">
            <v>UN</v>
          </cell>
          <cell r="D1305">
            <v>293.90322429999998</v>
          </cell>
          <cell r="E1305" t="str">
            <v>ND</v>
          </cell>
        </row>
        <row r="1306">
          <cell r="A1306">
            <v>54576</v>
          </cell>
          <cell r="B1306" t="str">
            <v>SUPORTE DE FIXACAO P/2 DISJUNTORES GERAL</v>
          </cell>
          <cell r="C1306" t="str">
            <v>UN</v>
          </cell>
          <cell r="D1306">
            <v>0.77479193199999996</v>
          </cell>
          <cell r="E1306" t="str">
            <v>ND</v>
          </cell>
        </row>
        <row r="1307">
          <cell r="A1307">
            <v>54801</v>
          </cell>
          <cell r="B1307" t="str">
            <v>CAIXA DE FERRO ESTAMPADO - 3-X3-</v>
          </cell>
          <cell r="C1307" t="str">
            <v>UN</v>
          </cell>
          <cell r="D1307">
            <v>0.52682812000000001</v>
          </cell>
          <cell r="E1307" t="str">
            <v>ND</v>
          </cell>
        </row>
        <row r="1308">
          <cell r="A1308">
            <v>54802</v>
          </cell>
          <cell r="B1308" t="str">
            <v>CAIXA DE FERRO ESTAMPADO - 4-X4-</v>
          </cell>
          <cell r="C1308" t="str">
            <v>UN</v>
          </cell>
          <cell r="D1308">
            <v>0.85440714299999998</v>
          </cell>
          <cell r="E1308" t="str">
            <v>ND</v>
          </cell>
        </row>
        <row r="1309">
          <cell r="A1309">
            <v>54803</v>
          </cell>
          <cell r="B1309" t="str">
            <v>CAIXA DE FERRO ESTAMPADO - 4-X2-</v>
          </cell>
          <cell r="C1309" t="str">
            <v>UN</v>
          </cell>
          <cell r="D1309">
            <v>0.504539238</v>
          </cell>
          <cell r="E1309" t="str">
            <v>ND</v>
          </cell>
        </row>
        <row r="1310">
          <cell r="A1310">
            <v>54804</v>
          </cell>
          <cell r="B1310" t="str">
            <v>CAIXA DE FERRO ESTAMPADO - F.M.</v>
          </cell>
          <cell r="C1310" t="str">
            <v>UN</v>
          </cell>
          <cell r="D1310">
            <v>0.93208051999999997</v>
          </cell>
          <cell r="E1310" t="str">
            <v>ND</v>
          </cell>
        </row>
        <row r="1311">
          <cell r="A1311">
            <v>54810</v>
          </cell>
          <cell r="B1311" t="str">
            <v>CAIXA DE LIGACAO EM ALUMINIO</v>
          </cell>
          <cell r="C1311" t="str">
            <v>UN</v>
          </cell>
          <cell r="D1311">
            <v>6.81</v>
          </cell>
          <cell r="E1311" t="str">
            <v>ND</v>
          </cell>
        </row>
        <row r="1312">
          <cell r="A1312">
            <v>54811</v>
          </cell>
          <cell r="B1312" t="str">
            <v>CX.AL.FUND.P/EQUIP.C/TAMPA 25X20X15CM</v>
          </cell>
          <cell r="C1312" t="str">
            <v>UN</v>
          </cell>
          <cell r="D1312">
            <v>161.13999999999999</v>
          </cell>
          <cell r="E1312" t="str">
            <v>ND</v>
          </cell>
        </row>
        <row r="1313">
          <cell r="A1313">
            <v>54812</v>
          </cell>
          <cell r="B1313" t="str">
            <v>CX.AL.FUND.P/EQUIP.C/TAMPA 34X27X13CM</v>
          </cell>
          <cell r="C1313" t="str">
            <v>UN</v>
          </cell>
          <cell r="D1313">
            <v>173.21</v>
          </cell>
          <cell r="E1313" t="str">
            <v>ND</v>
          </cell>
        </row>
        <row r="1314">
          <cell r="A1314">
            <v>54813</v>
          </cell>
          <cell r="B1314" t="str">
            <v>CX.AL.FUND.P/EQUIP.C/TAMPA 45X30X25CM</v>
          </cell>
          <cell r="C1314" t="str">
            <v>UN</v>
          </cell>
          <cell r="D1314">
            <v>425.41</v>
          </cell>
          <cell r="E1314" t="str">
            <v>ND</v>
          </cell>
        </row>
        <row r="1315">
          <cell r="A1315">
            <v>54820</v>
          </cell>
          <cell r="B1315" t="str">
            <v>CAIXA DE PAS. PORTA/FECH. - 20X20X15CM</v>
          </cell>
          <cell r="C1315" t="str">
            <v>UN</v>
          </cell>
          <cell r="D1315">
            <v>24.487376269999999</v>
          </cell>
          <cell r="E1315" t="str">
            <v>ND</v>
          </cell>
        </row>
        <row r="1316">
          <cell r="A1316">
            <v>54822</v>
          </cell>
          <cell r="B1316" t="str">
            <v>CAIXA DE PAS. PORTA/FECH. - 30X30X15CM</v>
          </cell>
          <cell r="C1316" t="str">
            <v>UN</v>
          </cell>
          <cell r="D1316">
            <v>52.372793909999999</v>
          </cell>
          <cell r="E1316" t="str">
            <v>ND</v>
          </cell>
        </row>
        <row r="1317">
          <cell r="A1317">
            <v>54824</v>
          </cell>
          <cell r="B1317" t="str">
            <v>CAIXA DE PAS. PORTA/FECH. - 40X40X15CM</v>
          </cell>
          <cell r="C1317" t="str">
            <v>UN</v>
          </cell>
          <cell r="D1317">
            <v>29.7333</v>
          </cell>
          <cell r="E1317" t="str">
            <v>ND</v>
          </cell>
        </row>
        <row r="1318">
          <cell r="A1318">
            <v>54826</v>
          </cell>
          <cell r="B1318" t="str">
            <v>CAIXA DE PAS. PORTA/FECH. - 50X50X15CM</v>
          </cell>
          <cell r="C1318" t="str">
            <v>UN</v>
          </cell>
          <cell r="D1318">
            <v>46.34</v>
          </cell>
          <cell r="E1318" t="str">
            <v>ND</v>
          </cell>
        </row>
        <row r="1319">
          <cell r="A1319">
            <v>54828</v>
          </cell>
          <cell r="B1319" t="str">
            <v>CAIXA DE PAS. PORTA/FECH. - 60X60X15CM</v>
          </cell>
          <cell r="C1319" t="str">
            <v>UN</v>
          </cell>
          <cell r="D1319">
            <v>88.049442229999997</v>
          </cell>
          <cell r="E1319" t="str">
            <v>ND</v>
          </cell>
        </row>
        <row r="1320">
          <cell r="A1320">
            <v>54830</v>
          </cell>
          <cell r="B1320" t="str">
            <v>CAIXA DE PAS. PORTA/FECH. - 80X80X15CM</v>
          </cell>
          <cell r="C1320" t="str">
            <v>UN</v>
          </cell>
          <cell r="D1320">
            <v>131.52000000000001</v>
          </cell>
          <cell r="E1320" t="str">
            <v>ND</v>
          </cell>
        </row>
        <row r="1321">
          <cell r="A1321">
            <v>54832</v>
          </cell>
          <cell r="B1321" t="str">
            <v>CAIXA DE PAS. PORTA/FECH. - 100X100X15CM</v>
          </cell>
          <cell r="C1321" t="str">
            <v>UN</v>
          </cell>
          <cell r="D1321">
            <v>279.6225</v>
          </cell>
          <cell r="E1321" t="str">
            <v>ND</v>
          </cell>
        </row>
        <row r="1322">
          <cell r="A1322">
            <v>54839</v>
          </cell>
          <cell r="B1322" t="str">
            <v>CAIXA PASS.TAMP.PARAFUSO - 10X10X5CM</v>
          </cell>
          <cell r="C1322" t="str">
            <v>UN</v>
          </cell>
          <cell r="D1322">
            <v>2.7861102500000001</v>
          </cell>
          <cell r="E1322" t="str">
            <v>ND</v>
          </cell>
        </row>
        <row r="1323">
          <cell r="A1323">
            <v>54840</v>
          </cell>
          <cell r="B1323" t="str">
            <v>CAIXA DE PAS. TAMP. PARAF.- 20X20X10CM</v>
          </cell>
          <cell r="C1323" t="str">
            <v>UN</v>
          </cell>
          <cell r="D1323">
            <v>8.5296000000000003</v>
          </cell>
          <cell r="E1323" t="str">
            <v>ND</v>
          </cell>
        </row>
        <row r="1324">
          <cell r="A1324">
            <v>54842</v>
          </cell>
          <cell r="B1324" t="str">
            <v>CAIXA DE PAS. TAMP. PARAF.- 30X30X12CM</v>
          </cell>
          <cell r="C1324" t="str">
            <v>UN</v>
          </cell>
          <cell r="D1324">
            <v>18.1038</v>
          </cell>
          <cell r="E1324" t="str">
            <v>ND</v>
          </cell>
        </row>
        <row r="1325">
          <cell r="A1325">
            <v>54844</v>
          </cell>
          <cell r="B1325" t="str">
            <v>CAIXA DE PAS. TAMP. PARAF.-40X40X15CM</v>
          </cell>
          <cell r="C1325" t="str">
            <v>UN</v>
          </cell>
          <cell r="D1325">
            <v>29.7333</v>
          </cell>
          <cell r="E1325" t="str">
            <v>ND</v>
          </cell>
        </row>
        <row r="1326">
          <cell r="A1326">
            <v>54846</v>
          </cell>
          <cell r="B1326" t="str">
            <v>CAIXA DE PAS. TAMP. PARAF.-45X45X15CM</v>
          </cell>
          <cell r="C1326" t="str">
            <v>UN</v>
          </cell>
          <cell r="D1326">
            <v>32.980400000000003</v>
          </cell>
          <cell r="E1326" t="str">
            <v>ND</v>
          </cell>
        </row>
        <row r="1327">
          <cell r="A1327">
            <v>54860</v>
          </cell>
          <cell r="B1327" t="str">
            <v>CONDULETE 3/4- CORPO DUPLO; INCL. TAMPA</v>
          </cell>
          <cell r="C1327" t="str">
            <v>UN</v>
          </cell>
          <cell r="D1327">
            <v>14.29527841</v>
          </cell>
          <cell r="E1327" t="str">
            <v>ND</v>
          </cell>
        </row>
        <row r="1328">
          <cell r="A1328">
            <v>54862</v>
          </cell>
          <cell r="B1328" t="str">
            <v>CONDULETE DE 1/2-; INCLUSIVE TAMPA</v>
          </cell>
          <cell r="C1328" t="str">
            <v>UN</v>
          </cell>
          <cell r="D1328">
            <v>3.67</v>
          </cell>
          <cell r="E1328" t="str">
            <v>ND</v>
          </cell>
        </row>
        <row r="1329">
          <cell r="A1329">
            <v>54863</v>
          </cell>
          <cell r="B1329" t="str">
            <v>CONDULETE DE 3/4-; INCLUSIVE TAMPA</v>
          </cell>
          <cell r="C1329" t="str">
            <v>UN</v>
          </cell>
          <cell r="D1329">
            <v>4.6116999999999999</v>
          </cell>
          <cell r="E1329" t="str">
            <v>ND</v>
          </cell>
        </row>
        <row r="1330">
          <cell r="A1330">
            <v>54864</v>
          </cell>
          <cell r="B1330" t="str">
            <v>CONDULETE DE 1-  ; INCLUSIVE TAMPA</v>
          </cell>
          <cell r="C1330" t="str">
            <v>UN</v>
          </cell>
          <cell r="D1330">
            <v>5.7679999999999998</v>
          </cell>
          <cell r="E1330" t="str">
            <v>ND</v>
          </cell>
        </row>
        <row r="1331">
          <cell r="A1331">
            <v>54865</v>
          </cell>
          <cell r="B1331" t="str">
            <v>CONDULETE DE 11/4-;INCLUSIVE TAMPA</v>
          </cell>
          <cell r="C1331" t="str">
            <v>UN</v>
          </cell>
          <cell r="D1331">
            <v>7.9298000000000002</v>
          </cell>
          <cell r="E1331" t="str">
            <v>ND</v>
          </cell>
        </row>
        <row r="1332">
          <cell r="A1332">
            <v>54866</v>
          </cell>
          <cell r="B1332" t="str">
            <v>CONDULETE DE 11/2-;INCLUSIVE TAMPA</v>
          </cell>
          <cell r="C1332" t="str">
            <v>UN</v>
          </cell>
          <cell r="D1332">
            <v>10.480399999999999</v>
          </cell>
          <cell r="E1332" t="str">
            <v>ND</v>
          </cell>
        </row>
        <row r="1333">
          <cell r="A1333">
            <v>54867</v>
          </cell>
          <cell r="B1333" t="str">
            <v>CONDULETE DE 2- ; INCLUSIVE TAMPA</v>
          </cell>
          <cell r="C1333" t="str">
            <v>UN</v>
          </cell>
          <cell r="D1333">
            <v>15.9268</v>
          </cell>
          <cell r="E1333" t="str">
            <v>ND</v>
          </cell>
        </row>
        <row r="1334">
          <cell r="A1334">
            <v>54868</v>
          </cell>
          <cell r="B1334" t="str">
            <v>CONDULETE DE 2 1/2- - INCLUSIVE TAMPA</v>
          </cell>
          <cell r="C1334" t="str">
            <v>UN</v>
          </cell>
          <cell r="D1334">
            <v>29.8125</v>
          </cell>
          <cell r="E1334" t="str">
            <v>ND</v>
          </cell>
        </row>
        <row r="1335">
          <cell r="A1335">
            <v>54869</v>
          </cell>
          <cell r="B1335" t="str">
            <v>CONDULETE DE 3- - INCLUSIVE TAMPA</v>
          </cell>
          <cell r="C1335" t="str">
            <v>UN</v>
          </cell>
          <cell r="D1335">
            <v>34.686500000000002</v>
          </cell>
          <cell r="E1335" t="str">
            <v>ND</v>
          </cell>
        </row>
        <row r="1336">
          <cell r="A1336">
            <v>54870</v>
          </cell>
          <cell r="B1336" t="str">
            <v>CONDULETE DE 3 1/2- - INCLUSIVE TAMPA</v>
          </cell>
          <cell r="C1336" t="str">
            <v>UN</v>
          </cell>
          <cell r="D1336">
            <v>134.10079999999999</v>
          </cell>
          <cell r="E1336" t="str">
            <v>ND</v>
          </cell>
        </row>
        <row r="1337">
          <cell r="A1337">
            <v>54871</v>
          </cell>
          <cell r="B1337" t="str">
            <v>CONDULETE DE 4- - INCLUSIVE TAMPA</v>
          </cell>
          <cell r="C1337" t="str">
            <v>UN</v>
          </cell>
          <cell r="D1337">
            <v>171.77109999999999</v>
          </cell>
          <cell r="E1337" t="str">
            <v>ND</v>
          </cell>
        </row>
        <row r="1338">
          <cell r="A1338">
            <v>54880</v>
          </cell>
          <cell r="B1338" t="str">
            <v>TAMPA PARA CONDUELETE</v>
          </cell>
          <cell r="C1338" t="str">
            <v>UN</v>
          </cell>
          <cell r="D1338">
            <v>1.3778581599999999</v>
          </cell>
          <cell r="E1338" t="str">
            <v>ND</v>
          </cell>
        </row>
        <row r="1339">
          <cell r="A1339">
            <v>54881</v>
          </cell>
          <cell r="B1339" t="str">
            <v>CAIXA PASS/DERIV.PVC APARENTE - 4-X2-</v>
          </cell>
          <cell r="C1339" t="str">
            <v>UN</v>
          </cell>
          <cell r="D1339">
            <v>1.5887</v>
          </cell>
          <cell r="E1339" t="str">
            <v>ND</v>
          </cell>
        </row>
        <row r="1340">
          <cell r="A1340">
            <v>54910</v>
          </cell>
          <cell r="B1340" t="str">
            <v>PERFILADO LISO CHAPA 14 - 19X38MM</v>
          </cell>
          <cell r="C1340" t="str">
            <v>M</v>
          </cell>
          <cell r="D1340">
            <v>5.4641666669999998</v>
          </cell>
          <cell r="E1340" t="str">
            <v>ND</v>
          </cell>
        </row>
        <row r="1341">
          <cell r="A1341">
            <v>54911</v>
          </cell>
          <cell r="B1341" t="str">
            <v>PERFILADO LISO CHAPA 14 - 19X76MM</v>
          </cell>
          <cell r="C1341" t="str">
            <v>M</v>
          </cell>
          <cell r="D1341">
            <v>26.87</v>
          </cell>
          <cell r="E1341" t="str">
            <v>ND</v>
          </cell>
        </row>
        <row r="1342">
          <cell r="A1342">
            <v>54912</v>
          </cell>
          <cell r="B1342" t="str">
            <v>PERFILADO LISO CHAPA 14 - 38X38MM</v>
          </cell>
          <cell r="C1342" t="str">
            <v>M</v>
          </cell>
          <cell r="D1342">
            <v>7.3477325779999996</v>
          </cell>
          <cell r="E1342" t="str">
            <v>ND</v>
          </cell>
        </row>
        <row r="1343">
          <cell r="A1343">
            <v>54913</v>
          </cell>
          <cell r="B1343" t="str">
            <v>PERFILADO LISO CHAPA 14 - 38X76MM</v>
          </cell>
          <cell r="C1343" t="str">
            <v>M</v>
          </cell>
          <cell r="D1343">
            <v>13.63336616</v>
          </cell>
          <cell r="E1343" t="str">
            <v>ND</v>
          </cell>
        </row>
        <row r="1344">
          <cell r="A1344">
            <v>54915</v>
          </cell>
          <cell r="B1344" t="str">
            <v>PERFILADO PERFURADO CHAPA 14 - 19X38MM</v>
          </cell>
          <cell r="C1344" t="str">
            <v>M</v>
          </cell>
          <cell r="D1344">
            <v>5.0589007930000003</v>
          </cell>
          <cell r="E1344" t="str">
            <v>ND</v>
          </cell>
        </row>
        <row r="1345">
          <cell r="A1345">
            <v>54916</v>
          </cell>
          <cell r="B1345" t="str">
            <v>PERFILADO PERFURADO CHAPA 14 - 19X76MM</v>
          </cell>
          <cell r="C1345" t="str">
            <v>M</v>
          </cell>
          <cell r="D1345">
            <v>27.22</v>
          </cell>
          <cell r="E1345" t="str">
            <v>ND</v>
          </cell>
        </row>
        <row r="1346">
          <cell r="A1346">
            <v>54917</v>
          </cell>
          <cell r="B1346" t="str">
            <v>PERFILADO PERFURADO CHAPA 14 - 38X38MM</v>
          </cell>
          <cell r="C1346" t="str">
            <v>M</v>
          </cell>
          <cell r="D1346">
            <v>6.684933333</v>
          </cell>
          <cell r="E1346" t="str">
            <v>ND</v>
          </cell>
        </row>
        <row r="1347">
          <cell r="A1347">
            <v>54918</v>
          </cell>
          <cell r="B1347" t="str">
            <v>PERFILADO PERFURADO CHAPA 14 - 38X76MM</v>
          </cell>
          <cell r="C1347" t="str">
            <v>M</v>
          </cell>
          <cell r="D1347">
            <v>9.5172400439999993</v>
          </cell>
          <cell r="E1347" t="str">
            <v>ND</v>
          </cell>
        </row>
        <row r="1348">
          <cell r="A1348">
            <v>54920</v>
          </cell>
          <cell r="B1348" t="str">
            <v>TAMPA METALICA PARA PERFILADO 38MM</v>
          </cell>
          <cell r="C1348" t="str">
            <v>M</v>
          </cell>
          <cell r="D1348">
            <v>2.0116278859999999</v>
          </cell>
          <cell r="E1348" t="str">
            <v>ND</v>
          </cell>
        </row>
        <row r="1349">
          <cell r="A1349">
            <v>54921</v>
          </cell>
          <cell r="B1349" t="str">
            <v>TAMPA METALICA PARA PERFILADO 76MM</v>
          </cell>
          <cell r="C1349" t="str">
            <v>M</v>
          </cell>
          <cell r="D1349">
            <v>3.7891099399999999</v>
          </cell>
          <cell r="E1349" t="str">
            <v>ND</v>
          </cell>
        </row>
        <row r="1350">
          <cell r="A1350">
            <v>54924</v>
          </cell>
          <cell r="B1350" t="str">
            <v>SUPORTE P/PERFILADO 100 X 38 MM</v>
          </cell>
          <cell r="C1350" t="str">
            <v>M</v>
          </cell>
          <cell r="D1350">
            <v>0.82063611000000003</v>
          </cell>
          <cell r="E1350" t="str">
            <v>ND</v>
          </cell>
        </row>
        <row r="1351">
          <cell r="A1351">
            <v>54925</v>
          </cell>
          <cell r="B1351" t="str">
            <v>SUPORTE PARA PERFILADO 100X300MM</v>
          </cell>
          <cell r="C1351" t="str">
            <v>UN</v>
          </cell>
          <cell r="D1351">
            <v>1.1691531740000001</v>
          </cell>
          <cell r="E1351" t="str">
            <v>ND</v>
          </cell>
        </row>
        <row r="1352">
          <cell r="A1352">
            <v>54926</v>
          </cell>
          <cell r="B1352" t="str">
            <v>SUPORTE PARA PERFILADO 100X76MM</v>
          </cell>
          <cell r="C1352" t="str">
            <v>UN</v>
          </cell>
          <cell r="D1352">
            <v>1.1943999999999999</v>
          </cell>
          <cell r="E1352" t="str">
            <v>ND</v>
          </cell>
        </row>
        <row r="1353">
          <cell r="A1353">
            <v>54927</v>
          </cell>
          <cell r="B1353" t="str">
            <v>SUPORTE P/LUMINARIA 100X38MM</v>
          </cell>
          <cell r="C1353" t="str">
            <v>UN</v>
          </cell>
          <cell r="D1353">
            <v>1.1575</v>
          </cell>
          <cell r="E1353" t="str">
            <v>ND</v>
          </cell>
        </row>
        <row r="1354">
          <cell r="A1354">
            <v>54928</v>
          </cell>
          <cell r="B1354" t="str">
            <v>SUPORTE PARA LUMINARIA 165X38MM</v>
          </cell>
          <cell r="C1354" t="str">
            <v>UN</v>
          </cell>
          <cell r="D1354">
            <v>1.4771000000000001</v>
          </cell>
          <cell r="E1354" t="str">
            <v>ND</v>
          </cell>
        </row>
        <row r="1355">
          <cell r="A1355">
            <v>54930</v>
          </cell>
          <cell r="B1355" t="str">
            <v>EMENDA INTERNA P/PERFILADO 38X38MM -I-</v>
          </cell>
          <cell r="C1355" t="str">
            <v>UN</v>
          </cell>
          <cell r="D1355">
            <v>0.60112439299999998</v>
          </cell>
          <cell r="E1355" t="str">
            <v>ND</v>
          </cell>
        </row>
        <row r="1356">
          <cell r="A1356">
            <v>54931</v>
          </cell>
          <cell r="B1356" t="str">
            <v>EMENDA INTERNA P/PERFILADO 38X38MM -L-</v>
          </cell>
          <cell r="C1356" t="str">
            <v>UN</v>
          </cell>
          <cell r="D1356">
            <v>1.5196965</v>
          </cell>
          <cell r="E1356" t="str">
            <v>ND</v>
          </cell>
        </row>
        <row r="1357">
          <cell r="A1357">
            <v>54932</v>
          </cell>
          <cell r="B1357" t="str">
            <v>EMENDA INTERNA PARA PERFILADO 38X38MM -T-</v>
          </cell>
          <cell r="C1357" t="str">
            <v>UN</v>
          </cell>
          <cell r="D1357">
            <v>1.848964075</v>
          </cell>
          <cell r="E1357" t="str">
            <v>ND</v>
          </cell>
        </row>
        <row r="1358">
          <cell r="A1358">
            <v>54933</v>
          </cell>
          <cell r="B1358" t="str">
            <v>EMENDA INTERNA PARA PERFILADO 38X38MM -X-</v>
          </cell>
          <cell r="C1358" t="str">
            <v>UN</v>
          </cell>
          <cell r="D1358">
            <v>2.3175371629999999</v>
          </cell>
          <cell r="E1358" t="str">
            <v>ND</v>
          </cell>
        </row>
        <row r="1359">
          <cell r="A1359">
            <v>54934</v>
          </cell>
          <cell r="B1359" t="str">
            <v>EMENDA INTERNA P/PERFILADO 38X76MM -I-.</v>
          </cell>
          <cell r="C1359" t="str">
            <v>UN</v>
          </cell>
          <cell r="D1359">
            <v>1.4437116750000001</v>
          </cell>
          <cell r="E1359" t="str">
            <v>ND</v>
          </cell>
        </row>
        <row r="1360">
          <cell r="A1360">
            <v>54935</v>
          </cell>
          <cell r="B1360" t="str">
            <v>EMENDA INTERNA P/PERFILADO 38X76MM -L-</v>
          </cell>
          <cell r="C1360" t="str">
            <v>UN</v>
          </cell>
          <cell r="D1360">
            <v>1.9823596569999999</v>
          </cell>
          <cell r="E1360" t="str">
            <v>ND</v>
          </cell>
        </row>
        <row r="1361">
          <cell r="A1361">
            <v>54936</v>
          </cell>
          <cell r="B1361" t="str">
            <v>EMENDA INTERNA P/PERFILADO 38X76MM -T-</v>
          </cell>
          <cell r="C1361" t="str">
            <v>UN</v>
          </cell>
          <cell r="D1361">
            <v>2.4990564669999999</v>
          </cell>
          <cell r="E1361" t="str">
            <v>ND</v>
          </cell>
        </row>
        <row r="1362">
          <cell r="A1362">
            <v>54937</v>
          </cell>
          <cell r="B1362" t="str">
            <v>EMENDA INTERNA /PERFILADO 38X76MM -X-</v>
          </cell>
          <cell r="C1362" t="str">
            <v>UN</v>
          </cell>
          <cell r="D1362">
            <v>3.07991824</v>
          </cell>
          <cell r="E1362" t="str">
            <v>ND</v>
          </cell>
        </row>
        <row r="1363">
          <cell r="A1363">
            <v>54940</v>
          </cell>
          <cell r="B1363" t="str">
            <v>CX.DERIVACAO P/PERFILADO 38X38 MM TIPO -E-</v>
          </cell>
          <cell r="C1363" t="str">
            <v>UN</v>
          </cell>
          <cell r="D1363">
            <v>9.5340000000000007</v>
          </cell>
          <cell r="E1363" t="str">
            <v>ND</v>
          </cell>
        </row>
        <row r="1364">
          <cell r="A1364">
            <v>54941</v>
          </cell>
          <cell r="B1364" t="str">
            <v>CX.DERIVACAO P/PERFILADO  38X38MM TIPO -C-</v>
          </cell>
          <cell r="C1364" t="str">
            <v>UN</v>
          </cell>
          <cell r="D1364">
            <v>8.8236000000000008</v>
          </cell>
          <cell r="E1364" t="str">
            <v>ND</v>
          </cell>
        </row>
        <row r="1365">
          <cell r="A1365">
            <v>54942</v>
          </cell>
          <cell r="B1365" t="str">
            <v>CX.DERIVACAO P/PERFILADO 38X38MM TIPO-L-</v>
          </cell>
          <cell r="C1365" t="str">
            <v>UN</v>
          </cell>
          <cell r="D1365">
            <v>8.6113</v>
          </cell>
          <cell r="E1365" t="str">
            <v>ND</v>
          </cell>
        </row>
        <row r="1366">
          <cell r="A1366">
            <v>54943</v>
          </cell>
          <cell r="B1366" t="str">
            <v>CX.DERIVACAO P/PRFILADO 38X38MM TIPO -X-</v>
          </cell>
          <cell r="C1366" t="str">
            <v>UN</v>
          </cell>
          <cell r="D1366">
            <v>11.137600000000001</v>
          </cell>
          <cell r="E1366" t="str">
            <v>ND</v>
          </cell>
        </row>
        <row r="1367">
          <cell r="A1367">
            <v>54944</v>
          </cell>
          <cell r="B1367" t="str">
            <v>CX. DERIVACAO P/PERFILADO 38X76 MM TIPO -E-</v>
          </cell>
          <cell r="C1367" t="str">
            <v>UN</v>
          </cell>
          <cell r="D1367">
            <v>3.97</v>
          </cell>
          <cell r="E1367" t="str">
            <v>ND</v>
          </cell>
        </row>
        <row r="1368">
          <cell r="A1368">
            <v>54945</v>
          </cell>
          <cell r="B1368" t="str">
            <v>CX.DERIVACAO P/PERFILADO 38X76MM TIPO -C-</v>
          </cell>
          <cell r="C1368" t="str">
            <v>UN</v>
          </cell>
          <cell r="D1368">
            <v>11.53449644</v>
          </cell>
          <cell r="E1368" t="str">
            <v>ND</v>
          </cell>
        </row>
        <row r="1369">
          <cell r="A1369">
            <v>54946</v>
          </cell>
          <cell r="B1369" t="str">
            <v>CX.DERIVACAO P/PERFILADO 38X76MM TIPO -L-</v>
          </cell>
          <cell r="C1369" t="str">
            <v>UN</v>
          </cell>
          <cell r="D1369">
            <v>11.721925669999999</v>
          </cell>
          <cell r="E1369" t="str">
            <v>ND</v>
          </cell>
        </row>
        <row r="1370">
          <cell r="A1370">
            <v>54947</v>
          </cell>
          <cell r="B1370" t="str">
            <v>CX.DERIVACAO P/PERFILADO 38X76MM TIPO -X-</v>
          </cell>
          <cell r="C1370" t="str">
            <v>UN</v>
          </cell>
          <cell r="D1370">
            <v>13.4011903</v>
          </cell>
          <cell r="E1370" t="str">
            <v>ND</v>
          </cell>
        </row>
        <row r="1371">
          <cell r="A1371">
            <v>54948</v>
          </cell>
          <cell r="B1371" t="str">
            <v>CX.DERIVACAO P/PERFILADO 38X38 TP -T-</v>
          </cell>
          <cell r="C1371" t="str">
            <v>UN</v>
          </cell>
          <cell r="D1371">
            <v>9.7200000000000006</v>
          </cell>
          <cell r="E1371" t="str">
            <v>ND</v>
          </cell>
        </row>
        <row r="1372">
          <cell r="A1372">
            <v>54949</v>
          </cell>
          <cell r="B1372" t="str">
            <v>CX.DERIVACAO P/PERFILADO 38X76 TPN -T-</v>
          </cell>
          <cell r="C1372" t="str">
            <v>UN</v>
          </cell>
          <cell r="D1372">
            <v>12.350066890000001</v>
          </cell>
          <cell r="E1372" t="str">
            <v>ND</v>
          </cell>
        </row>
        <row r="1373">
          <cell r="A1373">
            <v>54950</v>
          </cell>
          <cell r="B1373" t="str">
            <v>CX.EX.AL.P/TOMADA FIXACAO EM PERFILADO</v>
          </cell>
          <cell r="C1373" t="str">
            <v>UN</v>
          </cell>
          <cell r="D1373">
            <v>1.848964075</v>
          </cell>
          <cell r="E1373" t="str">
            <v>ND</v>
          </cell>
        </row>
        <row r="1374">
          <cell r="A1374">
            <v>54951</v>
          </cell>
          <cell r="B1374" t="str">
            <v>VERGALHAO ACO ROSCA TOTAL 1/4</v>
          </cell>
          <cell r="C1374" t="str">
            <v>M</v>
          </cell>
          <cell r="D1374">
            <v>1.401333333</v>
          </cell>
          <cell r="E1374" t="str">
            <v>ND</v>
          </cell>
        </row>
        <row r="1375">
          <cell r="A1375">
            <v>54952</v>
          </cell>
          <cell r="B1375" t="str">
            <v>VERGALHAO ACO ROSCA TOTAL 5/16</v>
          </cell>
          <cell r="C1375" t="str">
            <v>M</v>
          </cell>
          <cell r="D1375">
            <v>1.9882695880000001</v>
          </cell>
          <cell r="E1375" t="str">
            <v>ND</v>
          </cell>
        </row>
        <row r="1376">
          <cell r="A1376">
            <v>54953</v>
          </cell>
          <cell r="B1376" t="str">
            <v>VERGALHAO ACO ROSCA TOTAL 3/8</v>
          </cell>
          <cell r="C1376" t="str">
            <v>M</v>
          </cell>
          <cell r="D1376">
            <v>2.5480244650000001</v>
          </cell>
          <cell r="E1376" t="str">
            <v>ND</v>
          </cell>
        </row>
        <row r="1377">
          <cell r="A1377">
            <v>54954</v>
          </cell>
          <cell r="B1377" t="str">
            <v>PORCA LOSANGULAR C/PINO 1/4</v>
          </cell>
          <cell r="C1377" t="str">
            <v>UN</v>
          </cell>
          <cell r="D1377">
            <v>0.47110591499999999</v>
          </cell>
          <cell r="E1377" t="str">
            <v>ND</v>
          </cell>
        </row>
        <row r="1378">
          <cell r="A1378">
            <v>54955</v>
          </cell>
          <cell r="B1378" t="str">
            <v>PORCA LOSANGULAR C/PINO 5/16</v>
          </cell>
          <cell r="C1378" t="str">
            <v>UN</v>
          </cell>
          <cell r="D1378">
            <v>0.63573970300000004</v>
          </cell>
          <cell r="E1378" t="str">
            <v>ND</v>
          </cell>
        </row>
        <row r="1379">
          <cell r="A1379">
            <v>54956</v>
          </cell>
          <cell r="B1379" t="str">
            <v>PORCA LOSANGULAR C/PINO 3/8</v>
          </cell>
          <cell r="C1379" t="str">
            <v>UN</v>
          </cell>
          <cell r="D1379">
            <v>0.82330000000000003</v>
          </cell>
          <cell r="E1379" t="str">
            <v>ND</v>
          </cell>
        </row>
        <row r="1380">
          <cell r="A1380">
            <v>54960</v>
          </cell>
          <cell r="B1380" t="str">
            <v>SUSPENSAO P/TIRANTE 1/4</v>
          </cell>
          <cell r="C1380" t="str">
            <v>UN</v>
          </cell>
          <cell r="D1380">
            <v>1.1205228860000001</v>
          </cell>
          <cell r="E1380" t="str">
            <v>ND</v>
          </cell>
        </row>
        <row r="1381">
          <cell r="A1381">
            <v>54961</v>
          </cell>
          <cell r="B1381" t="str">
            <v>SUSPENSAO P/TIRANTE 3/8</v>
          </cell>
          <cell r="C1381" t="str">
            <v>UN</v>
          </cell>
          <cell r="D1381">
            <v>1.576431836</v>
          </cell>
          <cell r="E1381" t="str">
            <v>ND</v>
          </cell>
        </row>
        <row r="1382">
          <cell r="A1382">
            <v>54965</v>
          </cell>
          <cell r="B1382" t="str">
            <v>SAIDA P/ELETRODUTO EM PERFILADO 3/4</v>
          </cell>
          <cell r="C1382" t="str">
            <v>UN</v>
          </cell>
          <cell r="D1382">
            <v>1.1306541960000001</v>
          </cell>
          <cell r="E1382" t="str">
            <v>ND</v>
          </cell>
        </row>
        <row r="1383">
          <cell r="A1383">
            <v>54966</v>
          </cell>
          <cell r="B1383" t="str">
            <v>CHUMBADOR MET.C/ROSCA INTERNA 1/4</v>
          </cell>
          <cell r="C1383" t="str">
            <v>UN</v>
          </cell>
          <cell r="D1383">
            <v>2.4568426749999999</v>
          </cell>
          <cell r="E1383" t="str">
            <v>ND</v>
          </cell>
        </row>
        <row r="1384">
          <cell r="A1384">
            <v>54967</v>
          </cell>
          <cell r="B1384" t="str">
            <v>CHUMBADOR MET.C/ROSCA INTERNA 3/8</v>
          </cell>
          <cell r="C1384" t="str">
            <v>UN</v>
          </cell>
          <cell r="D1384">
            <v>2.7793560429999999</v>
          </cell>
          <cell r="E1384" t="str">
            <v>ND</v>
          </cell>
        </row>
        <row r="1385">
          <cell r="A1385">
            <v>54968</v>
          </cell>
          <cell r="B1385" t="str">
            <v>FINCAPINO CALIBRE 22 LONGO</v>
          </cell>
          <cell r="C1385" t="str">
            <v>UN</v>
          </cell>
          <cell r="D1385">
            <v>0.56999999999999995</v>
          </cell>
          <cell r="E1385" t="str">
            <v>ND</v>
          </cell>
        </row>
        <row r="1386">
          <cell r="A1386">
            <v>54969</v>
          </cell>
          <cell r="B1386" t="str">
            <v>FINCAPINO CALIBRE 38</v>
          </cell>
          <cell r="C1386" t="str">
            <v>UN</v>
          </cell>
          <cell r="D1386">
            <v>2.4953416530000001</v>
          </cell>
          <cell r="E1386" t="str">
            <v>ND</v>
          </cell>
        </row>
        <row r="1387">
          <cell r="A1387">
            <v>54970</v>
          </cell>
          <cell r="B1387" t="str">
            <v>CABO DE ACO 1/4 TRANCADO</v>
          </cell>
          <cell r="C1387" t="str">
            <v>M</v>
          </cell>
          <cell r="D1387">
            <v>1.76</v>
          </cell>
          <cell r="E1387" t="str">
            <v>ND</v>
          </cell>
        </row>
        <row r="1388">
          <cell r="A1388">
            <v>54971</v>
          </cell>
          <cell r="B1388" t="str">
            <v>PINO DIAM.1/4- COM ROSCA</v>
          </cell>
          <cell r="C1388" t="str">
            <v>UN</v>
          </cell>
          <cell r="D1388">
            <v>0.31</v>
          </cell>
          <cell r="E1388" t="str">
            <v>ND</v>
          </cell>
        </row>
        <row r="1389">
          <cell r="A1389">
            <v>54972</v>
          </cell>
          <cell r="B1389" t="str">
            <v>PINO DIAM.3/8- COM ROSCA</v>
          </cell>
          <cell r="C1389" t="str">
            <v>UN</v>
          </cell>
          <cell r="D1389">
            <v>1.594668194</v>
          </cell>
          <cell r="E1389" t="str">
            <v>ND</v>
          </cell>
        </row>
        <row r="1390">
          <cell r="A1390">
            <v>55002</v>
          </cell>
          <cell r="B1390" t="str">
            <v>ELETROCALHA LISA GALV.ELETR.CH14 100X50MM</v>
          </cell>
          <cell r="C1390" t="str">
            <v>M</v>
          </cell>
          <cell r="D1390">
            <v>17.500824890000001</v>
          </cell>
          <cell r="E1390" t="str">
            <v>ND</v>
          </cell>
        </row>
        <row r="1391">
          <cell r="A1391">
            <v>55004</v>
          </cell>
          <cell r="B1391" t="str">
            <v>ELETROCALHA LISA GALV.ELETR.CH14 125X50MM</v>
          </cell>
          <cell r="C1391" t="str">
            <v>M</v>
          </cell>
          <cell r="D1391">
            <v>20.108624089999999</v>
          </cell>
          <cell r="E1391" t="str">
            <v>ND</v>
          </cell>
        </row>
        <row r="1392">
          <cell r="A1392">
            <v>55006</v>
          </cell>
          <cell r="B1392" t="str">
            <v>ELETROCALHA LISA GALV.ELETR.CH14 150X50MM</v>
          </cell>
          <cell r="C1392" t="str">
            <v>M</v>
          </cell>
          <cell r="D1392">
            <v>22.238225450000002</v>
          </cell>
          <cell r="E1392" t="str">
            <v>ND</v>
          </cell>
        </row>
        <row r="1393">
          <cell r="A1393">
            <v>55008</v>
          </cell>
          <cell r="B1393" t="str">
            <v>ELETROCALHA LISA GALV.ELETR.CH14 175X50MM</v>
          </cell>
          <cell r="C1393" t="str">
            <v>M</v>
          </cell>
          <cell r="D1393">
            <v>25.567373920000001</v>
          </cell>
          <cell r="E1393" t="str">
            <v>ND</v>
          </cell>
        </row>
        <row r="1394">
          <cell r="A1394">
            <v>55010</v>
          </cell>
          <cell r="B1394" t="str">
            <v>ELETROCALHA LISA GALV.ELETR.CH14 200X50MM</v>
          </cell>
          <cell r="C1394" t="str">
            <v>M</v>
          </cell>
          <cell r="D1394">
            <v>27.354537000000001</v>
          </cell>
          <cell r="E1394" t="str">
            <v>ND</v>
          </cell>
        </row>
        <row r="1395">
          <cell r="A1395">
            <v>55012</v>
          </cell>
          <cell r="B1395" t="str">
            <v>ELETROCALHA LISA GALV.ELETR.CH14 250X50MM</v>
          </cell>
          <cell r="C1395" t="str">
            <v>M</v>
          </cell>
          <cell r="D1395">
            <v>32.865969640000003</v>
          </cell>
          <cell r="E1395" t="str">
            <v>ND</v>
          </cell>
        </row>
        <row r="1396">
          <cell r="A1396">
            <v>55014</v>
          </cell>
          <cell r="B1396" t="str">
            <v>ELETROCALHA LISA GALV.ELETR.CH14 300X50MM</v>
          </cell>
          <cell r="C1396" t="str">
            <v>M</v>
          </cell>
          <cell r="D1396">
            <v>37.532451029999997</v>
          </cell>
          <cell r="E1396" t="str">
            <v>ND</v>
          </cell>
        </row>
        <row r="1397">
          <cell r="A1397">
            <v>55016</v>
          </cell>
          <cell r="B1397" t="str">
            <v>ELETROCALHA LISA GALV.ELETR.CH14 150X100MM</v>
          </cell>
          <cell r="C1397" t="str">
            <v>M</v>
          </cell>
          <cell r="D1397">
            <v>29.455770690000001</v>
          </cell>
          <cell r="E1397" t="str">
            <v>ND</v>
          </cell>
        </row>
        <row r="1398">
          <cell r="A1398">
            <v>55018</v>
          </cell>
          <cell r="B1398" t="str">
            <v>ELETROCALHA LISA GALV.ELETR.CH14 200X100MM</v>
          </cell>
          <cell r="C1398" t="str">
            <v>M</v>
          </cell>
          <cell r="D1398">
            <v>34.227617700000003</v>
          </cell>
          <cell r="E1398" t="str">
            <v>ND</v>
          </cell>
        </row>
        <row r="1399">
          <cell r="A1399">
            <v>55020</v>
          </cell>
          <cell r="B1399" t="str">
            <v>ELETROCALHA LISA GALV.ELETR.CH14 250X100MM</v>
          </cell>
          <cell r="C1399" t="str">
            <v>M</v>
          </cell>
          <cell r="D1399">
            <v>40.196985560000002</v>
          </cell>
          <cell r="E1399" t="str">
            <v>ND</v>
          </cell>
        </row>
        <row r="1400">
          <cell r="A1400">
            <v>55022</v>
          </cell>
          <cell r="B1400" t="str">
            <v>ELETROCALHA LISA GALV.ELETR.CH14 300X100MM</v>
          </cell>
          <cell r="C1400" t="str">
            <v>M</v>
          </cell>
          <cell r="D1400">
            <v>45.643577809999996</v>
          </cell>
          <cell r="E1400" t="str">
            <v>ND</v>
          </cell>
        </row>
        <row r="1401">
          <cell r="A1401">
            <v>55024</v>
          </cell>
          <cell r="B1401" t="str">
            <v>ELETROCALHA LISA GALV.ELETR.CH14 400X100MM</v>
          </cell>
          <cell r="C1401" t="str">
            <v>M</v>
          </cell>
          <cell r="D1401">
            <v>59.426211940000002</v>
          </cell>
          <cell r="E1401" t="str">
            <v>ND</v>
          </cell>
        </row>
        <row r="1402">
          <cell r="A1402">
            <v>55025</v>
          </cell>
          <cell r="B1402" t="str">
            <v>TAMPA P/ELETROCALHA GALV.ELETR. - 100MM</v>
          </cell>
          <cell r="C1402" t="str">
            <v>M</v>
          </cell>
          <cell r="D1402">
            <v>4.1411729629999998</v>
          </cell>
          <cell r="E1402" t="str">
            <v>ND</v>
          </cell>
        </row>
        <row r="1403">
          <cell r="A1403">
            <v>55026</v>
          </cell>
          <cell r="B1403" t="str">
            <v>TAMPA P/ELETROCALHA GALV.ELETR. - 125MM</v>
          </cell>
          <cell r="C1403" t="str">
            <v>M</v>
          </cell>
          <cell r="D1403">
            <v>4.7971752849999998</v>
          </cell>
          <cell r="E1403" t="str">
            <v>ND</v>
          </cell>
        </row>
        <row r="1404">
          <cell r="A1404">
            <v>55027</v>
          </cell>
          <cell r="B1404" t="str">
            <v>TAMPA P/ELETROCALHA GALV.ELETR. - 150MM</v>
          </cell>
          <cell r="C1404" t="str">
            <v>M</v>
          </cell>
          <cell r="D1404">
            <v>5.620344223</v>
          </cell>
          <cell r="E1404" t="str">
            <v>ND</v>
          </cell>
        </row>
        <row r="1405">
          <cell r="A1405">
            <v>55028</v>
          </cell>
          <cell r="B1405" t="str">
            <v>TAMPA P/ELETROCALHA GALV.ELETR. - 175MM</v>
          </cell>
          <cell r="C1405" t="str">
            <v>M</v>
          </cell>
          <cell r="D1405">
            <v>5.8153719400000004</v>
          </cell>
          <cell r="E1405" t="str">
            <v>ND</v>
          </cell>
        </row>
        <row r="1406">
          <cell r="A1406">
            <v>55029</v>
          </cell>
          <cell r="B1406" t="str">
            <v>TAMPA P/ELETROCALHA GALV.ELETR. - 200MM</v>
          </cell>
          <cell r="C1406" t="str">
            <v>M</v>
          </cell>
          <cell r="D1406">
            <v>6.4612429530000002</v>
          </cell>
          <cell r="E1406" t="str">
            <v>ND</v>
          </cell>
        </row>
        <row r="1407">
          <cell r="A1407">
            <v>55030</v>
          </cell>
          <cell r="B1407" t="str">
            <v>TAMPA P/ELETROCALHA GALV.ELETR. - 250MM</v>
          </cell>
          <cell r="C1407" t="str">
            <v>M</v>
          </cell>
          <cell r="D1407">
            <v>9.4550450579999996</v>
          </cell>
          <cell r="E1407" t="str">
            <v>ND</v>
          </cell>
        </row>
        <row r="1408">
          <cell r="A1408">
            <v>55031</v>
          </cell>
          <cell r="B1408" t="str">
            <v>TAMPA P/ELETROCALHA GALV.ELETR. - 300MM</v>
          </cell>
          <cell r="C1408" t="str">
            <v>M</v>
          </cell>
          <cell r="D1408">
            <v>11.19509755</v>
          </cell>
          <cell r="E1408" t="str">
            <v>ND</v>
          </cell>
        </row>
        <row r="1409">
          <cell r="A1409">
            <v>55032</v>
          </cell>
          <cell r="B1409" t="str">
            <v>TAMPA P/ELETROCALHA GALV.ELETR. - 400MM</v>
          </cell>
          <cell r="C1409" t="str">
            <v>M</v>
          </cell>
          <cell r="D1409">
            <v>15.19949783</v>
          </cell>
          <cell r="E1409" t="str">
            <v>ND</v>
          </cell>
        </row>
        <row r="1410">
          <cell r="A1410">
            <v>55033</v>
          </cell>
          <cell r="B1410" t="str">
            <v>ELETROCALHA PERF.GALV.ELETR.CH14 100X50MM</v>
          </cell>
          <cell r="C1410" t="str">
            <v>M</v>
          </cell>
          <cell r="D1410">
            <v>16.331671719999999</v>
          </cell>
          <cell r="E1410" t="str">
            <v>ND</v>
          </cell>
        </row>
        <row r="1411">
          <cell r="A1411">
            <v>55034</v>
          </cell>
          <cell r="B1411" t="str">
            <v>ELETROCALHA PERF.GALV.ELETR.CH14 125X50MM</v>
          </cell>
          <cell r="C1411" t="str">
            <v>M</v>
          </cell>
          <cell r="D1411">
            <v>18.851835080000001</v>
          </cell>
          <cell r="E1411" t="str">
            <v>ND</v>
          </cell>
        </row>
        <row r="1412">
          <cell r="A1412">
            <v>55036</v>
          </cell>
          <cell r="B1412" t="str">
            <v>ELETROCALHA PERF.GALV.ELETR.CH14 150X50MM</v>
          </cell>
          <cell r="C1412" t="str">
            <v>M</v>
          </cell>
          <cell r="D1412">
            <v>20.728660260000002</v>
          </cell>
          <cell r="E1412" t="str">
            <v>ND</v>
          </cell>
        </row>
        <row r="1413">
          <cell r="A1413">
            <v>55038</v>
          </cell>
          <cell r="B1413" t="str">
            <v>ELETROCALHA PERF.GALV.ELETR.CH14 175X50MM</v>
          </cell>
          <cell r="C1413" t="str">
            <v>M</v>
          </cell>
          <cell r="D1413">
            <v>23.717396709999999</v>
          </cell>
          <cell r="E1413" t="str">
            <v>ND</v>
          </cell>
        </row>
        <row r="1414">
          <cell r="A1414">
            <v>55040</v>
          </cell>
          <cell r="B1414" t="str">
            <v>ELETROCALHA PERF.GALV.ELETR.CH14 200X50MM</v>
          </cell>
          <cell r="C1414" t="str">
            <v>M</v>
          </cell>
          <cell r="D1414">
            <v>22.95417136</v>
          </cell>
          <cell r="E1414" t="str">
            <v>ND</v>
          </cell>
        </row>
        <row r="1415">
          <cell r="A1415">
            <v>55042</v>
          </cell>
          <cell r="B1415" t="str">
            <v>ELETROCALHA PERF.GALV.ELETR.CH14 250X50MM</v>
          </cell>
          <cell r="C1415" t="str">
            <v>M</v>
          </cell>
          <cell r="D1415">
            <v>28.154910489999999</v>
          </cell>
          <cell r="E1415" t="str">
            <v>ND</v>
          </cell>
        </row>
        <row r="1416">
          <cell r="A1416">
            <v>55044</v>
          </cell>
          <cell r="B1416" t="str">
            <v>ELETROCALHA PERF.GALV.ELETR.CH14 300X50MM</v>
          </cell>
          <cell r="C1416" t="str">
            <v>M</v>
          </cell>
          <cell r="D1416">
            <v>31.886609669999999</v>
          </cell>
          <cell r="E1416" t="str">
            <v>ND</v>
          </cell>
        </row>
        <row r="1417">
          <cell r="A1417">
            <v>55046</v>
          </cell>
          <cell r="B1417" t="str">
            <v>ELETROCALHA PERF.GALV.ELETR.CH14 150X100MM</v>
          </cell>
          <cell r="C1417" t="str">
            <v>M</v>
          </cell>
          <cell r="D1417">
            <v>24.497507580000001</v>
          </cell>
          <cell r="E1417" t="str">
            <v>ND</v>
          </cell>
        </row>
        <row r="1418">
          <cell r="A1418">
            <v>55048</v>
          </cell>
          <cell r="B1418" t="str">
            <v>ELETROCALHA PERF.GALV.ELETR.CH14 200X100MM</v>
          </cell>
          <cell r="C1418" t="str">
            <v>M</v>
          </cell>
          <cell r="D1418">
            <v>28.44196427</v>
          </cell>
          <cell r="E1418" t="str">
            <v>ND</v>
          </cell>
        </row>
        <row r="1419">
          <cell r="A1419">
            <v>55050</v>
          </cell>
          <cell r="B1419" t="str">
            <v>ELETROCALHA PERF.GALV.ELETR.CH14 250X100MM</v>
          </cell>
          <cell r="C1419" t="str">
            <v>M</v>
          </cell>
          <cell r="D1419">
            <v>34.399174549999998</v>
          </cell>
          <cell r="E1419" t="str">
            <v>ND</v>
          </cell>
        </row>
        <row r="1420">
          <cell r="A1420">
            <v>55052</v>
          </cell>
          <cell r="B1420" t="str">
            <v>ELETROCALHA PERF.GALV.ELETR.CH14 300X100MM</v>
          </cell>
          <cell r="C1420" t="str">
            <v>M</v>
          </cell>
          <cell r="D1420">
            <v>39.414172999999998</v>
          </cell>
          <cell r="E1420" t="str">
            <v>ND</v>
          </cell>
        </row>
        <row r="1421">
          <cell r="A1421">
            <v>55054</v>
          </cell>
          <cell r="B1421" t="str">
            <v>ELETROCALHA PERF.GALV.ELETR.CH14 400X100MM</v>
          </cell>
          <cell r="C1421" t="str">
            <v>M</v>
          </cell>
          <cell r="D1421">
            <v>53.692565899999998</v>
          </cell>
          <cell r="E1421" t="str">
            <v>ND</v>
          </cell>
        </row>
        <row r="1422">
          <cell r="A1422">
            <v>55201</v>
          </cell>
          <cell r="B1422" t="str">
            <v>BOTAO PARA CAMPAINHA; COMPLETO</v>
          </cell>
          <cell r="C1422" t="str">
            <v>UN</v>
          </cell>
          <cell r="D1422">
            <v>4.2713602960000001</v>
          </cell>
          <cell r="E1422" t="str">
            <v>ND</v>
          </cell>
        </row>
        <row r="1423">
          <cell r="A1423">
            <v>55210</v>
          </cell>
          <cell r="B1423" t="str">
            <v>ESPELHO PLASTICO - 4-X2-</v>
          </cell>
          <cell r="C1423" t="str">
            <v>UN</v>
          </cell>
          <cell r="D1423">
            <v>1.7085999999999999</v>
          </cell>
          <cell r="E1423" t="str">
            <v>ND</v>
          </cell>
        </row>
        <row r="1424">
          <cell r="A1424">
            <v>55211</v>
          </cell>
          <cell r="B1424" t="str">
            <v>ESPELHO PLASTICO - 4-X4-</v>
          </cell>
          <cell r="C1424" t="str">
            <v>UN</v>
          </cell>
          <cell r="D1424">
            <v>3.4102000000000001</v>
          </cell>
          <cell r="E1424" t="str">
            <v>ND</v>
          </cell>
        </row>
        <row r="1425">
          <cell r="A1425">
            <v>55212</v>
          </cell>
          <cell r="B1425" t="str">
            <v>ESPELHO PLASTICO - 3X3-</v>
          </cell>
          <cell r="C1425" t="str">
            <v>UN</v>
          </cell>
          <cell r="D1425">
            <v>1.6220000000000001</v>
          </cell>
          <cell r="E1425" t="str">
            <v>ND</v>
          </cell>
        </row>
        <row r="1426">
          <cell r="A1426">
            <v>55219</v>
          </cell>
          <cell r="B1426" t="str">
            <v>INTERRUPTOR COM VARIADOR DE LUMINOSIDADE 110/220V - 300W</v>
          </cell>
          <cell r="C1426" t="str">
            <v>UN</v>
          </cell>
          <cell r="D1426">
            <v>65.52</v>
          </cell>
          <cell r="E1426" t="str">
            <v>ND</v>
          </cell>
        </row>
        <row r="1427">
          <cell r="A1427">
            <v>55220</v>
          </cell>
          <cell r="B1427" t="str">
            <v>INTERRUPTOR PARALELO - 1 TECLA</v>
          </cell>
          <cell r="C1427" t="str">
            <v>UN</v>
          </cell>
          <cell r="D1427">
            <v>4.4756999999999998</v>
          </cell>
          <cell r="E1427" t="str">
            <v>ND</v>
          </cell>
        </row>
        <row r="1428">
          <cell r="A1428">
            <v>55225</v>
          </cell>
          <cell r="B1428" t="str">
            <v>INTERRUPTOR PARALELO BIPOLAR - 1 TECLA</v>
          </cell>
          <cell r="C1428" t="str">
            <v>UN</v>
          </cell>
          <cell r="D1428">
            <v>15.7608</v>
          </cell>
          <cell r="E1428" t="str">
            <v>ND</v>
          </cell>
        </row>
        <row r="1429">
          <cell r="A1429">
            <v>55230</v>
          </cell>
          <cell r="B1429" t="str">
            <v>INTERRUPTOR SIMPLES - 1 TECLA</v>
          </cell>
          <cell r="C1429" t="str">
            <v>UN</v>
          </cell>
          <cell r="D1429">
            <v>3.0268999999999999</v>
          </cell>
          <cell r="E1429" t="str">
            <v>ND</v>
          </cell>
        </row>
        <row r="1430">
          <cell r="A1430">
            <v>55235</v>
          </cell>
          <cell r="B1430" t="str">
            <v>INTERRUPTOR SIMPLES - 2 TECLAS</v>
          </cell>
          <cell r="C1430" t="str">
            <v>UN</v>
          </cell>
          <cell r="D1430">
            <v>6.2587000000000002</v>
          </cell>
          <cell r="E1430" t="str">
            <v>ND</v>
          </cell>
        </row>
        <row r="1431">
          <cell r="A1431">
            <v>55240</v>
          </cell>
          <cell r="B1431" t="str">
            <v>INTERRUPTOR SIMPLES - 3 TECLAS</v>
          </cell>
          <cell r="C1431" t="str">
            <v>UN</v>
          </cell>
          <cell r="D1431">
            <v>9.7388999999999992</v>
          </cell>
          <cell r="E1431" t="str">
            <v>ND</v>
          </cell>
        </row>
        <row r="1432">
          <cell r="A1432">
            <v>55245</v>
          </cell>
          <cell r="B1432" t="str">
            <v>INTERRUPTOR SIMPLES BIPOLAR - 1 TECLA</v>
          </cell>
          <cell r="C1432" t="str">
            <v>UN</v>
          </cell>
          <cell r="D1432">
            <v>12.298666669999999</v>
          </cell>
          <cell r="E1432" t="str">
            <v>ND</v>
          </cell>
        </row>
        <row r="1433">
          <cell r="A1433">
            <v>55250</v>
          </cell>
          <cell r="B1433" t="str">
            <v>TOMADA PARA PISO; COMPLETA</v>
          </cell>
          <cell r="C1433" t="str">
            <v>UN</v>
          </cell>
          <cell r="D1433">
            <v>26.03</v>
          </cell>
          <cell r="E1433" t="str">
            <v>ND</v>
          </cell>
        </row>
        <row r="1434">
          <cell r="A1434">
            <v>55251</v>
          </cell>
          <cell r="B1434" t="str">
            <v>TOMADA P/TELEFONE 4P PADRAO TELEBRAS</v>
          </cell>
          <cell r="C1434" t="str">
            <v>UN</v>
          </cell>
          <cell r="D1434">
            <v>2.665</v>
          </cell>
          <cell r="E1434" t="str">
            <v>ND</v>
          </cell>
        </row>
        <row r="1435">
          <cell r="A1435">
            <v>55252</v>
          </cell>
          <cell r="B1435" t="str">
            <v>TOMADA 3P+T 30A - 440V</v>
          </cell>
          <cell r="C1435" t="str">
            <v>UN</v>
          </cell>
          <cell r="D1435">
            <v>6.8235000000000001</v>
          </cell>
          <cell r="E1435" t="str">
            <v>ND</v>
          </cell>
        </row>
        <row r="1436">
          <cell r="A1436">
            <v>55253</v>
          </cell>
          <cell r="B1436" t="str">
            <v>TOMADA 3P+T 32A - 750V - TIPO INDUSTRIAL</v>
          </cell>
          <cell r="C1436" t="str">
            <v>UN</v>
          </cell>
          <cell r="D1436">
            <v>28.904627430000001</v>
          </cell>
          <cell r="E1436" t="str">
            <v>ND</v>
          </cell>
        </row>
        <row r="1437">
          <cell r="A1437">
            <v>55254</v>
          </cell>
          <cell r="B1437" t="str">
            <v>TOMADA 3P+T 63A - 750V - TIPO INDUSTRIAL</v>
          </cell>
          <cell r="C1437" t="str">
            <v>UN</v>
          </cell>
          <cell r="D1437">
            <v>86.434258130000003</v>
          </cell>
          <cell r="E1437" t="str">
            <v>ND</v>
          </cell>
        </row>
        <row r="1438">
          <cell r="A1438">
            <v>55255</v>
          </cell>
          <cell r="B1438" t="str">
            <v>TOMADA SIMPLES DE EMBUTIR - 110/220V</v>
          </cell>
          <cell r="C1438" t="str">
            <v>UN</v>
          </cell>
          <cell r="D1438">
            <v>3.6715867439999998</v>
          </cell>
          <cell r="E1438" t="str">
            <v>ND</v>
          </cell>
        </row>
        <row r="1439">
          <cell r="A1439">
            <v>55260</v>
          </cell>
          <cell r="B1439" t="str">
            <v>TOMADA TRIPOLAR - 220V</v>
          </cell>
          <cell r="C1439" t="str">
            <v>UN</v>
          </cell>
          <cell r="D1439">
            <v>6.1375475980000003</v>
          </cell>
          <cell r="E1439" t="str">
            <v>ND</v>
          </cell>
        </row>
        <row r="1440">
          <cell r="A1440">
            <v>55269</v>
          </cell>
          <cell r="B1440" t="str">
            <v>TOMADA RJ 45 PARA INFORMÁTICA COM PLACA</v>
          </cell>
          <cell r="C1440" t="str">
            <v>UN</v>
          </cell>
          <cell r="D1440">
            <v>23.68</v>
          </cell>
          <cell r="E1440" t="str">
            <v>ND</v>
          </cell>
        </row>
        <row r="1441">
          <cell r="A1441">
            <v>55270</v>
          </cell>
          <cell r="B1441" t="str">
            <v>PLUG P/TELEFONE 4P PADRAO TELEBRAS</v>
          </cell>
          <cell r="C1441" t="str">
            <v>UN</v>
          </cell>
          <cell r="D1441">
            <v>4.8711338480000004</v>
          </cell>
          <cell r="E1441" t="str">
            <v>ND</v>
          </cell>
        </row>
        <row r="1442">
          <cell r="A1442">
            <v>55271</v>
          </cell>
          <cell r="B1442" t="str">
            <v>PLUG 3P+T 30A - 440V</v>
          </cell>
          <cell r="C1442" t="str">
            <v>UN</v>
          </cell>
          <cell r="D1442">
            <v>24.667916210000001</v>
          </cell>
          <cell r="E1442" t="str">
            <v>ND</v>
          </cell>
        </row>
        <row r="1443">
          <cell r="A1443">
            <v>55272</v>
          </cell>
          <cell r="B1443" t="str">
            <v>.PLUG 3P+T 32A - 75OV - TIPO INDUSTRIAL</v>
          </cell>
          <cell r="C1443" t="str">
            <v>UN</v>
          </cell>
          <cell r="D1443">
            <v>18.659846760000001</v>
          </cell>
          <cell r="E1443" t="str">
            <v>ND</v>
          </cell>
        </row>
        <row r="1444">
          <cell r="A1444">
            <v>55273</v>
          </cell>
          <cell r="B1444" t="str">
            <v>PLUG 3P+T 63A - 750V - TIPO INDUSTRIAL</v>
          </cell>
          <cell r="C1444" t="str">
            <v>UN</v>
          </cell>
          <cell r="D1444">
            <v>65.547042869999999</v>
          </cell>
          <cell r="E1444" t="str">
            <v>ND</v>
          </cell>
        </row>
        <row r="1445">
          <cell r="A1445">
            <v>55601</v>
          </cell>
          <cell r="B1445" t="str">
            <v>ARAND. BLIND. P/L. INCAND.- 1X100W;COMP</v>
          </cell>
          <cell r="C1445" t="str">
            <v>UN</v>
          </cell>
          <cell r="D1445">
            <v>78.25</v>
          </cell>
          <cell r="E1445" t="str">
            <v>ND</v>
          </cell>
        </row>
        <row r="1446">
          <cell r="A1446">
            <v>55602</v>
          </cell>
          <cell r="B1446" t="str">
            <v>LUMIN.BLIND.AL.FUND.PENDENTE ATE 200W</v>
          </cell>
          <cell r="C1446" t="str">
            <v>UN</v>
          </cell>
          <cell r="D1446">
            <v>139.7006336</v>
          </cell>
          <cell r="E1446" t="str">
            <v>ND</v>
          </cell>
        </row>
        <row r="1447">
          <cell r="A1447">
            <v>55603</v>
          </cell>
          <cell r="B1447" t="str">
            <v>LUMIN.BLIND.AL.FUND.TARTARUGA ATE 200W</v>
          </cell>
          <cell r="C1447" t="str">
            <v>UN</v>
          </cell>
          <cell r="D1447">
            <v>139.30551249999999</v>
          </cell>
          <cell r="E1447" t="str">
            <v>ND</v>
          </cell>
        </row>
        <row r="1448">
          <cell r="A1448">
            <v>55604</v>
          </cell>
          <cell r="B1448" t="str">
            <v>LUMIN.BLIND.AL.FUND.EMBUTIR ATE 200W</v>
          </cell>
          <cell r="C1448" t="str">
            <v>UN</v>
          </cell>
          <cell r="D1448">
            <v>105.6999572</v>
          </cell>
          <cell r="E1448" t="str">
            <v>ND</v>
          </cell>
        </row>
        <row r="1449">
          <cell r="A1449">
            <v>55610</v>
          </cell>
          <cell r="B1449" t="str">
            <v>GLOBO LEITOSO - 9-X4-</v>
          </cell>
          <cell r="C1449" t="str">
            <v>UN</v>
          </cell>
          <cell r="D1449">
            <v>14.183833999999999</v>
          </cell>
          <cell r="E1449" t="str">
            <v>ND</v>
          </cell>
        </row>
        <row r="1450">
          <cell r="A1450">
            <v>55611</v>
          </cell>
          <cell r="B1450" t="str">
            <v>GLOBO LEITOSO - 12-X6-</v>
          </cell>
          <cell r="C1450" t="str">
            <v>UN</v>
          </cell>
          <cell r="D1450">
            <v>20.262619999999998</v>
          </cell>
          <cell r="E1450" t="str">
            <v>ND</v>
          </cell>
        </row>
        <row r="1451">
          <cell r="A1451">
            <v>55620</v>
          </cell>
          <cell r="B1451" t="str">
            <v>LUMIN.TP.-BEED-L.MISTA - 1X160W;COMP.</v>
          </cell>
          <cell r="C1451" t="str">
            <v>UN</v>
          </cell>
          <cell r="D1451">
            <v>10.40485537</v>
          </cell>
          <cell r="E1451" t="str">
            <v>ND</v>
          </cell>
        </row>
        <row r="1452">
          <cell r="A1452">
            <v>55623</v>
          </cell>
          <cell r="B1452" t="str">
            <v>LUMIN.TP.-BEED-L.MISTA - 1X250W;COMP.</v>
          </cell>
          <cell r="C1452" t="str">
            <v>UN</v>
          </cell>
          <cell r="D1452">
            <v>24.092255179999999</v>
          </cell>
          <cell r="E1452" t="str">
            <v>ND</v>
          </cell>
        </row>
        <row r="1453">
          <cell r="A1453">
            <v>55624</v>
          </cell>
          <cell r="B1453" t="str">
            <v>LUMINÁRIA INDUSTRIAL - 2 LÂMPADAS FLUORESCENTES, 16W</v>
          </cell>
          <cell r="C1453" t="str">
            <v>UN</v>
          </cell>
          <cell r="D1453">
            <v>44.49</v>
          </cell>
          <cell r="E1453" t="str">
            <v>ND</v>
          </cell>
        </row>
        <row r="1454">
          <cell r="A1454">
            <v>55626</v>
          </cell>
          <cell r="B1454" t="str">
            <v>LUMINÁRIA INDUSTRIAL - 1 LÂMPADA FLUORESCENTE, 32W</v>
          </cell>
          <cell r="C1454" t="str">
            <v>UN</v>
          </cell>
          <cell r="D1454">
            <v>33.549999999999997</v>
          </cell>
          <cell r="E1454" t="str">
            <v>ND</v>
          </cell>
        </row>
        <row r="1455">
          <cell r="A1455">
            <v>55627</v>
          </cell>
          <cell r="B1455" t="str">
            <v>LUMINÁRIA INDUSTRIAL - 2 LÂMPADAS FLUORESCENTES, 32W</v>
          </cell>
          <cell r="C1455" t="str">
            <v>UN</v>
          </cell>
          <cell r="D1455">
            <v>58.2</v>
          </cell>
          <cell r="E1455" t="str">
            <v>ND</v>
          </cell>
        </row>
        <row r="1456">
          <cell r="A1456">
            <v>55628</v>
          </cell>
          <cell r="B1456" t="str">
            <v>LUMINÁRIA INDUSTRIAL - 3 LÂMPADAS FLUORESCENTES, 32W</v>
          </cell>
          <cell r="C1456" t="str">
            <v>UN</v>
          </cell>
          <cell r="D1456">
            <v>70.260000000000005</v>
          </cell>
          <cell r="E1456" t="str">
            <v>ND</v>
          </cell>
        </row>
        <row r="1457">
          <cell r="A1457">
            <v>55629</v>
          </cell>
          <cell r="B1457" t="str">
            <v>LUMINÁRIA INDUSTRIAL - 4 LÂMPADAS FLUORESCENTES, 32W</v>
          </cell>
          <cell r="C1457" t="str">
            <v>UN</v>
          </cell>
          <cell r="D1457">
            <v>81.12</v>
          </cell>
          <cell r="E1457" t="str">
            <v>ND</v>
          </cell>
        </row>
        <row r="1458">
          <cell r="A1458">
            <v>55630</v>
          </cell>
          <cell r="B1458" t="str">
            <v>LUMINARIA INDUST.FLUOR.-1X4OW;COMP.</v>
          </cell>
          <cell r="C1458" t="str">
            <v>UN</v>
          </cell>
          <cell r="D1458">
            <v>29.630704649999998</v>
          </cell>
          <cell r="E1458" t="str">
            <v>ND</v>
          </cell>
        </row>
        <row r="1459">
          <cell r="A1459">
            <v>55632</v>
          </cell>
          <cell r="B1459" t="str">
            <v>LUMINARIA INDUST.FLUOR.-2X20W;COMP.</v>
          </cell>
          <cell r="C1459" t="str">
            <v>UN</v>
          </cell>
          <cell r="D1459">
            <v>50.853299999999997</v>
          </cell>
          <cell r="E1459" t="str">
            <v>ND</v>
          </cell>
        </row>
        <row r="1460">
          <cell r="A1460">
            <v>55634</v>
          </cell>
          <cell r="B1460" t="str">
            <v>LUMINARIA INDUST.FLUOR.-2X40W;COMP</v>
          </cell>
          <cell r="C1460" t="str">
            <v>UN</v>
          </cell>
          <cell r="D1460">
            <v>60.88</v>
          </cell>
          <cell r="E1460" t="str">
            <v>ND</v>
          </cell>
        </row>
        <row r="1461">
          <cell r="A1461">
            <v>55636</v>
          </cell>
          <cell r="B1461" t="str">
            <v>LUMINARIA INDUST.FLUOR.-3X40W;COMP.</v>
          </cell>
          <cell r="C1461" t="str">
            <v>UN</v>
          </cell>
          <cell r="D1461">
            <v>50.656550000000003</v>
          </cell>
          <cell r="E1461" t="str">
            <v>ND</v>
          </cell>
        </row>
        <row r="1462">
          <cell r="A1462">
            <v>55638</v>
          </cell>
          <cell r="B1462" t="str">
            <v>LUMINARIA INDUST.FLUOR.-4X20W;COMP.</v>
          </cell>
          <cell r="C1462" t="str">
            <v>UN</v>
          </cell>
          <cell r="D1462">
            <v>101.5821</v>
          </cell>
          <cell r="E1462" t="str">
            <v>ND</v>
          </cell>
        </row>
        <row r="1463">
          <cell r="A1463">
            <v>55640</v>
          </cell>
          <cell r="B1463" t="str">
            <v>LUMINARIA INDUST.FLUOR.-4X40W;COMP.</v>
          </cell>
          <cell r="C1463" t="str">
            <v>UN</v>
          </cell>
          <cell r="D1463">
            <v>105.1485</v>
          </cell>
          <cell r="E1463" t="str">
            <v>ND</v>
          </cell>
        </row>
        <row r="1464">
          <cell r="A1464">
            <v>55641</v>
          </cell>
          <cell r="B1464" t="str">
            <v>LUMIN.INDUST. FLUOR.1X65W - COMPLETA</v>
          </cell>
          <cell r="C1464" t="str">
            <v>UN</v>
          </cell>
          <cell r="D1464">
            <v>16.95</v>
          </cell>
          <cell r="E1464" t="str">
            <v>ND</v>
          </cell>
        </row>
        <row r="1465">
          <cell r="A1465">
            <v>55642</v>
          </cell>
          <cell r="B1465" t="str">
            <v>LUMINARIA INDUST.FLUOR 2X65W - COMPLETA</v>
          </cell>
          <cell r="C1465" t="str">
            <v>UN</v>
          </cell>
          <cell r="D1465">
            <v>109.38</v>
          </cell>
          <cell r="E1465" t="str">
            <v>ND</v>
          </cell>
        </row>
        <row r="1466">
          <cell r="A1466">
            <v>55643</v>
          </cell>
          <cell r="B1466" t="str">
            <v>LUMIN.INDUST.FLUOR. 1X110W - COMPLETA</v>
          </cell>
          <cell r="C1466" t="str">
            <v>UN</v>
          </cell>
          <cell r="D1466">
            <v>78.011087000000003</v>
          </cell>
          <cell r="E1466" t="str">
            <v>ND</v>
          </cell>
        </row>
        <row r="1467">
          <cell r="A1467">
            <v>55644</v>
          </cell>
          <cell r="B1467" t="str">
            <v>LUMIN.INDUST.FLUOR.2X110W - COMPLETA</v>
          </cell>
          <cell r="C1467" t="str">
            <v>UN</v>
          </cell>
          <cell r="D1467">
            <v>82.063610999999995</v>
          </cell>
          <cell r="E1467" t="str">
            <v>ND</v>
          </cell>
        </row>
        <row r="1468">
          <cell r="A1468">
            <v>55645</v>
          </cell>
          <cell r="B1468" t="str">
            <v>LUMIN.INDUST.FLUOR.4X110W - COMPLETA</v>
          </cell>
          <cell r="C1468" t="str">
            <v>UN</v>
          </cell>
          <cell r="D1468">
            <v>112.45754100000001</v>
          </cell>
          <cell r="E1468" t="str">
            <v>ND</v>
          </cell>
        </row>
        <row r="1469">
          <cell r="A1469">
            <v>55646</v>
          </cell>
          <cell r="B1469" t="str">
            <v>LUMIN.FLUOR. DECORATIVA 1X20W - COMP.</v>
          </cell>
          <cell r="C1469" t="str">
            <v>UN</v>
          </cell>
          <cell r="D1469">
            <v>25.321520790000001</v>
          </cell>
          <cell r="E1469" t="str">
            <v>ND</v>
          </cell>
        </row>
        <row r="1470">
          <cell r="A1470">
            <v>55647</v>
          </cell>
          <cell r="B1470" t="str">
            <v>LUMIN.FLUOR.DECORATIVA 2X20W - COMP</v>
          </cell>
          <cell r="C1470" t="str">
            <v>UN</v>
          </cell>
          <cell r="D1470">
            <v>34.15602311</v>
          </cell>
          <cell r="E1470" t="str">
            <v>ND</v>
          </cell>
        </row>
        <row r="1471">
          <cell r="A1471">
            <v>55648</v>
          </cell>
          <cell r="B1471" t="str">
            <v>LUMIN.FLUOR.DECORATIVA 1X40W - COMP</v>
          </cell>
          <cell r="C1471" t="str">
            <v>UN</v>
          </cell>
          <cell r="D1471">
            <v>29.630704649999998</v>
          </cell>
          <cell r="E1471" t="str">
            <v>ND</v>
          </cell>
        </row>
        <row r="1472">
          <cell r="A1472">
            <v>55649</v>
          </cell>
          <cell r="B1472" t="str">
            <v>LUMINARIA FLUOR.DECORATIVA 2X40W - COMP</v>
          </cell>
          <cell r="C1472" t="str">
            <v>UN</v>
          </cell>
          <cell r="D1472">
            <v>46.404776900000002</v>
          </cell>
          <cell r="E1472" t="str">
            <v>ND</v>
          </cell>
        </row>
        <row r="1473">
          <cell r="A1473">
            <v>55650</v>
          </cell>
          <cell r="B1473" t="str">
            <v>LUMINARIA TIPO DROPS - 2X100W;COMP.</v>
          </cell>
          <cell r="C1473" t="str">
            <v>UN</v>
          </cell>
          <cell r="D1473">
            <v>33.44</v>
          </cell>
          <cell r="E1473" t="str">
            <v>ND</v>
          </cell>
        </row>
        <row r="1474">
          <cell r="A1474">
            <v>55651</v>
          </cell>
          <cell r="B1474" t="str">
            <v>LUMINARIA TIPO GLOBO;9-X4--1X60W;COMP.</v>
          </cell>
          <cell r="C1474" t="str">
            <v>UN</v>
          </cell>
          <cell r="D1474">
            <v>7.89</v>
          </cell>
          <cell r="E1474" t="str">
            <v>ND</v>
          </cell>
        </row>
        <row r="1475">
          <cell r="A1475">
            <v>55652</v>
          </cell>
          <cell r="B1475" t="str">
            <v>LUMINARIA TIPO GLOBO;12-X6--1X100W;COMP.</v>
          </cell>
          <cell r="C1475" t="str">
            <v>UN</v>
          </cell>
          <cell r="D1475">
            <v>17.850000000000001</v>
          </cell>
          <cell r="E1475" t="str">
            <v>ND</v>
          </cell>
        </row>
        <row r="1476">
          <cell r="A1476">
            <v>55653</v>
          </cell>
          <cell r="B1476" t="str">
            <v>LUMIN.TIPO SPOT EM ALUM.ATE 150W</v>
          </cell>
          <cell r="C1476" t="str">
            <v>UN</v>
          </cell>
          <cell r="D1476">
            <v>11.3</v>
          </cell>
          <cell r="E1476" t="str">
            <v>ND</v>
          </cell>
        </row>
        <row r="1477">
          <cell r="A1477">
            <v>55660</v>
          </cell>
          <cell r="B1477" t="str">
            <v>LUMINARIA V.M.C/ TELA - 1X400W;COMP.</v>
          </cell>
          <cell r="C1477" t="str">
            <v>UN</v>
          </cell>
          <cell r="D1477">
            <v>248.41</v>
          </cell>
          <cell r="E1477" t="str">
            <v>ND</v>
          </cell>
        </row>
        <row r="1478">
          <cell r="A1478">
            <v>55661</v>
          </cell>
          <cell r="B1478" t="str">
            <v>LUMIN.AL.FUND.C/ALOJ.P/LAMPADA ATE 400W</v>
          </cell>
          <cell r="C1478" t="str">
            <v>UN</v>
          </cell>
          <cell r="D1478">
            <v>289.1779813</v>
          </cell>
          <cell r="E1478" t="str">
            <v>ND</v>
          </cell>
        </row>
        <row r="1479">
          <cell r="A1479">
            <v>55662</v>
          </cell>
          <cell r="B1479" t="str">
            <v>LUMINARIA V.M.C/ VIDRO - 1X250W;COMP.</v>
          </cell>
          <cell r="C1479" t="str">
            <v>UN</v>
          </cell>
          <cell r="D1479">
            <v>247.34833520000001</v>
          </cell>
          <cell r="E1479" t="str">
            <v>ND</v>
          </cell>
        </row>
        <row r="1480">
          <cell r="A1480">
            <v>55663</v>
          </cell>
          <cell r="B1480" t="str">
            <v>LUMIN.AL.FUND.S/ALOJ.P/LAMPADA ATE 500W</v>
          </cell>
          <cell r="C1480" t="str">
            <v>UN</v>
          </cell>
          <cell r="D1480">
            <v>289.1779813</v>
          </cell>
          <cell r="E1480" t="str">
            <v>ND</v>
          </cell>
        </row>
        <row r="1481">
          <cell r="A1481">
            <v>55665</v>
          </cell>
          <cell r="B1481" t="str">
            <v>LUMIN.AL.REPUXADO C/TELA - ATE 250W</v>
          </cell>
          <cell r="C1481" t="str">
            <v>UN</v>
          </cell>
          <cell r="D1481">
            <v>68.635572730000007</v>
          </cell>
          <cell r="E1481" t="str">
            <v>ND</v>
          </cell>
        </row>
        <row r="1482">
          <cell r="A1482">
            <v>55666</v>
          </cell>
          <cell r="B1482" t="str">
            <v>LUMIN.AL.REPUXADO C/VIDRO - ATE 250W</v>
          </cell>
          <cell r="C1482" t="str">
            <v>UN</v>
          </cell>
          <cell r="D1482">
            <v>87.895193039999995</v>
          </cell>
          <cell r="E1482" t="str">
            <v>ND</v>
          </cell>
        </row>
        <row r="1483">
          <cell r="A1483">
            <v>55668</v>
          </cell>
          <cell r="B1483" t="str">
            <v>LUM.AL.FUND.C/ALOJ.P/LAMPADA ATE 125W</v>
          </cell>
          <cell r="C1483" t="str">
            <v>UN</v>
          </cell>
          <cell r="D1483">
            <v>222.19</v>
          </cell>
          <cell r="E1483" t="str">
            <v>ND</v>
          </cell>
        </row>
        <row r="1484">
          <cell r="A1484">
            <v>55670</v>
          </cell>
          <cell r="B1484" t="str">
            <v>REFLETOR L.MISTA C/ TELA - 1X500W;COMP</v>
          </cell>
          <cell r="C1484" t="str">
            <v>UN</v>
          </cell>
          <cell r="D1484">
            <v>69.569172940000001</v>
          </cell>
          <cell r="E1484" t="str">
            <v>ND</v>
          </cell>
        </row>
        <row r="1485">
          <cell r="A1485">
            <v>55671</v>
          </cell>
          <cell r="B1485" t="str">
            <v>PROJ.AL.REPUXADO C/VIDRO P/LAMP.ATE 500W</v>
          </cell>
          <cell r="C1485" t="str">
            <v>UN</v>
          </cell>
          <cell r="D1485">
            <v>141.27098659999999</v>
          </cell>
          <cell r="E1485" t="str">
            <v>ND</v>
          </cell>
        </row>
        <row r="1486">
          <cell r="A1486">
            <v>55672</v>
          </cell>
          <cell r="B1486" t="str">
            <v>PROJ.AL.REPUXADO C/VIDRO P/LAMP. ATE 250W</v>
          </cell>
          <cell r="C1486" t="str">
            <v>UN</v>
          </cell>
          <cell r="D1486">
            <v>149.70783499999999</v>
          </cell>
          <cell r="E1486" t="str">
            <v>ND</v>
          </cell>
        </row>
        <row r="1487">
          <cell r="A1487">
            <v>55675</v>
          </cell>
          <cell r="B1487" t="str">
            <v>PROJ.AL.FUNDIDO C/VIDRO P/LAMPADA ATE 500W</v>
          </cell>
          <cell r="C1487" t="str">
            <v>UN</v>
          </cell>
          <cell r="D1487">
            <v>289.1779813</v>
          </cell>
          <cell r="E1487" t="str">
            <v>ND</v>
          </cell>
        </row>
        <row r="1488">
          <cell r="A1488">
            <v>55676</v>
          </cell>
          <cell r="B1488" t="str">
            <v>PROJ.AL.FUNDIDO C/VIDRO P/LAMPADA ATE 1000W</v>
          </cell>
          <cell r="C1488" t="str">
            <v>UN</v>
          </cell>
          <cell r="D1488">
            <v>395.84041300000001</v>
          </cell>
          <cell r="E1488" t="str">
            <v>ND</v>
          </cell>
        </row>
        <row r="1489">
          <cell r="A1489">
            <v>55681</v>
          </cell>
          <cell r="B1489" t="str">
            <v>LUMIN.DECOR.P/JARDIM H=92CM - ATE 300W</v>
          </cell>
          <cell r="C1489" t="str">
            <v>UN</v>
          </cell>
          <cell r="D1489">
            <v>241.1758346</v>
          </cell>
          <cell r="E1489" t="str">
            <v>ND</v>
          </cell>
        </row>
        <row r="1490">
          <cell r="A1490">
            <v>55682</v>
          </cell>
          <cell r="B1490" t="str">
            <v>LUMIN.DECOR.P/JARDIM H=150 CM - ATE 300W</v>
          </cell>
          <cell r="C1490" t="str">
            <v>UN</v>
          </cell>
          <cell r="D1490">
            <v>284.28455860000003</v>
          </cell>
          <cell r="E1490" t="str">
            <v>ND</v>
          </cell>
        </row>
        <row r="1491">
          <cell r="A1491">
            <v>55685</v>
          </cell>
          <cell r="B1491" t="str">
            <v>LUMINARIA DECORATIVA - 1 LAMPADA FLUORESCENTE, 16W</v>
          </cell>
          <cell r="C1491" t="str">
            <v>UN</v>
          </cell>
          <cell r="D1491">
            <v>44.66</v>
          </cell>
          <cell r="E1491" t="str">
            <v>ND</v>
          </cell>
        </row>
        <row r="1492">
          <cell r="A1492">
            <v>55686</v>
          </cell>
          <cell r="B1492" t="str">
            <v>LUMINÁRIA DECORATIVA - 2 LÂMPADAS FLUORESCENTES, 16W</v>
          </cell>
          <cell r="C1492" t="str">
            <v>UN</v>
          </cell>
          <cell r="D1492">
            <v>59.84</v>
          </cell>
          <cell r="E1492" t="str">
            <v>ND</v>
          </cell>
        </row>
        <row r="1493">
          <cell r="A1493">
            <v>55687</v>
          </cell>
          <cell r="B1493" t="str">
            <v>LUMINÁRIA DECORATIVA - 1 LÂMPADA FLUORESCENTE, 32W</v>
          </cell>
          <cell r="C1493" t="str">
            <v>UN</v>
          </cell>
          <cell r="D1493">
            <v>44.66</v>
          </cell>
          <cell r="E1493" t="str">
            <v>ND</v>
          </cell>
        </row>
        <row r="1494">
          <cell r="A1494">
            <v>55688</v>
          </cell>
          <cell r="B1494" t="str">
            <v>LUMINÁRIA DECORATIVA - 2 LÂMPADAS FLUORESCENTES, 32W</v>
          </cell>
          <cell r="C1494" t="str">
            <v>UN</v>
          </cell>
          <cell r="D1494">
            <v>58.84</v>
          </cell>
          <cell r="E1494" t="str">
            <v>ND</v>
          </cell>
        </row>
        <row r="1495">
          <cell r="A1495">
            <v>55689</v>
          </cell>
          <cell r="B1495" t="str">
            <v>LUMINÁRIA DECORATIVA - 3 LÂMPADAS FLUORESCENTES, 32W</v>
          </cell>
          <cell r="C1495" t="str">
            <v>UN</v>
          </cell>
          <cell r="D1495">
            <v>98.33</v>
          </cell>
          <cell r="E1495" t="str">
            <v>ND</v>
          </cell>
        </row>
        <row r="1496">
          <cell r="A1496">
            <v>55690</v>
          </cell>
          <cell r="B1496" t="str">
            <v>LUMINARIA DECORATIVA - 4 LÂMPADAS FLUORESCENTES, 32W</v>
          </cell>
          <cell r="C1496" t="str">
            <v>UN</v>
          </cell>
          <cell r="D1496">
            <v>116.7</v>
          </cell>
          <cell r="E1496" t="str">
            <v>ND</v>
          </cell>
        </row>
        <row r="1497">
          <cell r="A1497">
            <v>55691</v>
          </cell>
          <cell r="B1497" t="str">
            <v>LUMIN.TIPO TREVO; ABERTA; 2 PETALAS ATE 500</v>
          </cell>
          <cell r="C1497" t="str">
            <v>UN</v>
          </cell>
          <cell r="D1497">
            <v>240.6667362</v>
          </cell>
          <cell r="E1497" t="str">
            <v>ND</v>
          </cell>
        </row>
        <row r="1498">
          <cell r="A1498">
            <v>55694</v>
          </cell>
          <cell r="B1498" t="str">
            <v>LUMIN.TIPO TREVO;ABERTA; 4 PETALAS ATE 500W</v>
          </cell>
          <cell r="C1498" t="str">
            <v>UN</v>
          </cell>
          <cell r="D1498">
            <v>403.79855700000002</v>
          </cell>
          <cell r="E1498" t="str">
            <v>ND</v>
          </cell>
        </row>
        <row r="1499">
          <cell r="A1499">
            <v>55696</v>
          </cell>
          <cell r="B1499" t="str">
            <v>LUMIN.TIPO TREVO; ABERTA; C/ALOJ.P/2 PETALA</v>
          </cell>
          <cell r="C1499" t="str">
            <v>UN</v>
          </cell>
          <cell r="D1499">
            <v>340.71342249999998</v>
          </cell>
          <cell r="E1499" t="str">
            <v>ND</v>
          </cell>
        </row>
        <row r="1500">
          <cell r="A1500">
            <v>55698</v>
          </cell>
          <cell r="B1500" t="str">
            <v>LUMIN.TIPO TREVO; ABERTA; C/ALOJ.P/4 PETALA</v>
          </cell>
          <cell r="C1500" t="str">
            <v>UN</v>
          </cell>
          <cell r="D1500">
            <v>729.74052949999998</v>
          </cell>
          <cell r="E1500" t="str">
            <v>ND</v>
          </cell>
        </row>
        <row r="1501">
          <cell r="A1501">
            <v>56001</v>
          </cell>
          <cell r="B1501" t="str">
            <v>REATOR AFP/PR - 110-220V/20W</v>
          </cell>
          <cell r="C1501" t="str">
            <v>UN</v>
          </cell>
          <cell r="D1501">
            <v>15.261900000000001</v>
          </cell>
          <cell r="E1501" t="str">
            <v>ND</v>
          </cell>
        </row>
        <row r="1502">
          <cell r="A1502">
            <v>56002</v>
          </cell>
          <cell r="B1502" t="str">
            <v>REATOR AFP/PR - 110-220V/2X20W</v>
          </cell>
          <cell r="C1502" t="str">
            <v>UN</v>
          </cell>
          <cell r="D1502">
            <v>17.27894921</v>
          </cell>
          <cell r="E1502" t="str">
            <v>ND</v>
          </cell>
        </row>
        <row r="1503">
          <cell r="A1503">
            <v>56003</v>
          </cell>
          <cell r="B1503" t="str">
            <v>REATOR AFP/PR - 110-220V/40W</v>
          </cell>
          <cell r="C1503" t="str">
            <v>UN</v>
          </cell>
          <cell r="D1503">
            <v>14.497904610000001</v>
          </cell>
          <cell r="E1503" t="str">
            <v>ND</v>
          </cell>
        </row>
        <row r="1504">
          <cell r="A1504">
            <v>56004</v>
          </cell>
          <cell r="B1504" t="str">
            <v>REATOR AFP/PR - 110-220V/2X40W</v>
          </cell>
          <cell r="C1504" t="str">
            <v>UN</v>
          </cell>
          <cell r="D1504">
            <v>21.496106990000001</v>
          </cell>
          <cell r="E1504" t="str">
            <v>ND</v>
          </cell>
        </row>
        <row r="1505">
          <cell r="A1505">
            <v>56005</v>
          </cell>
          <cell r="B1505" t="str">
            <v>REATOR AFP/CONV. - 220V/20W</v>
          </cell>
          <cell r="C1505" t="str">
            <v>UN</v>
          </cell>
          <cell r="D1505">
            <v>7.4211845749999998</v>
          </cell>
          <cell r="E1505" t="str">
            <v>ND</v>
          </cell>
        </row>
        <row r="1506">
          <cell r="A1506">
            <v>56006</v>
          </cell>
          <cell r="B1506" t="str">
            <v>REATOR F. AFP/PR - 220V/1X110W - SIMPLES</v>
          </cell>
          <cell r="C1506" t="str">
            <v>UN</v>
          </cell>
          <cell r="D1506">
            <v>39.100102390000004</v>
          </cell>
          <cell r="E1506" t="str">
            <v>ND</v>
          </cell>
        </row>
        <row r="1507">
          <cell r="A1507">
            <v>56007</v>
          </cell>
          <cell r="B1507" t="str">
            <v>REATOR F. AFP/PR - 220V/2X110W - DUPLO</v>
          </cell>
          <cell r="C1507" t="str">
            <v>UN</v>
          </cell>
          <cell r="D1507">
            <v>55.448659630000002</v>
          </cell>
          <cell r="E1507" t="str">
            <v>ND</v>
          </cell>
        </row>
        <row r="1508">
          <cell r="A1508">
            <v>56008</v>
          </cell>
          <cell r="B1508" t="str">
            <v>REATOR.FLUOR.BFP/PR 220V/65W SIMPLES</v>
          </cell>
          <cell r="C1508" t="str">
            <v>UN</v>
          </cell>
          <cell r="D1508">
            <v>16.098651589999999</v>
          </cell>
          <cell r="E1508" t="str">
            <v>ND</v>
          </cell>
        </row>
        <row r="1509">
          <cell r="A1509">
            <v>56009</v>
          </cell>
          <cell r="B1509" t="str">
            <v>REATOR FLUOR.AFP/CONV.220V/65W DUPLO</v>
          </cell>
          <cell r="C1509" t="str">
            <v>UN</v>
          </cell>
          <cell r="D1509">
            <v>32.53</v>
          </cell>
          <cell r="E1509" t="str">
            <v>ND</v>
          </cell>
        </row>
        <row r="1510">
          <cell r="A1510">
            <v>56010</v>
          </cell>
          <cell r="B1510" t="str">
            <v>REATOR AFP/PR - 110V/40W; DUPLO</v>
          </cell>
          <cell r="C1510" t="str">
            <v>UN</v>
          </cell>
          <cell r="D1510">
            <v>25.1785</v>
          </cell>
          <cell r="E1510" t="str">
            <v>ND</v>
          </cell>
        </row>
        <row r="1511">
          <cell r="A1511">
            <v>56020</v>
          </cell>
          <cell r="B1511" t="str">
            <v>REATOR AFP/PR - 220V/40W; DUPLO</v>
          </cell>
          <cell r="C1511" t="str">
            <v>UN</v>
          </cell>
          <cell r="D1511">
            <v>21.896293740000001</v>
          </cell>
          <cell r="E1511" t="str">
            <v>ND</v>
          </cell>
        </row>
        <row r="1512">
          <cell r="A1512">
            <v>56030</v>
          </cell>
          <cell r="B1512" t="str">
            <v>REATOR AFP/PR - 110V/40W; SIMPLES</v>
          </cell>
          <cell r="C1512" t="str">
            <v>UN</v>
          </cell>
          <cell r="D1512">
            <v>16.542402970000001</v>
          </cell>
          <cell r="E1512" t="str">
            <v>ND</v>
          </cell>
        </row>
        <row r="1513">
          <cell r="A1513">
            <v>56040</v>
          </cell>
          <cell r="B1513" t="str">
            <v>REATOR AFP/PR - 220V/40W; SIMPLES</v>
          </cell>
          <cell r="C1513" t="str">
            <v>UN</v>
          </cell>
          <cell r="D1513">
            <v>15.72379312</v>
          </cell>
          <cell r="E1513" t="str">
            <v>ND</v>
          </cell>
        </row>
        <row r="1514">
          <cell r="A1514">
            <v>56041</v>
          </cell>
          <cell r="B1514" t="str">
            <v>REATOR BFP/CONV - 110V/220W</v>
          </cell>
          <cell r="C1514" t="str">
            <v>UN</v>
          </cell>
          <cell r="D1514">
            <v>6.078786</v>
          </cell>
          <cell r="E1514" t="str">
            <v>ND</v>
          </cell>
        </row>
        <row r="1515">
          <cell r="A1515">
            <v>56042</v>
          </cell>
          <cell r="B1515" t="str">
            <v>REATOR BFP/CONV. - 220V/20W</v>
          </cell>
          <cell r="C1515" t="str">
            <v>UN</v>
          </cell>
          <cell r="D1515">
            <v>7.6119909129999996</v>
          </cell>
          <cell r="E1515" t="str">
            <v>ND</v>
          </cell>
        </row>
        <row r="1516">
          <cell r="A1516">
            <v>56043</v>
          </cell>
          <cell r="B1516" t="str">
            <v>REATOR BFP/CONV. - 220V/40W</v>
          </cell>
          <cell r="C1516" t="str">
            <v>UN</v>
          </cell>
          <cell r="D1516">
            <v>8.3617078530000004</v>
          </cell>
          <cell r="E1516" t="str">
            <v>ND</v>
          </cell>
        </row>
        <row r="1517">
          <cell r="A1517">
            <v>56044</v>
          </cell>
          <cell r="B1517" t="str">
            <v>REATOR AFP/CONV. - 220V/40W</v>
          </cell>
          <cell r="C1517" t="str">
            <v>UN</v>
          </cell>
          <cell r="D1517">
            <v>8.3617078530000004</v>
          </cell>
          <cell r="E1517" t="str">
            <v>ND</v>
          </cell>
        </row>
        <row r="1518">
          <cell r="A1518">
            <v>56045</v>
          </cell>
          <cell r="B1518" t="str">
            <v>REATOR P/LAMPADA HG - 220V/125W</v>
          </cell>
          <cell r="C1518" t="str">
            <v>UN</v>
          </cell>
          <cell r="D1518">
            <v>25.051352529999999</v>
          </cell>
          <cell r="E1518" t="str">
            <v>ND</v>
          </cell>
        </row>
        <row r="1519">
          <cell r="A1519">
            <v>56046</v>
          </cell>
          <cell r="B1519" t="str">
            <v>REATOR P/LAMPADA HG - 220V/250W</v>
          </cell>
          <cell r="C1519" t="str">
            <v>UN</v>
          </cell>
          <cell r="D1519">
            <v>36.033692569999999</v>
          </cell>
          <cell r="E1519" t="str">
            <v>ND</v>
          </cell>
        </row>
        <row r="1520">
          <cell r="A1520">
            <v>56047</v>
          </cell>
          <cell r="B1520" t="str">
            <v>REATOR P/LAMPADA HG - 220V/400W</v>
          </cell>
          <cell r="C1520" t="str">
            <v>UN</v>
          </cell>
          <cell r="D1520">
            <v>44.837800960000003</v>
          </cell>
          <cell r="E1520" t="str">
            <v>ND</v>
          </cell>
        </row>
        <row r="1521">
          <cell r="A1521">
            <v>56048</v>
          </cell>
          <cell r="B1521" t="str">
            <v>REATOR P/LAMPADA HG - 220V/80W</v>
          </cell>
          <cell r="C1521" t="str">
            <v>UN</v>
          </cell>
          <cell r="D1521">
            <v>26.898628049999999</v>
          </cell>
          <cell r="E1521" t="str">
            <v>ND</v>
          </cell>
        </row>
        <row r="1522">
          <cell r="A1522">
            <v>56049</v>
          </cell>
          <cell r="B1522" t="str">
            <v>REATOR P/LAMP HG EXT. 220V/400W</v>
          </cell>
          <cell r="C1522" t="str">
            <v>UN</v>
          </cell>
          <cell r="D1522">
            <v>45.175511290000003</v>
          </cell>
          <cell r="E1522" t="str">
            <v>ND</v>
          </cell>
        </row>
        <row r="1523">
          <cell r="A1523">
            <v>56050</v>
          </cell>
          <cell r="B1523" t="str">
            <v>REATOR P/LAMP. NA ALTA PRESSAO-220V/70W</v>
          </cell>
          <cell r="C1523" t="str">
            <v>UN</v>
          </cell>
          <cell r="D1523">
            <v>40.031338640000001</v>
          </cell>
          <cell r="E1523" t="str">
            <v>ND</v>
          </cell>
        </row>
        <row r="1524">
          <cell r="A1524">
            <v>56051</v>
          </cell>
          <cell r="B1524" t="str">
            <v>REATOR P/LAMP.NA ALTA PRESSAO-220V/150W</v>
          </cell>
          <cell r="C1524" t="str">
            <v>UN</v>
          </cell>
          <cell r="D1524">
            <v>49.395201909999997</v>
          </cell>
          <cell r="E1524" t="str">
            <v>ND</v>
          </cell>
        </row>
        <row r="1525">
          <cell r="A1525">
            <v>56052</v>
          </cell>
          <cell r="B1525" t="str">
            <v>REATOR P/LAMP.NA ALTA PRESSAO-220V/250W</v>
          </cell>
          <cell r="C1525" t="str">
            <v>UN</v>
          </cell>
          <cell r="D1525">
            <v>56.981020270000002</v>
          </cell>
          <cell r="E1525" t="str">
            <v>ND</v>
          </cell>
        </row>
        <row r="1526">
          <cell r="A1526">
            <v>56053</v>
          </cell>
          <cell r="B1526" t="str">
            <v>REATOR P/LAMP. SODIO ALTA PRESSAO 400W</v>
          </cell>
          <cell r="C1526" t="str">
            <v>UN</v>
          </cell>
          <cell r="D1526">
            <v>73.011285520000001</v>
          </cell>
          <cell r="E1526" t="str">
            <v>ND</v>
          </cell>
        </row>
        <row r="1527">
          <cell r="A1527">
            <v>56054</v>
          </cell>
          <cell r="B1527" t="str">
            <v>IGNITOR P/PARTIDA DE LAMPADA DE SODIO</v>
          </cell>
          <cell r="C1527" t="str">
            <v>UN</v>
          </cell>
          <cell r="D1527">
            <v>17.69939857</v>
          </cell>
          <cell r="E1527" t="str">
            <v>ND</v>
          </cell>
        </row>
        <row r="1528">
          <cell r="A1528">
            <v>56055</v>
          </cell>
          <cell r="B1528" t="str">
            <v>REATOR P/LAMP.SODIO ALTA PRESSAO 50W</v>
          </cell>
          <cell r="C1528" t="str">
            <v>UN</v>
          </cell>
          <cell r="D1528">
            <v>39.876836160000003</v>
          </cell>
          <cell r="E1528" t="str">
            <v>ND</v>
          </cell>
        </row>
        <row r="1529">
          <cell r="A1529">
            <v>56060</v>
          </cell>
          <cell r="B1529" t="str">
            <v>REATOR BFP/CONV. - 110V/40W</v>
          </cell>
          <cell r="C1529" t="str">
            <v>UN</v>
          </cell>
          <cell r="D1529">
            <v>11.015266799999999</v>
          </cell>
          <cell r="E1529" t="str">
            <v>ND</v>
          </cell>
        </row>
        <row r="1530">
          <cell r="A1530">
            <v>56061</v>
          </cell>
          <cell r="B1530" t="str">
            <v>REATOR PARA LÂMPADA VAPOR METÁLICO - 70W/ 220V</v>
          </cell>
          <cell r="C1530" t="str">
            <v>UN</v>
          </cell>
          <cell r="D1530">
            <v>38.799999999999997</v>
          </cell>
          <cell r="E1530" t="str">
            <v>ND</v>
          </cell>
        </row>
        <row r="1531">
          <cell r="A1531">
            <v>56062</v>
          </cell>
          <cell r="B1531" t="str">
            <v>REATOR PARA LÂMPADA VAPOR METÁLICO - 150W/ 220V</v>
          </cell>
          <cell r="C1531" t="str">
            <v>UN</v>
          </cell>
          <cell r="D1531">
            <v>49.23</v>
          </cell>
          <cell r="E1531" t="str">
            <v>ND</v>
          </cell>
        </row>
        <row r="1532">
          <cell r="A1532">
            <v>56063</v>
          </cell>
          <cell r="B1532" t="str">
            <v>REATOR PARA LÂMPADA VAPOR METÁLICO - 250W/ 220V</v>
          </cell>
          <cell r="C1532" t="str">
            <v>UN</v>
          </cell>
          <cell r="D1532">
            <v>38.9</v>
          </cell>
          <cell r="E1532" t="str">
            <v>ND</v>
          </cell>
        </row>
        <row r="1533">
          <cell r="A1533">
            <v>56064</v>
          </cell>
          <cell r="B1533" t="str">
            <v>REATOR PARA LÂMPADA VAPOR METÁLICO - 400W/ 220V</v>
          </cell>
          <cell r="C1533" t="str">
            <v>UN</v>
          </cell>
          <cell r="D1533">
            <v>65.53</v>
          </cell>
          <cell r="E1533" t="str">
            <v>ND</v>
          </cell>
        </row>
        <row r="1534">
          <cell r="A1534">
            <v>56065</v>
          </cell>
          <cell r="B1534" t="str">
            <v>REATOR ELETRÔNICO FLUORESCENTE SIMPLES AFP - 1X16W - 127V</v>
          </cell>
          <cell r="C1534" t="str">
            <v>UN</v>
          </cell>
          <cell r="D1534">
            <v>25.71</v>
          </cell>
          <cell r="E1534" t="str">
            <v>ND</v>
          </cell>
        </row>
        <row r="1535">
          <cell r="A1535">
            <v>56066</v>
          </cell>
          <cell r="B1535" t="str">
            <v>REATOR ELETRÔNICO FLUORESCENTE SIMPLES AFP - 1X32W - 127V</v>
          </cell>
          <cell r="C1535" t="str">
            <v>UN</v>
          </cell>
          <cell r="D1535">
            <v>25.71</v>
          </cell>
          <cell r="E1535" t="str">
            <v>ND</v>
          </cell>
        </row>
        <row r="1536">
          <cell r="A1536">
            <v>56067</v>
          </cell>
          <cell r="B1536" t="str">
            <v>REATOR ELETRÔNICO FLUORESCENTE DUPLO AFP - 2X16W - 127V</v>
          </cell>
          <cell r="C1536" t="str">
            <v>UN</v>
          </cell>
          <cell r="D1536">
            <v>29.62</v>
          </cell>
          <cell r="E1536" t="str">
            <v>ND</v>
          </cell>
        </row>
        <row r="1537">
          <cell r="A1537">
            <v>56068</v>
          </cell>
          <cell r="B1537" t="str">
            <v>REATOR ELETRÔNICO FLUORESCENTE DUPLO AFP - 2X32W -127V</v>
          </cell>
          <cell r="C1537" t="str">
            <v>UN</v>
          </cell>
          <cell r="D1537">
            <v>29.62</v>
          </cell>
          <cell r="E1537" t="str">
            <v>ND</v>
          </cell>
        </row>
        <row r="1538">
          <cell r="A1538">
            <v>56069</v>
          </cell>
          <cell r="B1538" t="str">
            <v>REATOR ELETRÔNICO FLUORESCENTE SIMPLES AFP - 1X16W - 220V</v>
          </cell>
          <cell r="C1538" t="str">
            <v>UN</v>
          </cell>
          <cell r="D1538">
            <v>27.37</v>
          </cell>
          <cell r="E1538" t="str">
            <v>ND</v>
          </cell>
        </row>
        <row r="1539">
          <cell r="A1539">
            <v>56070</v>
          </cell>
          <cell r="B1539" t="str">
            <v>REATOR ELETRÔNICO FLUORESCENTE SIMPLES AFP - 1X32W - 220V</v>
          </cell>
          <cell r="C1539" t="str">
            <v>UN</v>
          </cell>
          <cell r="D1539">
            <v>27.71</v>
          </cell>
          <cell r="E1539" t="str">
            <v>ND</v>
          </cell>
        </row>
        <row r="1540">
          <cell r="A1540">
            <v>56071</v>
          </cell>
          <cell r="B1540" t="str">
            <v>REATOR ELETRÔNICO FLUORESCENTE DUPLO AFP - 2X16W - 220V</v>
          </cell>
          <cell r="C1540" t="str">
            <v>UN</v>
          </cell>
          <cell r="D1540">
            <v>29.62</v>
          </cell>
          <cell r="E1540" t="str">
            <v>ND</v>
          </cell>
        </row>
        <row r="1541">
          <cell r="A1541">
            <v>56072</v>
          </cell>
          <cell r="B1541" t="str">
            <v>REATOR ELETRÔNICO FLUORESCENTE DUPLO AFP - 2X32W - 220V</v>
          </cell>
          <cell r="C1541" t="str">
            <v>UN</v>
          </cell>
          <cell r="D1541">
            <v>29.16</v>
          </cell>
          <cell r="E1541" t="str">
            <v>ND</v>
          </cell>
        </row>
        <row r="1542">
          <cell r="A1542">
            <v>56101</v>
          </cell>
          <cell r="B1542" t="str">
            <v>OLEO ISOLANTE P/TRANSF/DISJ. 30KV/CM</v>
          </cell>
          <cell r="C1542" t="str">
            <v>L</v>
          </cell>
          <cell r="D1542">
            <v>5.0318839669999997</v>
          </cell>
          <cell r="E1542" t="str">
            <v>ND</v>
          </cell>
        </row>
        <row r="1543">
          <cell r="A1543">
            <v>56102</v>
          </cell>
          <cell r="B1543" t="str">
            <v>ISOLADOR TP DISCO PORCELANA 150MM/15KV</v>
          </cell>
          <cell r="C1543" t="str">
            <v>UN</v>
          </cell>
          <cell r="D1543">
            <v>26.12864849</v>
          </cell>
          <cell r="E1543" t="str">
            <v>ND</v>
          </cell>
        </row>
        <row r="1544">
          <cell r="A1544">
            <v>56103</v>
          </cell>
          <cell r="B1544" t="str">
            <v>ISOLADOR TP DISCO VIDRO 175MM/15KV</v>
          </cell>
          <cell r="C1544" t="str">
            <v>UN</v>
          </cell>
          <cell r="D1544">
            <v>28.8766</v>
          </cell>
          <cell r="E1544" t="str">
            <v>ND</v>
          </cell>
        </row>
        <row r="1545">
          <cell r="A1545">
            <v>56104</v>
          </cell>
          <cell r="B1545" t="str">
            <v>ISOLADOR SUP.TP.PEDESTAL PORCELANA 15KV</v>
          </cell>
          <cell r="C1545" t="str">
            <v>UN</v>
          </cell>
          <cell r="D1545">
            <v>18.600000000000001</v>
          </cell>
          <cell r="E1545" t="str">
            <v>ND</v>
          </cell>
        </row>
        <row r="1546">
          <cell r="A1546">
            <v>56105</v>
          </cell>
          <cell r="B1546" t="str">
            <v>ISOLADOR SUP.TP.PEESTAL PORCELANA 1KV</v>
          </cell>
          <cell r="C1546" t="str">
            <v>UN</v>
          </cell>
          <cell r="D1546">
            <v>3.42</v>
          </cell>
          <cell r="E1546" t="str">
            <v>ND</v>
          </cell>
        </row>
        <row r="1547">
          <cell r="A1547">
            <v>56106</v>
          </cell>
          <cell r="B1547" t="str">
            <v>ISOLADOR SUP.TP.PEDESTAL EM EPOXI15KV</v>
          </cell>
          <cell r="C1547" t="str">
            <v>UN</v>
          </cell>
          <cell r="D1547">
            <v>24.065000000000001</v>
          </cell>
          <cell r="E1547" t="str">
            <v>ND</v>
          </cell>
        </row>
        <row r="1548">
          <cell r="A1548">
            <v>56107</v>
          </cell>
          <cell r="B1548" t="str">
            <v>ISOLADOR SUP.TP.PEDESTAL EM EPOXI 1KV</v>
          </cell>
          <cell r="C1548" t="str">
            <v>UN</v>
          </cell>
          <cell r="D1548">
            <v>2.14</v>
          </cell>
          <cell r="E1548" t="str">
            <v>ND</v>
          </cell>
        </row>
        <row r="1549">
          <cell r="A1549">
            <v>56108</v>
          </cell>
          <cell r="B1549" t="str">
            <v>ISOLADOR TP PINO EM PORCELANA 15KV</v>
          </cell>
          <cell r="C1549" t="str">
            <v>UN</v>
          </cell>
          <cell r="D1549">
            <v>10.8683628</v>
          </cell>
          <cell r="E1549" t="str">
            <v>ND</v>
          </cell>
        </row>
        <row r="1550">
          <cell r="A1550">
            <v>56109</v>
          </cell>
          <cell r="B1550" t="str">
            <v>ISOLADOR TP PINO DE VIDRO 15KV</v>
          </cell>
          <cell r="C1550" t="str">
            <v>UN</v>
          </cell>
          <cell r="D1550">
            <v>13.072767000000001</v>
          </cell>
          <cell r="E1550" t="str">
            <v>ND</v>
          </cell>
        </row>
        <row r="1551">
          <cell r="A1551">
            <v>56110</v>
          </cell>
          <cell r="B1551" t="str">
            <v>ISOLADOR TPCASTANHA DE PORCELANA</v>
          </cell>
          <cell r="C1551" t="str">
            <v>UN</v>
          </cell>
          <cell r="D1551">
            <v>9.4778405049999996</v>
          </cell>
          <cell r="E1551" t="str">
            <v>ND</v>
          </cell>
        </row>
        <row r="1552">
          <cell r="A1552">
            <v>56111</v>
          </cell>
          <cell r="B1552" t="str">
            <v>VERGALHAO DE COBRE 3/8 (10MM)</v>
          </cell>
          <cell r="C1552" t="str">
            <v>M</v>
          </cell>
          <cell r="D1552">
            <v>9.7755333330000003</v>
          </cell>
          <cell r="E1552" t="str">
            <v>ND</v>
          </cell>
        </row>
        <row r="1553">
          <cell r="A1553">
            <v>56112</v>
          </cell>
          <cell r="B1553" t="str">
            <v>TERM.CONEC.P/VERGALHAO COBRE 3/8  (10MM)</v>
          </cell>
          <cell r="C1553" t="str">
            <v>UN</v>
          </cell>
          <cell r="D1553">
            <v>5.2125000000000004</v>
          </cell>
          <cell r="E1553" t="str">
            <v>ND</v>
          </cell>
        </row>
        <row r="1554">
          <cell r="A1554">
            <v>56113</v>
          </cell>
          <cell r="B1554" t="str">
            <v>MUFLA UNIPOLAR INT.P/CABO ATE 35MM2/15KV</v>
          </cell>
          <cell r="C1554" t="str">
            <v>UN</v>
          </cell>
          <cell r="D1554">
            <v>144.24959179999999</v>
          </cell>
          <cell r="E1554" t="str">
            <v>ND</v>
          </cell>
        </row>
        <row r="1555">
          <cell r="A1555">
            <v>56114</v>
          </cell>
          <cell r="B1555" t="str">
            <v>MUFLA UNIPOLAR EXT.P/CABO ATE 35MM2/15KV</v>
          </cell>
          <cell r="C1555" t="str">
            <v>UN</v>
          </cell>
          <cell r="D1555">
            <v>193.5992028</v>
          </cell>
          <cell r="E1555" t="str">
            <v>ND</v>
          </cell>
        </row>
        <row r="1556">
          <cell r="A1556">
            <v>56115</v>
          </cell>
          <cell r="B1556" t="str">
            <v>MUFLA TRIPOLAR INT.P/CABO ATE 35MM2/15KV</v>
          </cell>
          <cell r="C1556" t="str">
            <v>UN</v>
          </cell>
          <cell r="D1556">
            <v>144.21582069999999</v>
          </cell>
          <cell r="E1556" t="str">
            <v>ND</v>
          </cell>
        </row>
        <row r="1557">
          <cell r="A1557">
            <v>56116</v>
          </cell>
          <cell r="B1557" t="str">
            <v>MUFLA TRIPOLAR EXT.P/CABO ATE 35MM2/15KV</v>
          </cell>
          <cell r="C1557" t="str">
            <v>UN</v>
          </cell>
          <cell r="D1557">
            <v>193.5992028</v>
          </cell>
          <cell r="E1557" t="str">
            <v>ND</v>
          </cell>
        </row>
        <row r="1558">
          <cell r="A1558">
            <v>56117</v>
          </cell>
          <cell r="B1558" t="str">
            <v>BUCHA DE PASSAGEM INT/EXTERNA - 15KV</v>
          </cell>
          <cell r="C1558" t="str">
            <v>UN</v>
          </cell>
          <cell r="D1558">
            <v>40.77852275</v>
          </cell>
          <cell r="E1558" t="str">
            <v>ND</v>
          </cell>
        </row>
        <row r="1559">
          <cell r="A1559">
            <v>56118</v>
          </cell>
          <cell r="B1559" t="str">
            <v>BUCHA DE PASSAGEM P/NEUTRO - 1KV</v>
          </cell>
          <cell r="C1559" t="str">
            <v>UN</v>
          </cell>
          <cell r="D1559">
            <v>19.48</v>
          </cell>
          <cell r="E1559" t="str">
            <v>ND</v>
          </cell>
        </row>
        <row r="1560">
          <cell r="A1560">
            <v>56119</v>
          </cell>
          <cell r="B1560" t="str">
            <v>CHAPA FERRO 1;50X0;50X1/4 P/BUCHA PASSAG</v>
          </cell>
          <cell r="C1560" t="str">
            <v>UN</v>
          </cell>
          <cell r="D1560">
            <v>270</v>
          </cell>
          <cell r="E1560" t="str">
            <v>ND</v>
          </cell>
        </row>
        <row r="1561">
          <cell r="A1561">
            <v>56120</v>
          </cell>
          <cell r="B1561" t="str">
            <v>RELÉ DE SUPERVISÃO TRIFÁSICO</v>
          </cell>
          <cell r="C1561" t="str">
            <v>UN</v>
          </cell>
          <cell r="D1561">
            <v>2582.3000000000002</v>
          </cell>
          <cell r="E1561" t="str">
            <v>ND</v>
          </cell>
        </row>
        <row r="1562">
          <cell r="A1562">
            <v>56125</v>
          </cell>
          <cell r="B1562" t="str">
            <v>FUSIVEL NH PARA 100A/15KV</v>
          </cell>
          <cell r="C1562" t="str">
            <v>UN</v>
          </cell>
          <cell r="D1562">
            <v>166</v>
          </cell>
          <cell r="E1562" t="str">
            <v>ND</v>
          </cell>
        </row>
        <row r="1563">
          <cell r="A1563">
            <v>56126</v>
          </cell>
          <cell r="B1563" t="str">
            <v>CH DIST."DHC" BASE "C" 300A/15KV C/ELOFUS</v>
          </cell>
          <cell r="C1563" t="str">
            <v>UN</v>
          </cell>
          <cell r="D1563">
            <v>99.09</v>
          </cell>
          <cell r="E1563" t="str">
            <v>ND</v>
          </cell>
        </row>
        <row r="1564">
          <cell r="A1564">
            <v>56127</v>
          </cell>
          <cell r="B1564" t="str">
            <v>ELO FUSIVEL P/CHAVE MATHEUS 100A</v>
          </cell>
          <cell r="C1564" t="str">
            <v>UN</v>
          </cell>
          <cell r="D1564">
            <v>0.83</v>
          </cell>
          <cell r="E1564" t="str">
            <v>ND</v>
          </cell>
        </row>
        <row r="1565">
          <cell r="A1565">
            <v>56128</v>
          </cell>
          <cell r="B1565" t="str">
            <v>TRANSF.POT. A OLEO 500VA/13;2KV/220V</v>
          </cell>
          <cell r="C1565" t="str">
            <v>UN</v>
          </cell>
          <cell r="D1565">
            <v>948.290616</v>
          </cell>
          <cell r="E1565" t="str">
            <v>ND</v>
          </cell>
        </row>
        <row r="1566">
          <cell r="A1566">
            <v>56129</v>
          </cell>
          <cell r="B1566" t="str">
            <v>TRANSF.POT. A OLEO 500VA/13;2KV/3;8KV/220V</v>
          </cell>
          <cell r="C1566" t="str">
            <v>UN</v>
          </cell>
          <cell r="D1566">
            <v>1039.25</v>
          </cell>
          <cell r="E1566" t="str">
            <v>ND</v>
          </cell>
        </row>
        <row r="1567">
          <cell r="A1567">
            <v>56130</v>
          </cell>
          <cell r="B1567" t="str">
            <v>FUSIVEL P/TRANSFORMADOR DE POTENCIAL</v>
          </cell>
          <cell r="C1567" t="str">
            <v>UN</v>
          </cell>
          <cell r="D1567">
            <v>23.93</v>
          </cell>
          <cell r="E1567" t="str">
            <v>ND</v>
          </cell>
        </row>
        <row r="1568">
          <cell r="A1568">
            <v>56131</v>
          </cell>
          <cell r="B1568" t="str">
            <v>DISJ.VOL.NORMAL OLEO 15KV/280MVA-COMPLETO</v>
          </cell>
          <cell r="C1568" t="str">
            <v>UN</v>
          </cell>
          <cell r="D1568">
            <v>15909.75</v>
          </cell>
          <cell r="E1568" t="str">
            <v>ND</v>
          </cell>
        </row>
        <row r="1569">
          <cell r="A1569">
            <v>56132</v>
          </cell>
          <cell r="B1569" t="str">
            <v>DISJ.VOL.RED. OLEO 15KV/350MVA-COMPLETO</v>
          </cell>
          <cell r="C1569" t="str">
            <v>UN</v>
          </cell>
          <cell r="D1569">
            <v>16323.5</v>
          </cell>
          <cell r="E1569" t="str">
            <v>ND</v>
          </cell>
        </row>
        <row r="1570">
          <cell r="A1570">
            <v>56133</v>
          </cell>
          <cell r="B1570" t="str">
            <v>RELE SOBRE CORRENTE DISJ.15KV FLUIDO DINA</v>
          </cell>
          <cell r="C1570" t="str">
            <v>UN</v>
          </cell>
          <cell r="D1570">
            <v>943.88</v>
          </cell>
          <cell r="E1570" t="str">
            <v>ND</v>
          </cell>
        </row>
        <row r="1571">
          <cell r="A1571">
            <v>56134</v>
          </cell>
          <cell r="B1571" t="str">
            <v>BOBINA MIN.DISJ.VOL.MORMAL OLEO</v>
          </cell>
          <cell r="C1571" t="str">
            <v>UN</v>
          </cell>
          <cell r="D1571">
            <v>715</v>
          </cell>
          <cell r="E1571" t="str">
            <v>ND</v>
          </cell>
        </row>
        <row r="1572">
          <cell r="A1572">
            <v>56135</v>
          </cell>
          <cell r="B1572" t="str">
            <v>BOBINA MIN.DISJ.VOL.RED.OLEO</v>
          </cell>
          <cell r="C1572" t="str">
            <v>UN</v>
          </cell>
          <cell r="D1572">
            <v>715</v>
          </cell>
          <cell r="E1572" t="str">
            <v>ND</v>
          </cell>
        </row>
        <row r="1573">
          <cell r="A1573">
            <v>56136</v>
          </cell>
          <cell r="B1573" t="str">
            <v>RELE FALTA FASE MIN.TENSAO TRIFASICO</v>
          </cell>
          <cell r="C1573" t="str">
            <v>UN</v>
          </cell>
          <cell r="D1573">
            <v>67.72</v>
          </cell>
          <cell r="E1573" t="str">
            <v>ND</v>
          </cell>
        </row>
        <row r="1574">
          <cell r="A1574">
            <v>56137</v>
          </cell>
          <cell r="B1574" t="str">
            <v>TAPETE DE BORRACHA 100X100X0,5CM</v>
          </cell>
          <cell r="C1574" t="str">
            <v>UN</v>
          </cell>
          <cell r="D1574">
            <v>68.386342499999998</v>
          </cell>
          <cell r="E1574" t="str">
            <v>ND</v>
          </cell>
        </row>
        <row r="1575">
          <cell r="A1575">
            <v>56138</v>
          </cell>
          <cell r="B1575" t="str">
            <v>LUVA DE BORRACHA ISOLACAO 20KV</v>
          </cell>
          <cell r="C1575" t="str">
            <v>PR</v>
          </cell>
          <cell r="D1575">
            <v>333.16475220000001</v>
          </cell>
          <cell r="E1575" t="str">
            <v>ND</v>
          </cell>
        </row>
        <row r="1576">
          <cell r="A1576">
            <v>56139</v>
          </cell>
          <cell r="B1576" t="str">
            <v>VARA MANOBRA FENOLITE 2;70M/15KV</v>
          </cell>
          <cell r="C1576" t="str">
            <v>UN</v>
          </cell>
          <cell r="D1576">
            <v>74.989423790000004</v>
          </cell>
          <cell r="E1576" t="str">
            <v>ND</v>
          </cell>
        </row>
        <row r="1577">
          <cell r="A1577">
            <v>56140</v>
          </cell>
          <cell r="B1577" t="str">
            <v>PARA RAIO TIPO CRISTAL VALVE- 15KV</v>
          </cell>
          <cell r="C1577" t="str">
            <v>UN</v>
          </cell>
          <cell r="D1577">
            <v>166.6</v>
          </cell>
          <cell r="E1577" t="str">
            <v>ND</v>
          </cell>
        </row>
        <row r="1578">
          <cell r="A1578">
            <v>56141</v>
          </cell>
          <cell r="B1578" t="str">
            <v>BRACADEIRA P/ELETRODUTO EM POSTE</v>
          </cell>
          <cell r="C1578" t="str">
            <v>UN</v>
          </cell>
          <cell r="D1578">
            <v>0.92</v>
          </cell>
          <cell r="E1578" t="str">
            <v>ND</v>
          </cell>
        </row>
        <row r="1579">
          <cell r="A1579">
            <v>56142</v>
          </cell>
          <cell r="B1579" t="str">
            <v>SUPORTE P/TRANSFORMADOR EM POSTE</v>
          </cell>
          <cell r="C1579" t="str">
            <v>UN</v>
          </cell>
          <cell r="D1579">
            <v>52.75</v>
          </cell>
          <cell r="E1579" t="str">
            <v>ND</v>
          </cell>
        </row>
        <row r="1580">
          <cell r="A1580">
            <v>56143</v>
          </cell>
          <cell r="B1580" t="str">
            <v>SELA P/CRUZETA DE MADEIRA</v>
          </cell>
          <cell r="C1580" t="str">
            <v>UN</v>
          </cell>
          <cell r="D1580">
            <v>4.9325000000000001</v>
          </cell>
          <cell r="E1580" t="str">
            <v>ND</v>
          </cell>
        </row>
        <row r="1581">
          <cell r="A1581">
            <v>56144</v>
          </cell>
          <cell r="B1581" t="str">
            <v>CRUZETA DE MADEIRA DE 2;40M</v>
          </cell>
          <cell r="C1581" t="str">
            <v>UN</v>
          </cell>
          <cell r="D1581">
            <v>56.56</v>
          </cell>
          <cell r="E1581" t="str">
            <v>ND</v>
          </cell>
        </row>
        <row r="1582">
          <cell r="A1582">
            <v>56145</v>
          </cell>
          <cell r="B1582" t="str">
            <v>MAO FRANCESA DE 700MM</v>
          </cell>
          <cell r="C1582" t="str">
            <v>UN</v>
          </cell>
          <cell r="D1582">
            <v>5.1174999999999997</v>
          </cell>
          <cell r="E1582" t="str">
            <v>ND</v>
          </cell>
        </row>
        <row r="1583">
          <cell r="A1583">
            <v>56146</v>
          </cell>
          <cell r="B1583" t="str">
            <v>CX.-MEDICAO PADRAO ELETROPAULO-100X100X25CM</v>
          </cell>
          <cell r="C1583" t="str">
            <v>UN</v>
          </cell>
          <cell r="D1583">
            <v>434.63319899999999</v>
          </cell>
          <cell r="E1583" t="str">
            <v>ND</v>
          </cell>
        </row>
        <row r="1584">
          <cell r="A1584">
            <v>56147</v>
          </cell>
          <cell r="B1584" t="str">
            <v>JANELA VENT.PADRAO ELETROPAULO-40X40X15CM</v>
          </cell>
          <cell r="C1584" t="str">
            <v>UN</v>
          </cell>
          <cell r="D1584">
            <v>29.7333</v>
          </cell>
          <cell r="E1584" t="str">
            <v>ND</v>
          </cell>
        </row>
        <row r="1585">
          <cell r="A1585">
            <v>56150</v>
          </cell>
          <cell r="B1585" t="str">
            <v>PLACA AVISO CABINE PRIM.FERRO ESMALT.30X40C</v>
          </cell>
          <cell r="C1585" t="str">
            <v>UN</v>
          </cell>
          <cell r="D1585">
            <v>86.116135</v>
          </cell>
          <cell r="E1585" t="str">
            <v>ND</v>
          </cell>
        </row>
        <row r="1586">
          <cell r="A1586">
            <v>56151</v>
          </cell>
          <cell r="B1586" t="str">
            <v>ALUGUEL DE TRANSFORMADOR - 150KVA</v>
          </cell>
          <cell r="C1586" t="str">
            <v>MS</v>
          </cell>
          <cell r="D1586">
            <v>499.81129329999999</v>
          </cell>
          <cell r="E1586" t="str">
            <v>ND</v>
          </cell>
        </row>
        <row r="1587">
          <cell r="A1587">
            <v>56152</v>
          </cell>
          <cell r="B1587" t="str">
            <v>ALUGUEL DE TRANSFORMADOR - 225KVA</v>
          </cell>
          <cell r="C1587" t="str">
            <v>MS</v>
          </cell>
          <cell r="D1587">
            <v>641.6496333</v>
          </cell>
          <cell r="E1587" t="str">
            <v>ND</v>
          </cell>
        </row>
        <row r="1588">
          <cell r="A1588">
            <v>56153</v>
          </cell>
          <cell r="B1588" t="str">
            <v>ALUGUEL DE TRANSFORMADOR - 300KVA</v>
          </cell>
          <cell r="C1588" t="str">
            <v>MS</v>
          </cell>
          <cell r="D1588">
            <v>722.7001133</v>
          </cell>
          <cell r="E1588" t="str">
            <v>ND</v>
          </cell>
        </row>
        <row r="1589">
          <cell r="A1589">
            <v>56154</v>
          </cell>
          <cell r="B1589" t="str">
            <v>ALUGUEL DE TRANSFORMADOR - 500KVA</v>
          </cell>
          <cell r="C1589" t="str">
            <v>MS</v>
          </cell>
          <cell r="D1589">
            <v>911.81790000000001</v>
          </cell>
          <cell r="E1589" t="str">
            <v>ND</v>
          </cell>
        </row>
        <row r="1590">
          <cell r="A1590">
            <v>56155</v>
          </cell>
          <cell r="B1590" t="str">
            <v>BASE TRIPOLAR P/FUS.LIMIT.HH 15KV/200A</v>
          </cell>
          <cell r="C1590" t="str">
            <v>UN</v>
          </cell>
          <cell r="D1590">
            <v>314.84818799999999</v>
          </cell>
          <cell r="E1590" t="str">
            <v>ND</v>
          </cell>
        </row>
        <row r="1591">
          <cell r="A1591">
            <v>56156</v>
          </cell>
          <cell r="B1591" t="str">
            <v>ESTRADO DE MADEIRA 100X100CM</v>
          </cell>
          <cell r="C1591" t="str">
            <v>UN</v>
          </cell>
          <cell r="D1591">
            <v>22.2</v>
          </cell>
          <cell r="E1591" t="str">
            <v>ND</v>
          </cell>
        </row>
        <row r="1592">
          <cell r="A1592">
            <v>56157</v>
          </cell>
          <cell r="B1592" t="str">
            <v>TESTE DE ACIDEZ E RIGIDEZ OLEO ISOLANTE</v>
          </cell>
          <cell r="C1592" t="str">
            <v>UN</v>
          </cell>
          <cell r="D1592">
            <v>63.320687499999998</v>
          </cell>
          <cell r="E1592" t="str">
            <v>ND</v>
          </cell>
        </row>
        <row r="1593">
          <cell r="A1593">
            <v>56158</v>
          </cell>
          <cell r="B1593" t="str">
            <v>FILTRAGEM DE OLEO ISOLANTE</v>
          </cell>
          <cell r="C1593" t="str">
            <v>L</v>
          </cell>
          <cell r="D1593">
            <v>2.1782316499999999</v>
          </cell>
          <cell r="E1593" t="str">
            <v>ND</v>
          </cell>
        </row>
        <row r="1594">
          <cell r="A1594">
            <v>56159</v>
          </cell>
          <cell r="B1594" t="str">
            <v>PLAQUETA INDICATIVA DE PVC 8X12CM</v>
          </cell>
          <cell r="C1594" t="str">
            <v>UN</v>
          </cell>
          <cell r="D1594">
            <v>2.1951171669999998</v>
          </cell>
          <cell r="E1594" t="str">
            <v>ND</v>
          </cell>
        </row>
        <row r="1595">
          <cell r="A1595">
            <v>56160</v>
          </cell>
          <cell r="B1595" t="str">
            <v>CHAVE SEC.TRIP SEC 220A/15KV</v>
          </cell>
          <cell r="C1595" t="str">
            <v>UN</v>
          </cell>
          <cell r="D1595">
            <v>720.54</v>
          </cell>
          <cell r="E1595" t="str">
            <v>ND</v>
          </cell>
        </row>
        <row r="1596">
          <cell r="A1596">
            <v>56161</v>
          </cell>
          <cell r="B1596" t="str">
            <v>CHAVE SECC.TRIP SECA 400A/15KV</v>
          </cell>
          <cell r="C1596" t="str">
            <v>UN</v>
          </cell>
          <cell r="D1596">
            <v>393.32278250000002</v>
          </cell>
          <cell r="E1596" t="str">
            <v>ND</v>
          </cell>
        </row>
        <row r="1597">
          <cell r="A1597">
            <v>56162</v>
          </cell>
          <cell r="B1597" t="str">
            <v>FUSIVEL HH PARA 40A/15KV</v>
          </cell>
          <cell r="C1597" t="str">
            <v>UN</v>
          </cell>
          <cell r="D1597">
            <v>110.431279</v>
          </cell>
          <cell r="E1597" t="str">
            <v>ND</v>
          </cell>
        </row>
        <row r="1598">
          <cell r="A1598">
            <v>56163</v>
          </cell>
          <cell r="B1598" t="str">
            <v>CHAVE SECC.TRIP.C/BASE FUS HH</v>
          </cell>
          <cell r="C1598" t="str">
            <v>UN</v>
          </cell>
          <cell r="D1598">
            <v>689.26679030000003</v>
          </cell>
          <cell r="E1598" t="str">
            <v>ND</v>
          </cell>
        </row>
        <row r="1599">
          <cell r="A1599">
            <v>56170</v>
          </cell>
          <cell r="B1599" t="str">
            <v>ANALISE CROMATOGRAFICA DO OLEO ISOLANTE DO</v>
          </cell>
          <cell r="C1599" t="str">
            <v>UN</v>
          </cell>
          <cell r="D1599">
            <v>55.722205000000002</v>
          </cell>
          <cell r="E1599" t="str">
            <v>ND</v>
          </cell>
        </row>
        <row r="1600">
          <cell r="A1600">
            <v>56171</v>
          </cell>
          <cell r="B1600" t="str">
            <v>INSPECAO TERMOGRAFICA DAS INSTALACOES ELETR</v>
          </cell>
          <cell r="C1600" t="str">
            <v>H</v>
          </cell>
          <cell r="D1600">
            <v>190.89076589999999</v>
          </cell>
          <cell r="E1600" t="str">
            <v>ND</v>
          </cell>
        </row>
        <row r="1601">
          <cell r="A1601">
            <v>56190</v>
          </cell>
          <cell r="B1601" t="str">
            <v>CAB.PRIM.BLIND.SIMPL.P/TRAFO ATE 225KVA</v>
          </cell>
          <cell r="C1601" t="str">
            <v>UN</v>
          </cell>
          <cell r="D1601">
            <v>58001.749750000003</v>
          </cell>
          <cell r="E1601" t="str">
            <v>ND</v>
          </cell>
        </row>
        <row r="1602">
          <cell r="A1602">
            <v>56191</v>
          </cell>
          <cell r="B1602" t="str">
            <v>CAB.PRIM.BLIND.P/TRAFO ATE 500KVA EXT.COMPL</v>
          </cell>
          <cell r="C1602" t="str">
            <v>UN</v>
          </cell>
          <cell r="D1602">
            <v>72185.583750000005</v>
          </cell>
          <cell r="E1602" t="str">
            <v>ND</v>
          </cell>
        </row>
        <row r="1603">
          <cell r="A1603">
            <v>56201</v>
          </cell>
          <cell r="B1603" t="str">
            <v>TRANSF.TRIF.15KV/13;2/3;8KV-220/127V-15KVA</v>
          </cell>
          <cell r="C1603" t="str">
            <v>UN</v>
          </cell>
          <cell r="D1603">
            <v>2982.2524119999998</v>
          </cell>
          <cell r="E1603" t="str">
            <v>ND</v>
          </cell>
        </row>
        <row r="1604">
          <cell r="A1604">
            <v>56202</v>
          </cell>
          <cell r="B1604" t="str">
            <v>TRANSF.TRIF.15KV/13;2/3;8KV-220/127V-30KVA</v>
          </cell>
          <cell r="C1604" t="str">
            <v>UN</v>
          </cell>
          <cell r="D1604">
            <v>3619.5118109999999</v>
          </cell>
          <cell r="E1604" t="str">
            <v>ND</v>
          </cell>
        </row>
        <row r="1605">
          <cell r="A1605">
            <v>56203</v>
          </cell>
          <cell r="B1605" t="str">
            <v>TRANSF.TRIF.15KV13;2/3;8KV-220/127V-45KVA</v>
          </cell>
          <cell r="C1605" t="str">
            <v>UN</v>
          </cell>
          <cell r="D1605">
            <v>4227.8900000000003</v>
          </cell>
          <cell r="E1605" t="str">
            <v>ND</v>
          </cell>
        </row>
        <row r="1606">
          <cell r="A1606">
            <v>56204</v>
          </cell>
          <cell r="B1606" t="str">
            <v>TRANSF.TRIF.15KV/13;2/3;8KV-220/127V-75KVA</v>
          </cell>
          <cell r="C1606" t="str">
            <v>UN</v>
          </cell>
          <cell r="D1606">
            <v>5513.12</v>
          </cell>
          <cell r="E1606" t="str">
            <v>ND</v>
          </cell>
        </row>
        <row r="1607">
          <cell r="A1607">
            <v>56205</v>
          </cell>
          <cell r="B1607" t="str">
            <v>TRANSF.TRIF.15KV/13;2/3;8KV-220/127V-112;5K</v>
          </cell>
          <cell r="C1607" t="str">
            <v>UN</v>
          </cell>
          <cell r="D1607">
            <v>6869.41</v>
          </cell>
          <cell r="E1607" t="str">
            <v>ND</v>
          </cell>
        </row>
        <row r="1608">
          <cell r="A1608">
            <v>56206</v>
          </cell>
          <cell r="B1608" t="str">
            <v>TRANSF.TRIF.15KV/13;2/3;8KV-220/127V-150KVA</v>
          </cell>
          <cell r="C1608" t="str">
            <v>UN</v>
          </cell>
          <cell r="D1608">
            <v>8246.75</v>
          </cell>
          <cell r="E1608" t="str">
            <v>ND</v>
          </cell>
        </row>
        <row r="1609">
          <cell r="A1609">
            <v>56207</v>
          </cell>
          <cell r="B1609" t="str">
            <v>TRANSF.TRIF./13;2/3;8KV-220/127V-225KVA</v>
          </cell>
          <cell r="C1609" t="str">
            <v>UN</v>
          </cell>
          <cell r="D1609">
            <v>11946.84</v>
          </cell>
          <cell r="E1609" t="str">
            <v>ND</v>
          </cell>
        </row>
        <row r="1610">
          <cell r="A1610">
            <v>56208</v>
          </cell>
          <cell r="B1610" t="str">
            <v>TRANSF.TRIF.15KV/13;2/3;8KV-220/127V-3000KV</v>
          </cell>
          <cell r="C1610" t="str">
            <v>UN</v>
          </cell>
          <cell r="D1610">
            <v>12703.76</v>
          </cell>
          <cell r="E1610" t="str">
            <v>ND</v>
          </cell>
        </row>
        <row r="1611">
          <cell r="A1611">
            <v>56210</v>
          </cell>
          <cell r="B1611" t="str">
            <v>TRANSF.TRIF.15KV/13;2/3;8KV-220/127V-500KVA</v>
          </cell>
          <cell r="C1611" t="str">
            <v>UN</v>
          </cell>
          <cell r="D1611">
            <v>19696.64</v>
          </cell>
          <cell r="E1611" t="str">
            <v>ND</v>
          </cell>
        </row>
        <row r="1612">
          <cell r="A1612">
            <v>56211</v>
          </cell>
          <cell r="B1612" t="str">
            <v>TRANSF.TRIF.15KV/13;2/3;8KV-220/127V-750KVA</v>
          </cell>
          <cell r="C1612" t="str">
            <v>UN</v>
          </cell>
          <cell r="D1612">
            <v>26035.778149999998</v>
          </cell>
          <cell r="E1612" t="str">
            <v>ND</v>
          </cell>
        </row>
        <row r="1613">
          <cell r="A1613">
            <v>56212</v>
          </cell>
          <cell r="B1613" t="str">
            <v>TRANSF.TRIF.15KV/13;2KV-220/127V - 15KCVA</v>
          </cell>
          <cell r="C1613" t="str">
            <v>UN</v>
          </cell>
          <cell r="D1613">
            <v>2775.148173</v>
          </cell>
          <cell r="E1613" t="str">
            <v>ND</v>
          </cell>
        </row>
        <row r="1614">
          <cell r="A1614">
            <v>56213</v>
          </cell>
          <cell r="B1614" t="str">
            <v>TRANSF.TRIF.13;2KV-220/127V - 30KVA</v>
          </cell>
          <cell r="C1614" t="str">
            <v>UN</v>
          </cell>
          <cell r="D1614">
            <v>3309.9395020000002</v>
          </cell>
          <cell r="E1614" t="str">
            <v>ND</v>
          </cell>
        </row>
        <row r="1615">
          <cell r="A1615">
            <v>56214</v>
          </cell>
          <cell r="B1615" t="str">
            <v>TRANSF.TRIF.15KV/13;2KV-220/127V - 45KVA</v>
          </cell>
          <cell r="C1615" t="str">
            <v>UN</v>
          </cell>
          <cell r="D1615">
            <v>4227.8900000000003</v>
          </cell>
          <cell r="E1615" t="str">
            <v>ND</v>
          </cell>
        </row>
        <row r="1616">
          <cell r="A1616">
            <v>56215</v>
          </cell>
          <cell r="B1616" t="str">
            <v>TRANSF.TRIF.15KV/13;2KV-220/127V - 75KVA</v>
          </cell>
          <cell r="C1616" t="str">
            <v>UN</v>
          </cell>
          <cell r="D1616">
            <v>5513.12</v>
          </cell>
          <cell r="E1616" t="str">
            <v>ND</v>
          </cell>
        </row>
        <row r="1617">
          <cell r="A1617">
            <v>56216</v>
          </cell>
          <cell r="B1617" t="str">
            <v>TRANSF.TRIF.15KLV/13;2KV-220/127V - 112;5KV</v>
          </cell>
          <cell r="C1617" t="str">
            <v>UN</v>
          </cell>
          <cell r="D1617">
            <v>6908.41</v>
          </cell>
          <cell r="E1617" t="str">
            <v>ND</v>
          </cell>
        </row>
        <row r="1618">
          <cell r="A1618">
            <v>56217</v>
          </cell>
          <cell r="B1618" t="str">
            <v>TRANSF.TRIF.15KV/13;2KV-220/127V - 150KVA</v>
          </cell>
          <cell r="C1618" t="str">
            <v>UN</v>
          </cell>
          <cell r="D1618">
            <v>8246.75</v>
          </cell>
          <cell r="E1618" t="str">
            <v>ND</v>
          </cell>
        </row>
        <row r="1619">
          <cell r="A1619">
            <v>56218</v>
          </cell>
          <cell r="B1619" t="str">
            <v>TRANSF.TRIF.15KV/13;2KV-220/127V - 225KVA</v>
          </cell>
          <cell r="C1619" t="str">
            <v>UN</v>
          </cell>
          <cell r="D1619">
            <v>11946.84</v>
          </cell>
          <cell r="E1619" t="str">
            <v>ND</v>
          </cell>
        </row>
        <row r="1620">
          <cell r="A1620">
            <v>56219</v>
          </cell>
          <cell r="B1620" t="str">
            <v>TRANSF.TRIF.15KV/13;2KV-220/127V - 300KVA</v>
          </cell>
          <cell r="C1620" t="str">
            <v>UN</v>
          </cell>
          <cell r="D1620">
            <v>13517.43</v>
          </cell>
          <cell r="E1620" t="str">
            <v>ND</v>
          </cell>
        </row>
        <row r="1621">
          <cell r="A1621">
            <v>56220</v>
          </cell>
          <cell r="B1621" t="str">
            <v>TRANSF.TRIF.15KV/13;2KV-220/127V - 500KVA</v>
          </cell>
          <cell r="C1621" t="str">
            <v>UN</v>
          </cell>
          <cell r="D1621">
            <v>19696.64</v>
          </cell>
          <cell r="E1621" t="str">
            <v>ND</v>
          </cell>
        </row>
        <row r="1622">
          <cell r="A1622">
            <v>56221</v>
          </cell>
          <cell r="B1622" t="str">
            <v>TRANSF.TRIF.15KV/13;2KV-220/127V - 750KVA</v>
          </cell>
          <cell r="C1622" t="str">
            <v>UN</v>
          </cell>
          <cell r="D1622">
            <v>26035.778149999998</v>
          </cell>
          <cell r="E1622" t="str">
            <v>ND</v>
          </cell>
        </row>
        <row r="1623">
          <cell r="A1623">
            <v>56260</v>
          </cell>
          <cell r="B1623" t="str">
            <v>TRANSFORMADOR TRIFÁSICO À SECO 500 KVA - 13,8/13,2/12,6 KV - 220/127V</v>
          </cell>
          <cell r="C1623" t="str">
            <v>UN</v>
          </cell>
          <cell r="D1623">
            <v>19696.64</v>
          </cell>
          <cell r="E1623" t="str">
            <v>ND</v>
          </cell>
        </row>
        <row r="1624">
          <cell r="A1624">
            <v>56301</v>
          </cell>
          <cell r="B1624" t="str">
            <v>CAPACITOR BT P/CORRECAO F.POT.2;5KVAR-220V</v>
          </cell>
          <cell r="C1624" t="str">
            <v>UN</v>
          </cell>
          <cell r="D1624">
            <v>149.1362603</v>
          </cell>
          <cell r="E1624" t="str">
            <v>ND</v>
          </cell>
        </row>
        <row r="1625">
          <cell r="A1625">
            <v>56302</v>
          </cell>
          <cell r="B1625" t="str">
            <v>CAPACITOR BT P/CORRECAO F.POT.5;0KVAR-220</v>
          </cell>
          <cell r="C1625" t="str">
            <v>UN</v>
          </cell>
          <cell r="D1625">
            <v>192.36993720000001</v>
          </cell>
          <cell r="E1625" t="str">
            <v>ND</v>
          </cell>
        </row>
        <row r="1626">
          <cell r="A1626">
            <v>56303</v>
          </cell>
          <cell r="B1626" t="str">
            <v>CAPACITOR BT P/CORRECAO F.POT.7;5KVAR-220V</v>
          </cell>
          <cell r="C1626" t="str">
            <v>UN</v>
          </cell>
          <cell r="D1626">
            <v>240.03437360000001</v>
          </cell>
          <cell r="E1626" t="str">
            <v>ND</v>
          </cell>
        </row>
        <row r="1627">
          <cell r="A1627">
            <v>56304</v>
          </cell>
          <cell r="B1627" t="str">
            <v>CAPACITOR BT P/CORRECAO F.POT.10KVAR-220V</v>
          </cell>
          <cell r="C1627" t="str">
            <v>UN</v>
          </cell>
          <cell r="D1627">
            <v>312.68937469999997</v>
          </cell>
          <cell r="E1627" t="str">
            <v>ND</v>
          </cell>
        </row>
        <row r="1628">
          <cell r="A1628">
            <v>56305</v>
          </cell>
          <cell r="B1628" t="str">
            <v>CAPACITOR P/CORRECAO F.POT.12;5KVAR-220V</v>
          </cell>
          <cell r="C1628" t="str">
            <v>UN</v>
          </cell>
          <cell r="D1628">
            <v>357.42248549999999</v>
          </cell>
          <cell r="E1628" t="str">
            <v>ND</v>
          </cell>
        </row>
        <row r="1629">
          <cell r="A1629">
            <v>56306</v>
          </cell>
          <cell r="B1629" t="str">
            <v>CAPACITOR BT P/CORRECAO F.POT.15KVAR-220V</v>
          </cell>
          <cell r="C1629" t="str">
            <v>UN</v>
          </cell>
          <cell r="D1629">
            <v>384.69934910000001</v>
          </cell>
          <cell r="E1629" t="str">
            <v>ND</v>
          </cell>
        </row>
        <row r="1630">
          <cell r="A1630">
            <v>56307</v>
          </cell>
          <cell r="B1630" t="str">
            <v>CAPACITOR BT P/CORRECAO F.POT.17;5KVAR-220V</v>
          </cell>
          <cell r="C1630" t="str">
            <v>UN</v>
          </cell>
          <cell r="D1630">
            <v>475.26312919999998</v>
          </cell>
          <cell r="E1630" t="str">
            <v>ND</v>
          </cell>
        </row>
        <row r="1631">
          <cell r="A1631">
            <v>56308</v>
          </cell>
          <cell r="B1631" t="str">
            <v>CAPACITOR BT P/CAORRECAO F.POT.20KVAR-220V</v>
          </cell>
          <cell r="C1631" t="str">
            <v>UN</v>
          </cell>
          <cell r="D1631">
            <v>505.27882360000001</v>
          </cell>
          <cell r="E1631" t="str">
            <v>ND</v>
          </cell>
        </row>
        <row r="1632">
          <cell r="A1632">
            <v>56309</v>
          </cell>
          <cell r="B1632" t="str">
            <v>CAPACITOR P/CORRECAO F.POT.22;5KVAR-220V</v>
          </cell>
          <cell r="C1632" t="str">
            <v>UN</v>
          </cell>
          <cell r="D1632">
            <v>560.62617020000005</v>
          </cell>
          <cell r="E1632" t="str">
            <v>ND</v>
          </cell>
        </row>
        <row r="1633">
          <cell r="A1633">
            <v>56310</v>
          </cell>
          <cell r="B1633" t="str">
            <v>CAPACITOR BT P/CORRECAO F.POT.25KVAR-220V</v>
          </cell>
          <cell r="C1633" t="str">
            <v>UN</v>
          </cell>
          <cell r="D1633">
            <v>639.81924330000004</v>
          </cell>
          <cell r="E1633" t="str">
            <v>ND</v>
          </cell>
        </row>
        <row r="1634">
          <cell r="A1634">
            <v>56311</v>
          </cell>
          <cell r="B1634" t="str">
            <v>CAPACITOR P/CORRECAO F.POT.30KVAR-220V</v>
          </cell>
          <cell r="C1634" t="str">
            <v>UN</v>
          </cell>
          <cell r="D1634">
            <v>702.65700509999999</v>
          </cell>
          <cell r="E1634" t="str">
            <v>ND</v>
          </cell>
        </row>
        <row r="1635">
          <cell r="A1635">
            <v>56312</v>
          </cell>
          <cell r="B1635" t="str">
            <v>CAPACITOR BT P/CORRECAO F.POT.35KVAR-220V</v>
          </cell>
          <cell r="C1635" t="str">
            <v>UN</v>
          </cell>
          <cell r="D1635">
            <v>797.85754799999995</v>
          </cell>
          <cell r="E1635" t="str">
            <v>ND</v>
          </cell>
        </row>
        <row r="1636">
          <cell r="A1636">
            <v>56313</v>
          </cell>
          <cell r="B1636" t="str">
            <v>CAPACITOR BT P/CORRECAO F.POT.40KVAR-220V</v>
          </cell>
          <cell r="C1636" t="str">
            <v>UN</v>
          </cell>
          <cell r="D1636">
            <v>841.03043700000001</v>
          </cell>
          <cell r="E1636" t="str">
            <v>ND</v>
          </cell>
        </row>
        <row r="1637">
          <cell r="A1637">
            <v>56314</v>
          </cell>
          <cell r="B1637" t="str">
            <v>CAPACITOR F.POT.45KVAR-220V</v>
          </cell>
          <cell r="C1637" t="str">
            <v>UN</v>
          </cell>
          <cell r="D1637">
            <v>909.38131989999999</v>
          </cell>
          <cell r="E1637" t="str">
            <v>ND</v>
          </cell>
        </row>
        <row r="1638">
          <cell r="A1638">
            <v>56315</v>
          </cell>
          <cell r="B1638" t="str">
            <v>CAPACITOR BT P/CORRECAO F.POT.50KVAR-220V</v>
          </cell>
          <cell r="C1638" t="str">
            <v>UN</v>
          </cell>
          <cell r="D1638">
            <v>1023.606775</v>
          </cell>
          <cell r="E1638" t="str">
            <v>ND</v>
          </cell>
        </row>
        <row r="1639">
          <cell r="A1639">
            <v>56401</v>
          </cell>
          <cell r="B1639" t="str">
            <v>LAMPADA FLUORESCENTE BULBO T8 - 16W</v>
          </cell>
          <cell r="C1639" t="str">
            <v>UN</v>
          </cell>
          <cell r="D1639">
            <v>3.8620553719999999</v>
          </cell>
          <cell r="E1639" t="str">
            <v>ND</v>
          </cell>
        </row>
        <row r="1640">
          <cell r="A1640">
            <v>56402</v>
          </cell>
          <cell r="B1640" t="str">
            <v>LAMPADA FLUORESCENTE BULBO T8 - 32W</v>
          </cell>
          <cell r="C1640" t="str">
            <v>UN</v>
          </cell>
          <cell r="D1640">
            <v>3.8661078959999999</v>
          </cell>
          <cell r="E1640" t="str">
            <v>ND</v>
          </cell>
        </row>
        <row r="1641">
          <cell r="A1641">
            <v>56403</v>
          </cell>
          <cell r="B1641" t="str">
            <v>LAMPADA FLUORESCENTE BULBO T12 - 20W</v>
          </cell>
          <cell r="C1641" t="str">
            <v>UN</v>
          </cell>
          <cell r="D1641">
            <v>2.6807446260000001</v>
          </cell>
          <cell r="E1641" t="str">
            <v>ND</v>
          </cell>
        </row>
        <row r="1642">
          <cell r="A1642">
            <v>56404</v>
          </cell>
          <cell r="B1642" t="str">
            <v>LAMPADA FLUORESCENTE BULBO T12 - 40W</v>
          </cell>
          <cell r="C1642" t="str">
            <v>UN</v>
          </cell>
          <cell r="D1642">
            <v>2.7496375340000001</v>
          </cell>
          <cell r="E1642" t="str">
            <v>ND</v>
          </cell>
        </row>
        <row r="1643">
          <cell r="A1643">
            <v>56405</v>
          </cell>
          <cell r="B1643" t="str">
            <v>LAMPADA FLUORESCENTE COMPACTA BULBO T4 - 7W</v>
          </cell>
          <cell r="C1643" t="str">
            <v>UN</v>
          </cell>
          <cell r="D1643">
            <v>5.3635155140000004</v>
          </cell>
          <cell r="E1643" t="str">
            <v>ND</v>
          </cell>
        </row>
        <row r="1644">
          <cell r="A1644">
            <v>56406</v>
          </cell>
          <cell r="B1644" t="str">
            <v>LAMPADA FLUORESCENTE COMPACTA BULBO T4 - 9W</v>
          </cell>
          <cell r="C1644" t="str">
            <v>UN</v>
          </cell>
          <cell r="D1644">
            <v>6.0666284279999996</v>
          </cell>
          <cell r="E1644" t="str">
            <v>ND</v>
          </cell>
        </row>
        <row r="1645">
          <cell r="A1645">
            <v>56407</v>
          </cell>
          <cell r="B1645" t="str">
            <v>LAMPADA FLUORESCENTE COMPACTA BULBO T4 - 11</v>
          </cell>
          <cell r="C1645" t="str">
            <v>UN</v>
          </cell>
          <cell r="D1645">
            <v>6.9946564240000004</v>
          </cell>
          <cell r="E1645" t="str">
            <v>ND</v>
          </cell>
        </row>
        <row r="1646">
          <cell r="A1646">
            <v>56408</v>
          </cell>
          <cell r="B1646" t="str">
            <v>LAMPADA FLUORESCENTE COMPACTA BULBO T4 - 13</v>
          </cell>
          <cell r="C1646" t="str">
            <v>UN</v>
          </cell>
          <cell r="D1646">
            <v>7.2256502920000001</v>
          </cell>
          <cell r="E1646" t="str">
            <v>ND</v>
          </cell>
        </row>
        <row r="1647">
          <cell r="A1647">
            <v>56409</v>
          </cell>
          <cell r="B1647" t="str">
            <v>LAMPADA INCANDESCENTE 25W - 12/24V</v>
          </cell>
          <cell r="C1647" t="str">
            <v>UN</v>
          </cell>
          <cell r="D1647">
            <v>2.44164571</v>
          </cell>
          <cell r="E1647" t="str">
            <v>ND</v>
          </cell>
        </row>
        <row r="1648">
          <cell r="A1648">
            <v>56410</v>
          </cell>
          <cell r="B1648" t="str">
            <v>LAMPADA FLUORESCENTE - 20W</v>
          </cell>
          <cell r="C1648" t="str">
            <v>UN</v>
          </cell>
          <cell r="D1648">
            <v>2.9794999999999998</v>
          </cell>
          <cell r="E1648" t="str">
            <v>ND</v>
          </cell>
        </row>
        <row r="1649">
          <cell r="A1649">
            <v>56415</v>
          </cell>
          <cell r="B1649" t="str">
            <v>LAMPADA FLUORESCENTE - 40W</v>
          </cell>
          <cell r="C1649" t="str">
            <v>UN</v>
          </cell>
          <cell r="D1649">
            <v>2.9794999999999998</v>
          </cell>
          <cell r="E1649" t="str">
            <v>ND</v>
          </cell>
        </row>
        <row r="1650">
          <cell r="A1650">
            <v>56416</v>
          </cell>
          <cell r="B1650" t="str">
            <v>LAMPADA FLUORESCENTE 65W</v>
          </cell>
          <cell r="C1650" t="str">
            <v>UN</v>
          </cell>
          <cell r="D1650">
            <v>8.6318761199999994</v>
          </cell>
          <cell r="E1650" t="str">
            <v>ND</v>
          </cell>
        </row>
        <row r="1651">
          <cell r="A1651">
            <v>56418</v>
          </cell>
          <cell r="B1651" t="str">
            <v>LAMPADA FLUORESCENTE - 110W - TIPO HO</v>
          </cell>
          <cell r="C1651" t="str">
            <v>UN</v>
          </cell>
          <cell r="D1651">
            <v>10.63066667</v>
          </cell>
          <cell r="E1651" t="str">
            <v>ND</v>
          </cell>
        </row>
        <row r="1652">
          <cell r="A1652">
            <v>56421</v>
          </cell>
          <cell r="B1652" t="str">
            <v>LAMPADA INCAND.REFLETORA 110/220V - 60W</v>
          </cell>
          <cell r="C1652" t="str">
            <v>UN</v>
          </cell>
          <cell r="D1652">
            <v>2.9152844529999999</v>
          </cell>
          <cell r="E1652" t="str">
            <v>ND</v>
          </cell>
        </row>
        <row r="1653">
          <cell r="A1653">
            <v>56422</v>
          </cell>
          <cell r="B1653" t="str">
            <v>LAMPADA INCAD.REFLETORA 110/220V  - 1OOW</v>
          </cell>
          <cell r="C1653" t="str">
            <v>UN</v>
          </cell>
          <cell r="D1653">
            <v>1.36</v>
          </cell>
          <cell r="E1653" t="str">
            <v>ND</v>
          </cell>
        </row>
        <row r="1654">
          <cell r="A1654">
            <v>56425</v>
          </cell>
          <cell r="B1654" t="str">
            <v>LAMPADA INCANDESCENTE - 300W - SOQ E-40</v>
          </cell>
          <cell r="C1654" t="str">
            <v>UN</v>
          </cell>
          <cell r="D1654">
            <v>16.48870703</v>
          </cell>
          <cell r="E1654" t="str">
            <v>ND</v>
          </cell>
        </row>
        <row r="1655">
          <cell r="A1655">
            <v>56427</v>
          </cell>
          <cell r="B1655" t="str">
            <v>LAMPADA INCANDESCENTE 25W</v>
          </cell>
          <cell r="C1655" t="str">
            <v>UN</v>
          </cell>
          <cell r="D1655">
            <v>0.70108665199999998</v>
          </cell>
          <cell r="E1655" t="str">
            <v>ND</v>
          </cell>
        </row>
        <row r="1656">
          <cell r="A1656">
            <v>56428</v>
          </cell>
          <cell r="B1656" t="str">
            <v>LAMPADA INCANDESCENTE 40W</v>
          </cell>
          <cell r="C1656" t="str">
            <v>UN</v>
          </cell>
          <cell r="D1656">
            <v>0.70108665199999998</v>
          </cell>
          <cell r="E1656" t="str">
            <v>ND</v>
          </cell>
        </row>
        <row r="1657">
          <cell r="A1657">
            <v>56429</v>
          </cell>
          <cell r="B1657" t="str">
            <v>LAMPADA INCANDESCENTE - 60W</v>
          </cell>
          <cell r="C1657" t="str">
            <v>UN</v>
          </cell>
          <cell r="D1657">
            <v>0.78618965600000001</v>
          </cell>
          <cell r="E1657" t="str">
            <v>ND</v>
          </cell>
        </row>
        <row r="1658">
          <cell r="A1658">
            <v>56430</v>
          </cell>
          <cell r="B1658" t="str">
            <v>LAMPADA INCANDESCENTE - 100W</v>
          </cell>
          <cell r="C1658" t="str">
            <v>UN</v>
          </cell>
          <cell r="D1658">
            <v>0.99421922100000004</v>
          </cell>
          <cell r="E1658" t="str">
            <v>ND</v>
          </cell>
        </row>
        <row r="1659">
          <cell r="A1659">
            <v>56431</v>
          </cell>
          <cell r="B1659" t="str">
            <v>LAMPADA INCANDESCENTE - 150W</v>
          </cell>
          <cell r="C1659" t="str">
            <v>UN</v>
          </cell>
          <cell r="D1659">
            <v>1.4514790129999999</v>
          </cell>
          <cell r="E1659" t="str">
            <v>ND</v>
          </cell>
        </row>
        <row r="1660">
          <cell r="A1660">
            <v>56432</v>
          </cell>
          <cell r="B1660" t="str">
            <v>LAMPADA INCANDESCENTE - 200W</v>
          </cell>
          <cell r="C1660" t="str">
            <v>UN</v>
          </cell>
          <cell r="D1660">
            <v>1.8236357999999999</v>
          </cell>
          <cell r="E1660" t="str">
            <v>ND</v>
          </cell>
        </row>
        <row r="1661">
          <cell r="A1661">
            <v>56433</v>
          </cell>
          <cell r="B1661" t="str">
            <v>LAMPADA INCANDESCENTE - 300W - SOQ E-27</v>
          </cell>
          <cell r="C1661" t="str">
            <v>UN</v>
          </cell>
          <cell r="D1661">
            <v>14.173702690000001</v>
          </cell>
          <cell r="E1661" t="str">
            <v>ND</v>
          </cell>
        </row>
        <row r="1662">
          <cell r="A1662">
            <v>56435</v>
          </cell>
          <cell r="B1662" t="str">
            <v>LAMPADA MISTA - 220V/160W</v>
          </cell>
          <cell r="C1662" t="str">
            <v>UN</v>
          </cell>
          <cell r="D1662">
            <v>12.9214</v>
          </cell>
          <cell r="E1662" t="str">
            <v>ND</v>
          </cell>
        </row>
        <row r="1663">
          <cell r="A1663">
            <v>56436</v>
          </cell>
          <cell r="B1663" t="str">
            <v>LAMPADA MISTA - 220V/250W</v>
          </cell>
          <cell r="C1663" t="str">
            <v>UN</v>
          </cell>
          <cell r="D1663">
            <v>16.601900000000001</v>
          </cell>
          <cell r="E1663" t="str">
            <v>ND</v>
          </cell>
        </row>
        <row r="1664">
          <cell r="A1664">
            <v>56437</v>
          </cell>
          <cell r="B1664" t="str">
            <v>LAMPADA MISTA - 220V/500W</v>
          </cell>
          <cell r="C1664" t="str">
            <v>UN</v>
          </cell>
          <cell r="D1664">
            <v>29.662449420000002</v>
          </cell>
          <cell r="E1664" t="str">
            <v>ND</v>
          </cell>
        </row>
        <row r="1665">
          <cell r="A1665">
            <v>56438</v>
          </cell>
          <cell r="B1665" t="str">
            <v>LAMPADA VAPOR DE MERCURIO 220V/80W</v>
          </cell>
          <cell r="C1665" t="str">
            <v>UN</v>
          </cell>
          <cell r="D1665">
            <v>7.596456238</v>
          </cell>
          <cell r="E1665" t="str">
            <v>ND</v>
          </cell>
        </row>
        <row r="1666">
          <cell r="A1666">
            <v>56439</v>
          </cell>
          <cell r="B1666" t="str">
            <v>LAMPADA VAPOR DE MERCURIO - 220V/125W</v>
          </cell>
          <cell r="C1666" t="str">
            <v>UN</v>
          </cell>
          <cell r="D1666">
            <v>8.5515010609999997</v>
          </cell>
          <cell r="E1666" t="str">
            <v>ND</v>
          </cell>
        </row>
        <row r="1667">
          <cell r="A1667">
            <v>56440</v>
          </cell>
          <cell r="B1667" t="str">
            <v>LAMPADA VAPOR DE MERCURIO - 250V/250W</v>
          </cell>
          <cell r="C1667" t="str">
            <v>UN</v>
          </cell>
          <cell r="D1667">
            <v>20.5867</v>
          </cell>
          <cell r="E1667" t="str">
            <v>ND</v>
          </cell>
        </row>
        <row r="1668">
          <cell r="A1668">
            <v>56441</v>
          </cell>
          <cell r="B1668" t="str">
            <v>LAMPADA VAPOR DE MERCURIO - 220V/400W</v>
          </cell>
          <cell r="C1668" t="str">
            <v>UN</v>
          </cell>
          <cell r="D1668">
            <v>30.6797</v>
          </cell>
          <cell r="E1668" t="str">
            <v>ND</v>
          </cell>
        </row>
        <row r="1669">
          <cell r="A1669">
            <v>56449</v>
          </cell>
          <cell r="B1669" t="str">
            <v>LAMPADA DE SODIO - 50W</v>
          </cell>
          <cell r="C1669" t="str">
            <v>UN</v>
          </cell>
          <cell r="D1669">
            <v>13.60972643</v>
          </cell>
          <cell r="E1669" t="str">
            <v>ND</v>
          </cell>
        </row>
        <row r="1670">
          <cell r="A1670">
            <v>56450</v>
          </cell>
          <cell r="B1670" t="str">
            <v>LAMPADA DE SODIO - 70W</v>
          </cell>
          <cell r="C1670" t="str">
            <v>UN</v>
          </cell>
          <cell r="D1670">
            <v>18.518008420000001</v>
          </cell>
          <cell r="E1670" t="str">
            <v>ND</v>
          </cell>
        </row>
        <row r="1671">
          <cell r="A1671">
            <v>56451</v>
          </cell>
          <cell r="B1671" t="str">
            <v>LAMPADA DE SODIO - 150W</v>
          </cell>
          <cell r="C1671" t="str">
            <v>UN</v>
          </cell>
          <cell r="D1671">
            <v>34.847653880000003</v>
          </cell>
          <cell r="E1671" t="str">
            <v>ND</v>
          </cell>
        </row>
        <row r="1672">
          <cell r="A1672">
            <v>56452</v>
          </cell>
          <cell r="B1672" t="str">
            <v>LAMPADA DE SODIO - 250W</v>
          </cell>
          <cell r="C1672" t="str">
            <v>UN</v>
          </cell>
          <cell r="D1672">
            <v>31.413815209999999</v>
          </cell>
          <cell r="E1672" t="str">
            <v>ND</v>
          </cell>
        </row>
        <row r="1673">
          <cell r="A1673">
            <v>56453</v>
          </cell>
          <cell r="B1673" t="str">
            <v>LAMPADA VAPOR DE SODIO 220V/400W</v>
          </cell>
          <cell r="C1673" t="str">
            <v>UN</v>
          </cell>
          <cell r="D1673">
            <v>34.93022405</v>
          </cell>
          <cell r="E1673" t="str">
            <v>ND</v>
          </cell>
        </row>
        <row r="1674">
          <cell r="A1674">
            <v>56460</v>
          </cell>
          <cell r="B1674" t="str">
            <v>LAMPADA DE HALOGENIO 110V/300W</v>
          </cell>
          <cell r="C1674" t="str">
            <v>UN</v>
          </cell>
          <cell r="D1674">
            <v>3.9132184880000001</v>
          </cell>
          <cell r="E1674" t="str">
            <v>ND</v>
          </cell>
        </row>
        <row r="1675">
          <cell r="A1675">
            <v>56461</v>
          </cell>
          <cell r="B1675" t="str">
            <v>LAMPADA DE HALOGENIO 220V/300W</v>
          </cell>
          <cell r="C1675" t="str">
            <v>UN</v>
          </cell>
          <cell r="D1675">
            <v>3.9132184880000001</v>
          </cell>
          <cell r="E1675" t="str">
            <v>ND</v>
          </cell>
        </row>
        <row r="1676">
          <cell r="A1676">
            <v>56462</v>
          </cell>
          <cell r="B1676" t="str">
            <v>LAMPADA DE HALOGENIO 110V/500W</v>
          </cell>
          <cell r="C1676" t="str">
            <v>UN</v>
          </cell>
          <cell r="D1676">
            <v>3.9132184880000001</v>
          </cell>
          <cell r="E1676" t="str">
            <v>ND</v>
          </cell>
        </row>
        <row r="1677">
          <cell r="A1677">
            <v>56463</v>
          </cell>
          <cell r="B1677" t="str">
            <v>LAMPADA DE HALOGENIO 220V/500W</v>
          </cell>
          <cell r="C1677" t="str">
            <v>UN</v>
          </cell>
          <cell r="D1677">
            <v>3.9132184880000001</v>
          </cell>
          <cell r="E1677" t="str">
            <v>ND</v>
          </cell>
        </row>
        <row r="1678">
          <cell r="A1678">
            <v>56464</v>
          </cell>
          <cell r="B1678" t="str">
            <v>LAMPADA DE HALOGENIO 220V/1000W</v>
          </cell>
          <cell r="C1678" t="str">
            <v>UN</v>
          </cell>
          <cell r="D1678">
            <v>26.013826980000001</v>
          </cell>
          <cell r="E1678" t="str">
            <v>ND</v>
          </cell>
        </row>
        <row r="1679">
          <cell r="A1679">
            <v>56466</v>
          </cell>
          <cell r="B1679" t="str">
            <v>LÂMPADA FLUORESCENTE - 16W</v>
          </cell>
          <cell r="C1679" t="str">
            <v>UN</v>
          </cell>
          <cell r="D1679">
            <v>4.74</v>
          </cell>
          <cell r="E1679" t="str">
            <v>ND</v>
          </cell>
        </row>
        <row r="1680">
          <cell r="A1680">
            <v>56467</v>
          </cell>
          <cell r="B1680" t="str">
            <v>LÂMPADA FLUORESCENTE - 32W</v>
          </cell>
          <cell r="C1680" t="str">
            <v>UN</v>
          </cell>
          <cell r="D1680">
            <v>4.74</v>
          </cell>
          <cell r="E1680" t="str">
            <v>ND</v>
          </cell>
        </row>
        <row r="1681">
          <cell r="A1681">
            <v>56468</v>
          </cell>
          <cell r="B1681" t="str">
            <v>LÂMPADA COMPACTA MINI-FLUORESCENTE COM REATOR E SOQUETE INCORPORADOS - 25W</v>
          </cell>
          <cell r="C1681" t="str">
            <v>UN</v>
          </cell>
          <cell r="D1681">
            <v>10.48</v>
          </cell>
          <cell r="E1681" t="str">
            <v>ND</v>
          </cell>
        </row>
        <row r="1682">
          <cell r="A1682">
            <v>56469</v>
          </cell>
          <cell r="B1682" t="str">
            <v>LÂMPADA FLUORESCENTE COMPACTA 15W - 220V</v>
          </cell>
          <cell r="C1682" t="str">
            <v>UN</v>
          </cell>
          <cell r="D1682">
            <v>8.93</v>
          </cell>
          <cell r="E1682" t="str">
            <v>ND</v>
          </cell>
        </row>
        <row r="1683">
          <cell r="A1683">
            <v>56470</v>
          </cell>
          <cell r="B1683" t="str">
            <v>LAMPADA PL ELETRONICA 11WX110V  - E27</v>
          </cell>
          <cell r="C1683" t="str">
            <v>UN</v>
          </cell>
          <cell r="D1683">
            <v>6.8730807040000004</v>
          </cell>
          <cell r="E1683" t="str">
            <v>ND</v>
          </cell>
        </row>
        <row r="1684">
          <cell r="A1684">
            <v>56471</v>
          </cell>
          <cell r="B1684" t="str">
            <v>LAMPADA PL ELETRONICA 13WX110V  - E27</v>
          </cell>
          <cell r="C1684" t="str">
            <v>UN</v>
          </cell>
          <cell r="D1684">
            <v>4.97</v>
          </cell>
          <cell r="E1684" t="str">
            <v>ND</v>
          </cell>
        </row>
        <row r="1685">
          <cell r="A1685">
            <v>56472</v>
          </cell>
          <cell r="B1685" t="str">
            <v>LAMPADA PL ELETRONICA 15WX110V  - E27</v>
          </cell>
          <cell r="C1685" t="str">
            <v>UN</v>
          </cell>
          <cell r="D1685">
            <v>7.6248239059999996</v>
          </cell>
          <cell r="E1685" t="str">
            <v>ND</v>
          </cell>
        </row>
        <row r="1686">
          <cell r="A1686">
            <v>56473</v>
          </cell>
          <cell r="B1686" t="str">
            <v>LAMPADA PL ELETRONICA 20WX110V  - E27</v>
          </cell>
          <cell r="C1686" t="str">
            <v>UN</v>
          </cell>
          <cell r="D1686">
            <v>9.7118737660000001</v>
          </cell>
          <cell r="E1686" t="str">
            <v>ND</v>
          </cell>
        </row>
        <row r="1687">
          <cell r="A1687">
            <v>56474</v>
          </cell>
          <cell r="B1687" t="str">
            <v>LAMPADA PL ELETRONICA 21WX110V  - E27</v>
          </cell>
          <cell r="C1687" t="str">
            <v>UN</v>
          </cell>
          <cell r="D1687">
            <v>6.39</v>
          </cell>
          <cell r="E1687" t="str">
            <v>ND</v>
          </cell>
        </row>
        <row r="1688">
          <cell r="A1688">
            <v>56475</v>
          </cell>
          <cell r="B1688" t="str">
            <v>LAMPADA PL ELETRONICA 23WX110V  - E27</v>
          </cell>
          <cell r="C1688" t="str">
            <v>UN</v>
          </cell>
          <cell r="D1688">
            <v>7.89</v>
          </cell>
          <cell r="E1688" t="str">
            <v>ND</v>
          </cell>
        </row>
        <row r="1689">
          <cell r="A1689">
            <v>56476</v>
          </cell>
          <cell r="B1689" t="str">
            <v>LAMPADA PL ELETRONICA 24WX110V  - E27</v>
          </cell>
          <cell r="C1689" t="str">
            <v>UN</v>
          </cell>
          <cell r="D1689">
            <v>7.89</v>
          </cell>
          <cell r="E1689" t="str">
            <v>ND</v>
          </cell>
        </row>
        <row r="1690">
          <cell r="A1690">
            <v>56477</v>
          </cell>
          <cell r="B1690" t="str">
            <v>LAMPADA PL ELETRONICA 25WX110V  - E27</v>
          </cell>
          <cell r="C1690" t="str">
            <v>UN</v>
          </cell>
          <cell r="D1690">
            <v>9.7442939580000001</v>
          </cell>
          <cell r="E1690" t="str">
            <v>ND</v>
          </cell>
        </row>
        <row r="1691">
          <cell r="A1691">
            <v>56478</v>
          </cell>
          <cell r="B1691" t="str">
            <v>LAMPADA PL-S ELETRONICA 11WX110V  C/REATOR CONVENCIONAL</v>
          </cell>
          <cell r="C1691" t="str">
            <v>UN</v>
          </cell>
          <cell r="D1691">
            <v>11.91</v>
          </cell>
          <cell r="E1691" t="str">
            <v>ND</v>
          </cell>
        </row>
        <row r="1692">
          <cell r="A1692">
            <v>56479</v>
          </cell>
          <cell r="B1692" t="str">
            <v>LAMPADA PL-S ELETRONICA 13WX110V  C/REATOR CONVENCIONAL</v>
          </cell>
          <cell r="C1692" t="str">
            <v>UN</v>
          </cell>
          <cell r="D1692">
            <v>12.68</v>
          </cell>
          <cell r="E1692" t="str">
            <v>ND</v>
          </cell>
        </row>
        <row r="1693">
          <cell r="A1693">
            <v>56480</v>
          </cell>
          <cell r="B1693" t="str">
            <v>LÂMPADA VAPOR METÁLICO - 70W</v>
          </cell>
          <cell r="C1693" t="str">
            <v>UN</v>
          </cell>
          <cell r="D1693">
            <v>41.02</v>
          </cell>
          <cell r="E1693" t="str">
            <v>ND</v>
          </cell>
        </row>
        <row r="1694">
          <cell r="A1694">
            <v>56481</v>
          </cell>
          <cell r="B1694" t="str">
            <v>LÂMPADA VAPOR METÁLICO - 150W</v>
          </cell>
          <cell r="C1694" t="str">
            <v>UN</v>
          </cell>
          <cell r="D1694">
            <v>42.06</v>
          </cell>
          <cell r="E1694" t="str">
            <v>ND</v>
          </cell>
        </row>
        <row r="1695">
          <cell r="A1695">
            <v>56482</v>
          </cell>
          <cell r="B1695" t="str">
            <v>LÂMPADA VAPOR METÁLICO - 250W</v>
          </cell>
          <cell r="C1695" t="str">
            <v>UN</v>
          </cell>
          <cell r="D1695">
            <v>63.83</v>
          </cell>
          <cell r="E1695" t="str">
            <v>ND</v>
          </cell>
        </row>
        <row r="1696">
          <cell r="A1696">
            <v>56483</v>
          </cell>
          <cell r="B1696" t="str">
            <v>LÂMPADA VAPOR METÁLICO - 400W</v>
          </cell>
          <cell r="C1696" t="str">
            <v>UN</v>
          </cell>
          <cell r="D1696">
            <v>72.19</v>
          </cell>
          <cell r="E1696" t="str">
            <v>ND</v>
          </cell>
        </row>
        <row r="1697">
          <cell r="A1697">
            <v>56510</v>
          </cell>
          <cell r="B1697" t="str">
            <v>CENTRAL IL.EMERG/INC.200W-12V-4 LACOS</v>
          </cell>
          <cell r="C1697" t="str">
            <v>UN</v>
          </cell>
          <cell r="D1697">
            <v>289.77572859999998</v>
          </cell>
          <cell r="E1697" t="str">
            <v>ND</v>
          </cell>
        </row>
        <row r="1698">
          <cell r="A1698">
            <v>56512</v>
          </cell>
          <cell r="B1698" t="str">
            <v>CENTRAL IL.EMERG./INC.360W-12V-4 LACOS</v>
          </cell>
          <cell r="C1698" t="str">
            <v>UN</v>
          </cell>
          <cell r="D1698">
            <v>295.85451460000002</v>
          </cell>
          <cell r="E1698" t="str">
            <v>ND</v>
          </cell>
        </row>
        <row r="1699">
          <cell r="A1699">
            <v>56513</v>
          </cell>
          <cell r="B1699" t="str">
            <v>CENTRAL IL.EMERG/INC. 720W-12V-8 LACOS</v>
          </cell>
          <cell r="C1699" t="str">
            <v>UN</v>
          </cell>
          <cell r="D1699">
            <v>308.27550070000001</v>
          </cell>
          <cell r="E1699" t="str">
            <v>ND</v>
          </cell>
        </row>
        <row r="1700">
          <cell r="A1700">
            <v>56515</v>
          </cell>
          <cell r="B1700" t="str">
            <v>CENTRAL ILUM.EMERGENCIA 720W-24V</v>
          </cell>
          <cell r="C1700" t="str">
            <v>UN</v>
          </cell>
          <cell r="D1700">
            <v>297.98614220000002</v>
          </cell>
          <cell r="E1700" t="str">
            <v>ND</v>
          </cell>
        </row>
        <row r="1701">
          <cell r="A1701">
            <v>56516</v>
          </cell>
          <cell r="B1701" t="str">
            <v>CENTRAL ILUM.EMERGENCIA 1000W - 108UV</v>
          </cell>
          <cell r="C1701" t="str">
            <v>UN</v>
          </cell>
          <cell r="D1701">
            <v>633.25550529999998</v>
          </cell>
          <cell r="E1701" t="str">
            <v>ND</v>
          </cell>
        </row>
        <row r="1702">
          <cell r="A1702">
            <v>56517</v>
          </cell>
          <cell r="B1702" t="str">
            <v>CENTRAL ILUM.EMERGENCIA 1500W - 108V</v>
          </cell>
          <cell r="C1702" t="str">
            <v>UN</v>
          </cell>
          <cell r="D1702">
            <v>654.1260039</v>
          </cell>
          <cell r="E1702" t="str">
            <v>ND</v>
          </cell>
        </row>
        <row r="1703">
          <cell r="A1703">
            <v>56518</v>
          </cell>
          <cell r="B1703" t="str">
            <v>CENTRAL ILUM.EMERGENCIA 2000W - 108V</v>
          </cell>
          <cell r="C1703" t="str">
            <v>UN</v>
          </cell>
          <cell r="D1703">
            <v>726.46355730000005</v>
          </cell>
          <cell r="E1703" t="str">
            <v>ND</v>
          </cell>
        </row>
        <row r="1704">
          <cell r="A1704">
            <v>56519</v>
          </cell>
          <cell r="B1704" t="str">
            <v>CENTRAL LUM.EMERGENCIA 3000W - 108V</v>
          </cell>
          <cell r="C1704" t="str">
            <v>UN</v>
          </cell>
          <cell r="D1704">
            <v>809.48964269999999</v>
          </cell>
          <cell r="E1704" t="str">
            <v>ND</v>
          </cell>
        </row>
        <row r="1705">
          <cell r="A1705">
            <v>56520</v>
          </cell>
          <cell r="B1705" t="str">
            <v>CENTRAL ILUM.EMERGENCIA 4000W - 108V</v>
          </cell>
          <cell r="C1705" t="str">
            <v>UN</v>
          </cell>
          <cell r="D1705">
            <v>920.04857619999996</v>
          </cell>
          <cell r="E1705" t="str">
            <v>ND</v>
          </cell>
        </row>
        <row r="1706">
          <cell r="A1706">
            <v>56521</v>
          </cell>
          <cell r="B1706" t="str">
            <v>CENTRAL ILUM.EMERGENCIA 5000W - 108V</v>
          </cell>
          <cell r="C1706" t="str">
            <v>UN</v>
          </cell>
          <cell r="D1706">
            <v>1020.734548</v>
          </cell>
          <cell r="E1706" t="str">
            <v>ND</v>
          </cell>
        </row>
        <row r="1707">
          <cell r="A1707">
            <v>56522</v>
          </cell>
          <cell r="B1707" t="str">
            <v>CENTRAL ILUM.EMERGENCIA 6000W - 108VCC</v>
          </cell>
          <cell r="C1707" t="str">
            <v>UN</v>
          </cell>
          <cell r="D1707">
            <v>1285.0553600000001</v>
          </cell>
          <cell r="E1707" t="str">
            <v>ND</v>
          </cell>
        </row>
        <row r="1708">
          <cell r="A1708">
            <v>56530</v>
          </cell>
          <cell r="B1708" t="str">
            <v>LUMIN.EMERGENCIA C/LAMP. INC.40W</v>
          </cell>
          <cell r="C1708" t="str">
            <v>UN</v>
          </cell>
          <cell r="D1708">
            <v>35</v>
          </cell>
          <cell r="E1708" t="str">
            <v>ND</v>
          </cell>
        </row>
        <row r="1709">
          <cell r="A1709">
            <v>56531</v>
          </cell>
          <cell r="B1709" t="str">
            <v>LUMIN.EMERGENCIA C/LAMP.FLUORESC.5W</v>
          </cell>
          <cell r="C1709" t="str">
            <v>UN</v>
          </cell>
          <cell r="D1709">
            <v>78.686507669999997</v>
          </cell>
          <cell r="E1709" t="str">
            <v>ND</v>
          </cell>
        </row>
        <row r="1710">
          <cell r="A1710">
            <v>56532</v>
          </cell>
          <cell r="B1710" t="str">
            <v>LUMIN.EMERGENCIA C/LAMP.FLUORESC.7/9W</v>
          </cell>
          <cell r="C1710" t="str">
            <v>UN</v>
          </cell>
          <cell r="D1710">
            <v>84.013888179999995</v>
          </cell>
          <cell r="E1710" t="str">
            <v>ND</v>
          </cell>
        </row>
        <row r="1711">
          <cell r="A1711">
            <v>56535</v>
          </cell>
          <cell r="B1711" t="str">
            <v>LUMIN.EMERGENCIA AUTONOMA C/LAMP.FLUOR.15W</v>
          </cell>
          <cell r="C1711" t="str">
            <v>UN</v>
          </cell>
          <cell r="D1711">
            <v>92.617058920000005</v>
          </cell>
          <cell r="E1711" t="str">
            <v>ND</v>
          </cell>
        </row>
        <row r="1712">
          <cell r="A1712">
            <v>56536</v>
          </cell>
          <cell r="B1712" t="str">
            <v>LUMIN.EMERGENCIA AUTONOMA C/2 PROJ.55W/12VC</v>
          </cell>
          <cell r="C1712" t="str">
            <v>UN</v>
          </cell>
          <cell r="D1712">
            <v>187.3481845</v>
          </cell>
          <cell r="E1712" t="str">
            <v>ND</v>
          </cell>
        </row>
        <row r="1713">
          <cell r="A1713">
            <v>56537</v>
          </cell>
          <cell r="B1713" t="str">
            <v>LUMIN.EMERG.AUTONOMA C/LAMP.FLUOR.5W</v>
          </cell>
          <cell r="C1713" t="str">
            <v>UN</v>
          </cell>
          <cell r="D1713">
            <v>78.686507669999997</v>
          </cell>
          <cell r="E1713" t="str">
            <v>ND</v>
          </cell>
        </row>
        <row r="1714">
          <cell r="A1714">
            <v>56538</v>
          </cell>
          <cell r="B1714" t="str">
            <v>LUMIN.EMERG.AUTONOMA C/LAMP.FLUOR.7W</v>
          </cell>
          <cell r="C1714" t="str">
            <v>UN</v>
          </cell>
          <cell r="D1714">
            <v>78.686507669999997</v>
          </cell>
          <cell r="E1714" t="str">
            <v>ND</v>
          </cell>
        </row>
        <row r="1715">
          <cell r="A1715">
            <v>56539</v>
          </cell>
          <cell r="B1715" t="str">
            <v>LUMIN.EMERG.AUTONOMA C/LAMP.FLUOR 9W</v>
          </cell>
          <cell r="C1715" t="str">
            <v>UN</v>
          </cell>
          <cell r="D1715">
            <v>78.686507669999997</v>
          </cell>
          <cell r="E1715" t="str">
            <v>ND</v>
          </cell>
        </row>
        <row r="1716">
          <cell r="A1716">
            <v>56541</v>
          </cell>
          <cell r="B1716" t="str">
            <v>BATERIA AUTOMOT.S/COMPLEM.NIVEL 36AH - 12V</v>
          </cell>
          <cell r="C1716" t="str">
            <v>UN</v>
          </cell>
          <cell r="D1716">
            <v>107.391886</v>
          </cell>
          <cell r="E1716" t="str">
            <v>ND</v>
          </cell>
        </row>
        <row r="1717">
          <cell r="A1717">
            <v>56542</v>
          </cell>
          <cell r="B1717" t="str">
            <v>BATERIA AUTOMOT.S/COMPLEM.NIVEL 40AH - 12V</v>
          </cell>
          <cell r="C1717" t="str">
            <v>UN</v>
          </cell>
          <cell r="D1717">
            <v>107.391886</v>
          </cell>
          <cell r="E1717" t="str">
            <v>ND</v>
          </cell>
        </row>
        <row r="1718">
          <cell r="A1718">
            <v>56543</v>
          </cell>
          <cell r="B1718" t="str">
            <v>BATERIA AUTOMOT.S/COMPLEM.NIVEL 45AH - 12V</v>
          </cell>
          <cell r="C1718" t="str">
            <v>UN</v>
          </cell>
          <cell r="D1718">
            <v>125.496537</v>
          </cell>
          <cell r="E1718" t="str">
            <v>ND</v>
          </cell>
        </row>
        <row r="1719">
          <cell r="A1719">
            <v>56544</v>
          </cell>
          <cell r="B1719" t="str">
            <v>BATERIA AUTOMOT.S/COMPLEM.NIVEL 54AH - 12V</v>
          </cell>
          <cell r="C1719" t="str">
            <v>UN</v>
          </cell>
          <cell r="D1719">
            <v>143.26938749999999</v>
          </cell>
          <cell r="E1719" t="str">
            <v>ND</v>
          </cell>
        </row>
        <row r="1720">
          <cell r="A1720">
            <v>56546</v>
          </cell>
          <cell r="B1720" t="str">
            <v>BATERIA ESTACION.CHUMBO/CALCIO 40 AH -12V</v>
          </cell>
          <cell r="C1720" t="str">
            <v>UN</v>
          </cell>
          <cell r="D1720">
            <v>137.11039529999999</v>
          </cell>
          <cell r="E1720" t="str">
            <v>ND</v>
          </cell>
        </row>
        <row r="1721">
          <cell r="A1721">
            <v>56548</v>
          </cell>
          <cell r="B1721" t="str">
            <v>ESTANTE METALICA P/ACONDICIONAM. 2 BATERIAIS</v>
          </cell>
          <cell r="C1721" t="str">
            <v>UN</v>
          </cell>
          <cell r="D1721">
            <v>108.405017</v>
          </cell>
          <cell r="E1721" t="str">
            <v>ND</v>
          </cell>
        </row>
        <row r="1722">
          <cell r="A1722">
            <v>56549</v>
          </cell>
          <cell r="B1722" t="str">
            <v>ESTANTE METALICA P/ACONDICIONAM. 9 BATERIAS</v>
          </cell>
          <cell r="C1722" t="str">
            <v>UN</v>
          </cell>
          <cell r="D1722">
            <v>305.96556199999998</v>
          </cell>
          <cell r="E1722" t="str">
            <v>ND</v>
          </cell>
        </row>
        <row r="1723">
          <cell r="A1723">
            <v>56551</v>
          </cell>
          <cell r="B1723" t="str">
            <v>CENTRAL ALARME INCENDIO ATE 10 LACOS</v>
          </cell>
          <cell r="C1723" t="str">
            <v>UN</v>
          </cell>
          <cell r="D1723">
            <v>249.73679150000001</v>
          </cell>
          <cell r="E1723" t="str">
            <v>ND</v>
          </cell>
        </row>
        <row r="1724">
          <cell r="A1724">
            <v>56552</v>
          </cell>
          <cell r="B1724" t="str">
            <v>CENTRAL ALARME INCENDIO ATE 15 LACOS</v>
          </cell>
          <cell r="C1724" t="str">
            <v>UN</v>
          </cell>
          <cell r="D1724">
            <v>276.58476300000001</v>
          </cell>
          <cell r="E1724" t="str">
            <v>ND</v>
          </cell>
        </row>
        <row r="1725">
          <cell r="A1725">
            <v>56553</v>
          </cell>
          <cell r="B1725" t="str">
            <v>CENTRAL ALARME INCENDIO ATE 20 LACOS</v>
          </cell>
          <cell r="C1725" t="str">
            <v>UN</v>
          </cell>
          <cell r="D1725">
            <v>313.39518930000003</v>
          </cell>
          <cell r="E1725" t="str">
            <v>ND</v>
          </cell>
        </row>
        <row r="1726">
          <cell r="A1726">
            <v>56554</v>
          </cell>
          <cell r="B1726" t="str">
            <v>CENTRAL ALARME INCÊNDIO ATÉ 24 LACOS</v>
          </cell>
          <cell r="C1726" t="str">
            <v>UN</v>
          </cell>
          <cell r="D1726">
            <v>430</v>
          </cell>
          <cell r="E1726" t="str">
            <v>ND</v>
          </cell>
        </row>
        <row r="1727">
          <cell r="A1727">
            <v>56559</v>
          </cell>
          <cell r="B1727" t="str">
            <v>BOTOEIRA LIGA/DESLIGA P/BOMBA RECALQUE</v>
          </cell>
          <cell r="C1727" t="str">
            <v>UN</v>
          </cell>
          <cell r="D1727">
            <v>32.61471315</v>
          </cell>
          <cell r="E1727" t="str">
            <v>ND</v>
          </cell>
        </row>
        <row r="1728">
          <cell r="A1728">
            <v>56560</v>
          </cell>
          <cell r="B1728" t="str">
            <v>ACIONADOR MANUAL TIPO -QUEBRE O VIDRO-</v>
          </cell>
          <cell r="C1728" t="str">
            <v>UN</v>
          </cell>
          <cell r="D1728">
            <v>34.701763010000001</v>
          </cell>
          <cell r="E1728" t="str">
            <v>ND</v>
          </cell>
        </row>
        <row r="1729">
          <cell r="A1729">
            <v>56561</v>
          </cell>
          <cell r="B1729" t="str">
            <v>CAMPAINHA TIMBRE 24V - 100DB</v>
          </cell>
          <cell r="C1729" t="str">
            <v>UN</v>
          </cell>
          <cell r="D1729">
            <v>38.498978000000001</v>
          </cell>
          <cell r="E1729" t="str">
            <v>ND</v>
          </cell>
        </row>
        <row r="1730">
          <cell r="A1730">
            <v>56562</v>
          </cell>
          <cell r="B1730" t="str">
            <v>CAMPAINHA TIMBRE 24V - 104DB</v>
          </cell>
          <cell r="C1730" t="str">
            <v>UN</v>
          </cell>
          <cell r="D1730">
            <v>38.498978000000001</v>
          </cell>
          <cell r="E1730" t="str">
            <v>ND</v>
          </cell>
        </row>
        <row r="1731">
          <cell r="A1731">
            <v>56563</v>
          </cell>
          <cell r="B1731" t="str">
            <v>SIRENE ELETRONICA BITONAL 24V - 90DB</v>
          </cell>
          <cell r="C1731" t="str">
            <v>UN</v>
          </cell>
          <cell r="D1731">
            <v>33.433323000000001</v>
          </cell>
          <cell r="E1731" t="str">
            <v>ND</v>
          </cell>
        </row>
        <row r="1732">
          <cell r="A1732">
            <v>56564</v>
          </cell>
          <cell r="B1732" t="str">
            <v>SIRENE ELETRONICA BITONAL 24V - 104DB</v>
          </cell>
          <cell r="C1732" t="str">
            <v>UN</v>
          </cell>
          <cell r="D1732">
            <v>33.433323000000001</v>
          </cell>
          <cell r="E1732" t="str">
            <v>ND</v>
          </cell>
        </row>
        <row r="1733">
          <cell r="A1733">
            <v>56566</v>
          </cell>
          <cell r="B1733" t="str">
            <v>DETETOR IONICO DE FUMACA</v>
          </cell>
          <cell r="C1733" t="str">
            <v>UN</v>
          </cell>
          <cell r="D1733">
            <v>99.286838000000003</v>
          </cell>
          <cell r="E1733" t="str">
            <v>ND</v>
          </cell>
        </row>
        <row r="1734">
          <cell r="A1734">
            <v>56567</v>
          </cell>
          <cell r="B1734" t="str">
            <v>DETETOR OTICO DE FUMACA</v>
          </cell>
          <cell r="C1734" t="str">
            <v>UN</v>
          </cell>
          <cell r="D1734">
            <v>90.928507249999996</v>
          </cell>
          <cell r="E1734" t="str">
            <v>ND</v>
          </cell>
        </row>
        <row r="1735">
          <cell r="A1735">
            <v>56568</v>
          </cell>
          <cell r="B1735" t="str">
            <v>DETETOR TERMOVELOCIMETRICO</v>
          </cell>
          <cell r="C1735" t="str">
            <v>UN</v>
          </cell>
          <cell r="D1735">
            <v>84.765293670000005</v>
          </cell>
          <cell r="E1735" t="str">
            <v>ND</v>
          </cell>
        </row>
        <row r="1736">
          <cell r="A1736">
            <v>56569</v>
          </cell>
          <cell r="B1736" t="str">
            <v>DETECTOR PRESENCA TP INFRAVERM.PAS - 12VCC</v>
          </cell>
          <cell r="C1736" t="str">
            <v>UN</v>
          </cell>
          <cell r="D1736">
            <v>80.341288300000002</v>
          </cell>
          <cell r="E1736" t="str">
            <v>ND</v>
          </cell>
        </row>
        <row r="1737">
          <cell r="A1737">
            <v>56570</v>
          </cell>
          <cell r="B1737" t="str">
            <v>DETECTOR PRESENCA TP INFRAVERM.PAS - 110VCC</v>
          </cell>
          <cell r="C1737" t="str">
            <v>UN</v>
          </cell>
          <cell r="D1737">
            <v>50.605893450000003</v>
          </cell>
          <cell r="E1737" t="str">
            <v>ND</v>
          </cell>
        </row>
        <row r="1738">
          <cell r="A1738">
            <v>56575</v>
          </cell>
          <cell r="B1738" t="str">
            <v>NO-BREAK TRIFÁSICO - 15 KVA - AUTONOMIA DE 15 MIN.</v>
          </cell>
          <cell r="C1738" t="str">
            <v>UN</v>
          </cell>
          <cell r="D1738">
            <v>25661.56</v>
          </cell>
          <cell r="E1738" t="str">
            <v>ND</v>
          </cell>
        </row>
        <row r="1739">
          <cell r="A1739">
            <v>56576</v>
          </cell>
          <cell r="B1739" t="str">
            <v>ESTABILIZADOR ELETRÔNICO TRIFÁSICO - 15 KVA</v>
          </cell>
          <cell r="C1739" t="str">
            <v>UN</v>
          </cell>
          <cell r="D1739">
            <v>9990.7900000000009</v>
          </cell>
          <cell r="E1739" t="str">
            <v>ND</v>
          </cell>
        </row>
        <row r="1740">
          <cell r="A1740">
            <v>56579</v>
          </cell>
          <cell r="B1740" t="str">
            <v>GRUPO GERADOR 5 KVA - 127 V - PARTIDA AUTOMÁTICA</v>
          </cell>
          <cell r="C1740" t="str">
            <v>UN</v>
          </cell>
          <cell r="D1740">
            <v>6811.88</v>
          </cell>
          <cell r="E1740" t="str">
            <v>ND</v>
          </cell>
        </row>
        <row r="1741">
          <cell r="A1741">
            <v>56580</v>
          </cell>
          <cell r="B1741" t="str">
            <v>GRUPO-GERADOR 10KVA/ 220V - TRIFÁSICO</v>
          </cell>
          <cell r="C1741" t="str">
            <v>UN</v>
          </cell>
          <cell r="D1741">
            <v>11548.33</v>
          </cell>
          <cell r="E1741" t="str">
            <v>ND</v>
          </cell>
        </row>
        <row r="1742">
          <cell r="A1742">
            <v>56581</v>
          </cell>
          <cell r="B1742" t="str">
            <v>GRUPO GER.30 KVA BRUSHLESS QDO. TRANSF.AUT.</v>
          </cell>
          <cell r="C1742" t="str">
            <v>UN</v>
          </cell>
          <cell r="D1742">
            <v>36692.768049999999</v>
          </cell>
          <cell r="E1742" t="str">
            <v>ND</v>
          </cell>
        </row>
        <row r="1743">
          <cell r="A1743">
            <v>56582</v>
          </cell>
          <cell r="B1743" t="str">
            <v>GRUPO GER.45KVA BRUSHLESS QDO.TRANSF.AUT</v>
          </cell>
          <cell r="C1743" t="str">
            <v>UN</v>
          </cell>
          <cell r="D1743">
            <v>38949.21342</v>
          </cell>
          <cell r="E1743" t="str">
            <v>ND</v>
          </cell>
        </row>
        <row r="1744">
          <cell r="A1744">
            <v>56583</v>
          </cell>
          <cell r="B1744" t="str">
            <v>GRUPO GER.75KVA BRUSHLESS QDO.TRANSF.AUT</v>
          </cell>
          <cell r="C1744" t="str">
            <v>UN</v>
          </cell>
          <cell r="D1744">
            <v>42996.469140000001</v>
          </cell>
          <cell r="E1744" t="str">
            <v>ND</v>
          </cell>
        </row>
        <row r="1745">
          <cell r="A1745">
            <v>56584</v>
          </cell>
          <cell r="B1745" t="str">
            <v>GRUPO GER.90KVA BRUSHLESS QDO.TRANSF.AUT.</v>
          </cell>
          <cell r="C1745" t="str">
            <v>UN</v>
          </cell>
          <cell r="D1745">
            <v>49876.033880000003</v>
          </cell>
          <cell r="E1745" t="str">
            <v>ND</v>
          </cell>
        </row>
        <row r="1746">
          <cell r="A1746">
            <v>56585</v>
          </cell>
          <cell r="B1746" t="str">
            <v>GRUPO GER.150KVA BRUSHLESS QDO.TRANSF.AUT.</v>
          </cell>
          <cell r="C1746" t="str">
            <v>UN</v>
          </cell>
          <cell r="D1746">
            <v>61785.186159999997</v>
          </cell>
          <cell r="E1746" t="str">
            <v>ND</v>
          </cell>
        </row>
        <row r="1747">
          <cell r="A1747">
            <v>56586</v>
          </cell>
          <cell r="B1747" t="str">
            <v>GRUPO GER.185 KVA BRUSHLESS QDO.TRANSF.AUT.</v>
          </cell>
          <cell r="C1747" t="str">
            <v>UN</v>
          </cell>
          <cell r="D1747">
            <v>78086.058690000005</v>
          </cell>
          <cell r="E1747" t="str">
            <v>ND</v>
          </cell>
        </row>
        <row r="1748">
          <cell r="A1748">
            <v>56587</v>
          </cell>
          <cell r="B1748" t="str">
            <v>GRUPO GER.110KVA BRUSHLESS QDO.TRANSF.AUT.</v>
          </cell>
          <cell r="C1748" t="str">
            <v>UN</v>
          </cell>
          <cell r="D1748">
            <v>52104.922079999997</v>
          </cell>
          <cell r="E1748" t="str">
            <v>ND</v>
          </cell>
        </row>
        <row r="1749">
          <cell r="A1749">
            <v>56588</v>
          </cell>
          <cell r="B1749" t="str">
            <v>GRUPO GER.275KVA BRUSHLESS QDO TRANSF.AUT.(</v>
          </cell>
          <cell r="C1749" t="str">
            <v>UN</v>
          </cell>
          <cell r="D1749">
            <v>102557.2249</v>
          </cell>
          <cell r="E1749" t="str">
            <v>ND</v>
          </cell>
        </row>
        <row r="1750">
          <cell r="A1750">
            <v>56590</v>
          </cell>
          <cell r="B1750" t="str">
            <v>ALUGUEL DE GRUPO GERADOR - 30KVA</v>
          </cell>
          <cell r="C1750" t="str">
            <v>MS</v>
          </cell>
          <cell r="D1750">
            <v>1909.751935</v>
          </cell>
          <cell r="E1750" t="str">
            <v>ND</v>
          </cell>
        </row>
        <row r="1751">
          <cell r="A1751">
            <v>56591</v>
          </cell>
          <cell r="B1751" t="str">
            <v>ALUGUEL DE GRUPO GERADOR - 45KVA</v>
          </cell>
          <cell r="C1751" t="str">
            <v>MS</v>
          </cell>
          <cell r="D1751">
            <v>2026.2619999999999</v>
          </cell>
          <cell r="E1751" t="str">
            <v>ND</v>
          </cell>
        </row>
        <row r="1752">
          <cell r="A1752">
            <v>56592</v>
          </cell>
          <cell r="B1752" t="str">
            <v>ALUGUEL DE GRUPO GERADOR - 75KVA</v>
          </cell>
          <cell r="C1752" t="str">
            <v>MS</v>
          </cell>
          <cell r="D1752">
            <v>2600.3695670000002</v>
          </cell>
          <cell r="E1752" t="str">
            <v>ND</v>
          </cell>
        </row>
        <row r="1753">
          <cell r="A1753">
            <v>56593</v>
          </cell>
          <cell r="B1753" t="str">
            <v>ALUGUEL DE GRUPO GERADOR - 90KVA</v>
          </cell>
          <cell r="C1753" t="str">
            <v>MS</v>
          </cell>
          <cell r="D1753">
            <v>2954.9654169999999</v>
          </cell>
          <cell r="E1753" t="str">
            <v>ND</v>
          </cell>
        </row>
        <row r="1754">
          <cell r="A1754">
            <v>56594</v>
          </cell>
          <cell r="B1754" t="str">
            <v>ALUGUEL DE GRUPO GERADOR - 110KVA</v>
          </cell>
          <cell r="C1754" t="str">
            <v>MS</v>
          </cell>
          <cell r="D1754">
            <v>2788.6430780000001</v>
          </cell>
          <cell r="E1754" t="str">
            <v>ND</v>
          </cell>
        </row>
        <row r="1755">
          <cell r="A1755">
            <v>56595</v>
          </cell>
          <cell r="B1755" t="str">
            <v>ALUGUEL DE GRUPO GERADOR - 150KVA</v>
          </cell>
          <cell r="C1755" t="str">
            <v>MS</v>
          </cell>
          <cell r="D1755">
            <v>3343.3323</v>
          </cell>
          <cell r="E1755" t="str">
            <v>ND</v>
          </cell>
        </row>
        <row r="1756">
          <cell r="A1756">
            <v>56596</v>
          </cell>
          <cell r="B1756" t="str">
            <v>ALUGUEL DE GRUPO GERADOR - 185KVA</v>
          </cell>
          <cell r="C1756" t="str">
            <v>MS</v>
          </cell>
          <cell r="D1756">
            <v>4369.9717129999999</v>
          </cell>
          <cell r="E1756" t="str">
            <v>ND</v>
          </cell>
        </row>
        <row r="1757">
          <cell r="A1757">
            <v>56801</v>
          </cell>
          <cell r="B1757" t="str">
            <v>AQUECEDOR ELETRICO; ACUMULACAO - 100L</v>
          </cell>
          <cell r="C1757" t="str">
            <v>UN</v>
          </cell>
          <cell r="D1757">
            <v>1793.2560539999999</v>
          </cell>
          <cell r="E1757" t="str">
            <v>ND</v>
          </cell>
        </row>
        <row r="1758">
          <cell r="A1758">
            <v>56805</v>
          </cell>
          <cell r="B1758" t="str">
            <v>AQUECEDOR ELETRICO; ACUMULACAO - 200L</v>
          </cell>
          <cell r="C1758" t="str">
            <v>UN</v>
          </cell>
          <cell r="D1758">
            <v>2296.25</v>
          </cell>
          <cell r="E1758" t="str">
            <v>ND</v>
          </cell>
        </row>
        <row r="1759">
          <cell r="A1759">
            <v>56810</v>
          </cell>
          <cell r="B1759" t="str">
            <v>BEBEDOURO ELETRICO C/REFRIG. - 40L</v>
          </cell>
          <cell r="C1759" t="str">
            <v>UN</v>
          </cell>
          <cell r="D1759">
            <v>484.63</v>
          </cell>
          <cell r="E1759" t="str">
            <v>ND</v>
          </cell>
        </row>
        <row r="1760">
          <cell r="A1760">
            <v>56815</v>
          </cell>
          <cell r="B1760" t="str">
            <v>BEBEDOURO ELETRICO C/REFRIG. - 80L</v>
          </cell>
          <cell r="C1760" t="str">
            <v>UN</v>
          </cell>
          <cell r="D1760">
            <v>553.16446029999997</v>
          </cell>
          <cell r="E1760" t="str">
            <v>ND</v>
          </cell>
        </row>
        <row r="1761">
          <cell r="A1761">
            <v>56820</v>
          </cell>
          <cell r="B1761" t="str">
            <v>CHUVEIRO ELET.CORPO M.CROMADO - 220V-2800/4</v>
          </cell>
          <cell r="C1761" t="str">
            <v>UN</v>
          </cell>
          <cell r="D1761">
            <v>64.362499999999997</v>
          </cell>
          <cell r="E1761" t="str">
            <v>ND</v>
          </cell>
        </row>
        <row r="1762">
          <cell r="A1762">
            <v>56825</v>
          </cell>
          <cell r="B1762" t="str">
            <v>CHUVEIRO ELET.CORPO PLASTICO - 220V</v>
          </cell>
          <cell r="C1762" t="str">
            <v>UN</v>
          </cell>
          <cell r="D1762">
            <v>26.766921020000002</v>
          </cell>
          <cell r="E1762" t="str">
            <v>ND</v>
          </cell>
        </row>
        <row r="1763">
          <cell r="A1763">
            <v>56827</v>
          </cell>
          <cell r="B1763" t="str">
            <v>DUCHA MODELO JET SET MET</v>
          </cell>
          <cell r="C1763" t="str">
            <v>UN</v>
          </cell>
          <cell r="D1763">
            <v>147.63851500000001</v>
          </cell>
          <cell r="E1763" t="str">
            <v>ND</v>
          </cell>
        </row>
        <row r="1764">
          <cell r="A1764">
            <v>56829</v>
          </cell>
          <cell r="B1764" t="str">
            <v>DUCHA HIG. FLEX SEM REG. DE PAREDE</v>
          </cell>
          <cell r="C1764" t="str">
            <v>UN</v>
          </cell>
          <cell r="D1764">
            <v>124.6576645</v>
          </cell>
          <cell r="E1764" t="str">
            <v>ND</v>
          </cell>
        </row>
        <row r="1765">
          <cell r="A1765">
            <v>56830</v>
          </cell>
          <cell r="B1765" t="str">
            <v>EXAUSTOR TIPO DOMICILIAR; DE EMBUTIR</v>
          </cell>
          <cell r="C1765" t="str">
            <v>UN</v>
          </cell>
          <cell r="D1765">
            <v>451.856426</v>
          </cell>
          <cell r="E1765" t="str">
            <v>ND</v>
          </cell>
        </row>
        <row r="1766">
          <cell r="A1766">
            <v>56832</v>
          </cell>
          <cell r="B1766" t="str">
            <v>EXAUSTOR P/COIFA - POT. 1/2HP</v>
          </cell>
          <cell r="C1766" t="str">
            <v>UN</v>
          </cell>
          <cell r="D1766">
            <v>630.66999999999996</v>
          </cell>
          <cell r="E1766" t="str">
            <v>ND</v>
          </cell>
        </row>
        <row r="1767">
          <cell r="A1767">
            <v>56835</v>
          </cell>
          <cell r="B1767" t="str">
            <v>AQUE.ELET.AUT.C/REG.P/5 TEMP TIPO A PRESSAO</v>
          </cell>
          <cell r="C1767" t="str">
            <v>UN</v>
          </cell>
          <cell r="D1767">
            <v>523.98122190000004</v>
          </cell>
          <cell r="E1767" t="str">
            <v>ND</v>
          </cell>
        </row>
        <row r="1768">
          <cell r="A1768">
            <v>56840</v>
          </cell>
          <cell r="B1768" t="str">
            <v>TORNEIRA ELET.CORPO M.CROMADO - 220V</v>
          </cell>
          <cell r="C1768" t="str">
            <v>UN</v>
          </cell>
          <cell r="D1768">
            <v>99.148499999999999</v>
          </cell>
          <cell r="E1768" t="str">
            <v>ND</v>
          </cell>
        </row>
        <row r="1769">
          <cell r="A1769">
            <v>57165</v>
          </cell>
          <cell r="B1769" t="str">
            <v>PARA-RAIOS BT 220V - 1;5KA C/DISPAR.AUT.</v>
          </cell>
          <cell r="C1769" t="str">
            <v>UN</v>
          </cell>
          <cell r="D1769">
            <v>17.2</v>
          </cell>
          <cell r="E1769" t="str">
            <v>ND</v>
          </cell>
        </row>
        <row r="1770">
          <cell r="A1770">
            <v>57210</v>
          </cell>
          <cell r="B1770" t="str">
            <v>BASE E ESTAIS P/ HASTE DE PARA-RAIOS</v>
          </cell>
          <cell r="C1770" t="str">
            <v>CJ</v>
          </cell>
          <cell r="D1770">
            <v>15.9366</v>
          </cell>
          <cell r="E1770" t="str">
            <v>ND</v>
          </cell>
        </row>
        <row r="1771">
          <cell r="A1771">
            <v>57211</v>
          </cell>
          <cell r="B1771" t="str">
            <v>PORTA BANDEIRA EMACO GALV.2-</v>
          </cell>
          <cell r="C1771" t="str">
            <v>UN</v>
          </cell>
          <cell r="D1771">
            <v>3.8397664900000001</v>
          </cell>
          <cell r="E1771" t="str">
            <v>ND</v>
          </cell>
        </row>
        <row r="1772">
          <cell r="A1772">
            <v>57212</v>
          </cell>
          <cell r="B1772" t="str">
            <v>TERMINAL AEREO ACO GALV.C/BASE FIXA 30 CM</v>
          </cell>
          <cell r="C1772" t="str">
            <v>UN</v>
          </cell>
          <cell r="D1772">
            <v>3.05965562</v>
          </cell>
          <cell r="E1772" t="str">
            <v>ND</v>
          </cell>
        </row>
        <row r="1773">
          <cell r="A1773">
            <v>57213</v>
          </cell>
          <cell r="B1773" t="str">
            <v>SUPORTE P/FIXACAO CABO EM TELHA ONDULADA</v>
          </cell>
          <cell r="C1773" t="str">
            <v>UN</v>
          </cell>
          <cell r="D1773">
            <v>4.3260693699999999</v>
          </cell>
          <cell r="E1773" t="str">
            <v>ND</v>
          </cell>
        </row>
        <row r="1774">
          <cell r="A1774">
            <v>57214</v>
          </cell>
          <cell r="B1774" t="str">
            <v>CAIXA INSPECAO ATERR.C/TAMPA E ALCA</v>
          </cell>
          <cell r="C1774" t="str">
            <v>UN</v>
          </cell>
          <cell r="D1774">
            <v>17.385327960000001</v>
          </cell>
          <cell r="E1774" t="str">
            <v>ND</v>
          </cell>
        </row>
        <row r="1775">
          <cell r="A1775">
            <v>57215</v>
          </cell>
          <cell r="B1775" t="str">
            <v>CAIXA INSPECAO ATERR.TP SUSPENSA FOFO</v>
          </cell>
          <cell r="C1775" t="str">
            <v>UN</v>
          </cell>
          <cell r="D1775">
            <v>51.703452030000001</v>
          </cell>
          <cell r="E1775" t="str">
            <v>ND</v>
          </cell>
        </row>
        <row r="1776">
          <cell r="A1776">
            <v>57216</v>
          </cell>
          <cell r="B1776" t="str">
            <v>SINALEIRO SIMPLES C/FOTOCELULA SOLAR</v>
          </cell>
          <cell r="C1776" t="str">
            <v>UN</v>
          </cell>
          <cell r="D1776">
            <v>21.149109630000002</v>
          </cell>
          <cell r="E1776" t="str">
            <v>ND</v>
          </cell>
        </row>
        <row r="1777">
          <cell r="A1777">
            <v>57217</v>
          </cell>
          <cell r="B1777" t="str">
            <v>SINALEIRO DUPLO C/FOTOCELULA SOLAR</v>
          </cell>
          <cell r="C1777" t="str">
            <v>UN</v>
          </cell>
          <cell r="D1777">
            <v>44.909564400000001</v>
          </cell>
          <cell r="E1777" t="str">
            <v>ND</v>
          </cell>
        </row>
        <row r="1778">
          <cell r="A1778">
            <v>57220</v>
          </cell>
          <cell r="B1778" t="str">
            <v>BUQUE -FRANKLIN-; ROSCA E NIPLE 3/4-</v>
          </cell>
          <cell r="C1778" t="str">
            <v>UN</v>
          </cell>
          <cell r="D1778">
            <v>25.193300000000001</v>
          </cell>
          <cell r="E1778" t="str">
            <v>ND</v>
          </cell>
        </row>
        <row r="1779">
          <cell r="A1779">
            <v>57247</v>
          </cell>
          <cell r="B1779" t="str">
            <v>SUPORTE S C/ROLDANA - DESCIDA PARA RAIOS</v>
          </cell>
          <cell r="C1779" t="str">
            <v>UN</v>
          </cell>
          <cell r="D1779">
            <v>1.4871000000000001</v>
          </cell>
          <cell r="E1779" t="str">
            <v>ND</v>
          </cell>
        </row>
        <row r="1780">
          <cell r="A1780">
            <v>57261</v>
          </cell>
          <cell r="B1780" t="str">
            <v>POSTE AUTO-SUPORTADO H=10;00M DIN 2440 GALV</v>
          </cell>
          <cell r="C1780" t="str">
            <v>UN</v>
          </cell>
          <cell r="D1780">
            <v>749.97022279999999</v>
          </cell>
          <cell r="E1780" t="str">
            <v>ND</v>
          </cell>
        </row>
        <row r="1781">
          <cell r="A1781">
            <v>57262</v>
          </cell>
          <cell r="B1781" t="str">
            <v>POSTE AUTO-SUPORTADO H=12;00 DIN 2440 GALV.</v>
          </cell>
          <cell r="C1781" t="str">
            <v>UN</v>
          </cell>
          <cell r="D1781">
            <v>997.42746950000003</v>
          </cell>
          <cell r="E1781" t="str">
            <v>ND</v>
          </cell>
        </row>
        <row r="1782">
          <cell r="A1782">
            <v>57263</v>
          </cell>
          <cell r="B1782" t="str">
            <v>POSTE AUTO-SUPORTADO H=15;00M DIN 2440 GALV</v>
          </cell>
          <cell r="C1782" t="str">
            <v>UN</v>
          </cell>
          <cell r="D1782">
            <v>1342.6518579999999</v>
          </cell>
          <cell r="E1782" t="str">
            <v>ND</v>
          </cell>
        </row>
        <row r="1783">
          <cell r="A1783">
            <v>57270</v>
          </cell>
          <cell r="B1783" t="str">
            <v>TORRE TRELICADA AUTO SUPORTADA H=5;00M</v>
          </cell>
          <cell r="C1783" t="str">
            <v>UN</v>
          </cell>
          <cell r="D1783">
            <v>1869.2266950000001</v>
          </cell>
          <cell r="E1783" t="str">
            <v>ND</v>
          </cell>
        </row>
        <row r="1784">
          <cell r="A1784">
            <v>57271</v>
          </cell>
          <cell r="B1784" t="str">
            <v>TORRE TRELICADA AUTO SUPORTADA H=10;00M</v>
          </cell>
          <cell r="C1784" t="str">
            <v>UN</v>
          </cell>
          <cell r="D1784">
            <v>5383.1027130000002</v>
          </cell>
          <cell r="E1784" t="str">
            <v>ND</v>
          </cell>
        </row>
        <row r="1785">
          <cell r="A1785">
            <v>57272</v>
          </cell>
          <cell r="B1785" t="str">
            <v>TORRE TRELICADA AUTO SUPORTADA H=15;00M</v>
          </cell>
          <cell r="C1785" t="str">
            <v>UN</v>
          </cell>
          <cell r="D1785">
            <v>8250.2634429999998</v>
          </cell>
          <cell r="E1785" t="str">
            <v>ND</v>
          </cell>
        </row>
        <row r="1786">
          <cell r="A1786">
            <v>57273</v>
          </cell>
          <cell r="B1786" t="str">
            <v>TORRE TRELICADA AUTO SUPORTADA H=20;00M</v>
          </cell>
          <cell r="C1786" t="str">
            <v>UN</v>
          </cell>
          <cell r="D1786">
            <v>11944.814490000001</v>
          </cell>
          <cell r="E1786" t="str">
            <v>ND</v>
          </cell>
        </row>
        <row r="1787">
          <cell r="A1787">
            <v>57276</v>
          </cell>
          <cell r="B1787" t="str">
            <v>TORRE TRELICADA ESTAIADA H=25;00M</v>
          </cell>
          <cell r="C1787" t="str">
            <v>UN</v>
          </cell>
          <cell r="D1787">
            <v>16362.06565</v>
          </cell>
          <cell r="E1787" t="str">
            <v>ND</v>
          </cell>
        </row>
        <row r="1788">
          <cell r="A1788">
            <v>57277</v>
          </cell>
          <cell r="B1788" t="str">
            <v>TORRE TRELICADA ESTAIADA H=30;00M</v>
          </cell>
          <cell r="C1788" t="str">
            <v>UN</v>
          </cell>
          <cell r="D1788">
            <v>19634.478780000001</v>
          </cell>
          <cell r="E1788" t="str">
            <v>ND</v>
          </cell>
        </row>
        <row r="1789">
          <cell r="A1789">
            <v>57610</v>
          </cell>
          <cell r="B1789" t="str">
            <v>HASTE -COPPERWELD- - 5/8-X3;00M</v>
          </cell>
          <cell r="C1789" t="str">
            <v>UN</v>
          </cell>
          <cell r="D1789">
            <v>15.446666670000001</v>
          </cell>
          <cell r="E1789" t="str">
            <v>ND</v>
          </cell>
        </row>
        <row r="1790">
          <cell r="A1790">
            <v>57611</v>
          </cell>
          <cell r="B1790" t="str">
            <v>HASTE -COPPERWELD- - 3/4-X3;00M</v>
          </cell>
          <cell r="C1790" t="str">
            <v>UN</v>
          </cell>
          <cell r="D1790">
            <v>34.568029719999998</v>
          </cell>
          <cell r="E1790" t="str">
            <v>ND</v>
          </cell>
        </row>
        <row r="1791">
          <cell r="A1791">
            <v>57620</v>
          </cell>
          <cell r="B1791" t="str">
            <v>HASTE 5/8-/550MM; CONTRA-PINO DE LATAO</v>
          </cell>
          <cell r="C1791" t="str">
            <v>UN</v>
          </cell>
          <cell r="D1791">
            <v>3.7954420089999998</v>
          </cell>
          <cell r="E1791" t="str">
            <v>ND</v>
          </cell>
        </row>
        <row r="1792">
          <cell r="A1792">
            <v>57630</v>
          </cell>
          <cell r="B1792" t="str">
            <v>HASTE DE ACO GALVANIZADO - 2-/3M</v>
          </cell>
          <cell r="C1792" t="str">
            <v>UN</v>
          </cell>
          <cell r="D1792">
            <v>54.139499999999998</v>
          </cell>
          <cell r="E1792" t="str">
            <v>ND</v>
          </cell>
        </row>
        <row r="1793">
          <cell r="A1793">
            <v>57847</v>
          </cell>
          <cell r="B1793" t="str">
            <v>CAIXA DE PASSAGEM CH METÁLICA C/ TAMPA PARAF. 10X10X8CM</v>
          </cell>
          <cell r="C1793" t="str">
            <v>UN</v>
          </cell>
          <cell r="D1793">
            <v>4.12</v>
          </cell>
          <cell r="E1793" t="str">
            <v>ND</v>
          </cell>
        </row>
        <row r="1794">
          <cell r="A1794">
            <v>57848</v>
          </cell>
          <cell r="B1794" t="str">
            <v>CAIXA DE PASSAGEM CH METÁLICA C/ TAMPA PARAF. 80X80X12CM</v>
          </cell>
          <cell r="C1794" t="str">
            <v>UN</v>
          </cell>
          <cell r="D1794">
            <v>133.53</v>
          </cell>
          <cell r="E1794" t="str">
            <v>ND</v>
          </cell>
        </row>
        <row r="1795">
          <cell r="A1795">
            <v>57849</v>
          </cell>
          <cell r="B1795" t="str">
            <v>CAIXA DE PASSAGEM CH METÁLICA C/ TAMPA PARAF. 150X150X8 CM</v>
          </cell>
          <cell r="C1795" t="str">
            <v>UN</v>
          </cell>
          <cell r="D1795">
            <v>140</v>
          </cell>
          <cell r="E1795" t="str">
            <v>ND</v>
          </cell>
        </row>
        <row r="1796">
          <cell r="A1796">
            <v>58004</v>
          </cell>
          <cell r="B1796" t="str">
            <v>CONECTOR DE PRESSAO P/ FIO  6;00MM2</v>
          </cell>
          <cell r="C1796" t="str">
            <v>UN</v>
          </cell>
          <cell r="D1796">
            <v>0.89000181199999995</v>
          </cell>
          <cell r="E1796" t="str">
            <v>ND</v>
          </cell>
        </row>
        <row r="1797">
          <cell r="A1797">
            <v>58005</v>
          </cell>
          <cell r="B1797" t="str">
            <v>CONECTOR DE PRESSAO P/ CABO 10;00MM2</v>
          </cell>
          <cell r="C1797" t="str">
            <v>UN</v>
          </cell>
          <cell r="D1797">
            <v>0.89000181199999995</v>
          </cell>
          <cell r="E1797" t="str">
            <v>ND</v>
          </cell>
        </row>
        <row r="1798">
          <cell r="A1798">
            <v>58006</v>
          </cell>
          <cell r="B1798" t="str">
            <v>CONECTOR DE PRESSAO P/ CABO 16;00MM2</v>
          </cell>
          <cell r="C1798" t="str">
            <v>UN</v>
          </cell>
          <cell r="D1798">
            <v>1.0141</v>
          </cell>
          <cell r="E1798" t="str">
            <v>ND</v>
          </cell>
        </row>
        <row r="1799">
          <cell r="A1799">
            <v>58007</v>
          </cell>
          <cell r="B1799" t="str">
            <v>CONECTOR DE PRESSAO P/CABO 25;00MM2</v>
          </cell>
          <cell r="C1799" t="str">
            <v>UN</v>
          </cell>
          <cell r="D1799">
            <v>1.0132323130000001</v>
          </cell>
          <cell r="E1799" t="str">
            <v>ND</v>
          </cell>
        </row>
        <row r="1800">
          <cell r="A1800">
            <v>58008</v>
          </cell>
          <cell r="B1800" t="str">
            <v>CONECTOR DE PRESSAO P/ CABO 35;00MM2</v>
          </cell>
          <cell r="C1800" t="str">
            <v>UN</v>
          </cell>
          <cell r="D1800">
            <v>1.32</v>
          </cell>
          <cell r="E1800" t="str">
            <v>ND</v>
          </cell>
        </row>
        <row r="1801">
          <cell r="A1801">
            <v>58009</v>
          </cell>
          <cell r="B1801" t="str">
            <v>CONECTOR DE PRESSAO P/ CABO 50;00MM2</v>
          </cell>
          <cell r="C1801" t="str">
            <v>UN</v>
          </cell>
          <cell r="D1801">
            <v>1.3749200800000001</v>
          </cell>
          <cell r="E1801" t="str">
            <v>ND</v>
          </cell>
        </row>
        <row r="1802">
          <cell r="A1802">
            <v>58010</v>
          </cell>
          <cell r="B1802" t="str">
            <v>CONECTOR DE PRESSAO P/ CABO 70;00MM2</v>
          </cell>
          <cell r="C1802" t="str">
            <v>UN</v>
          </cell>
          <cell r="D1802">
            <v>1.459347663</v>
          </cell>
          <cell r="E1802" t="str">
            <v>ND</v>
          </cell>
        </row>
        <row r="1803">
          <cell r="A1803">
            <v>58011</v>
          </cell>
          <cell r="B1803" t="str">
            <v>CONECTOR DE PRESSAO P/ CABO 95;00MM2</v>
          </cell>
          <cell r="C1803" t="str">
            <v>UN</v>
          </cell>
          <cell r="D1803">
            <v>2.5677805199999999</v>
          </cell>
          <cell r="E1803" t="str">
            <v>ND</v>
          </cell>
        </row>
        <row r="1804">
          <cell r="A1804">
            <v>58012</v>
          </cell>
          <cell r="B1804" t="str">
            <v>CONECTOR DE PRESSAO P/ CABO 120;00MM2</v>
          </cell>
          <cell r="C1804" t="str">
            <v>UN</v>
          </cell>
          <cell r="D1804">
            <v>4.7975000000000003</v>
          </cell>
          <cell r="E1804" t="str">
            <v>ND</v>
          </cell>
        </row>
        <row r="1805">
          <cell r="A1805">
            <v>58013</v>
          </cell>
          <cell r="B1805" t="str">
            <v>CONECTOR DE PRESSAO P/ CABO 150;00MM2</v>
          </cell>
          <cell r="C1805" t="str">
            <v>UN</v>
          </cell>
          <cell r="D1805">
            <v>3.6063748790000001</v>
          </cell>
          <cell r="E1805" t="str">
            <v>ND</v>
          </cell>
        </row>
        <row r="1806">
          <cell r="A1806">
            <v>58014</v>
          </cell>
          <cell r="B1806" t="str">
            <v>CONECTOR DE PRESSAO P/ CABO 185;00MM2</v>
          </cell>
          <cell r="C1806" t="str">
            <v>UN</v>
          </cell>
          <cell r="D1806">
            <v>4.1035182600000004</v>
          </cell>
          <cell r="E1806" t="str">
            <v>ND</v>
          </cell>
        </row>
        <row r="1807">
          <cell r="A1807">
            <v>58015</v>
          </cell>
          <cell r="B1807" t="str">
            <v>CONECTOR DE PRESSAO P/ CABO 240;00MM2</v>
          </cell>
          <cell r="C1807" t="str">
            <v>UN</v>
          </cell>
          <cell r="D1807">
            <v>5.2265402029999999</v>
          </cell>
          <cell r="E1807" t="str">
            <v>ND</v>
          </cell>
        </row>
        <row r="1808">
          <cell r="A1808">
            <v>58016</v>
          </cell>
          <cell r="B1808" t="str">
            <v>CONECTOR DE PRESSAO P/CABO 300 MM2</v>
          </cell>
          <cell r="C1808" t="str">
            <v>UN</v>
          </cell>
          <cell r="D1808">
            <v>5.3751327489999996</v>
          </cell>
          <cell r="E1808" t="str">
            <v>ND</v>
          </cell>
        </row>
        <row r="1809">
          <cell r="A1809">
            <v>58020</v>
          </cell>
          <cell r="B1809" t="str">
            <v>CONECTOR PARA HASTE -COPPERWELD-</v>
          </cell>
          <cell r="C1809" t="str">
            <v>UN</v>
          </cell>
          <cell r="D1809">
            <v>5.2125000000000004</v>
          </cell>
          <cell r="E1809" t="str">
            <v>ND</v>
          </cell>
        </row>
        <row r="1810">
          <cell r="A1810">
            <v>58023</v>
          </cell>
          <cell r="B1810" t="str">
            <v>CONECTOR TIPO-SPLIT-BOLT-P/CABO DE 6MM2</v>
          </cell>
          <cell r="C1810" t="str">
            <v>UN</v>
          </cell>
          <cell r="D1810">
            <v>1.08</v>
          </cell>
          <cell r="E1810" t="str">
            <v>ND</v>
          </cell>
        </row>
        <row r="1811">
          <cell r="A1811">
            <v>58024</v>
          </cell>
          <cell r="B1811" t="str">
            <v>CONECTOR TIPO-SPLIT-BOLT-P/CABO DE 10MM2</v>
          </cell>
          <cell r="C1811" t="str">
            <v>UN</v>
          </cell>
          <cell r="D1811">
            <v>0.847652937</v>
          </cell>
          <cell r="E1811" t="str">
            <v>ND</v>
          </cell>
        </row>
        <row r="1812">
          <cell r="A1812">
            <v>58025</v>
          </cell>
          <cell r="B1812" t="str">
            <v>CONECTOR TIPO-SPLIT-BOLT-P/CABO DE 16MM2</v>
          </cell>
          <cell r="C1812" t="str">
            <v>UN</v>
          </cell>
          <cell r="D1812">
            <v>1.4476</v>
          </cell>
          <cell r="E1812" t="str">
            <v>ND</v>
          </cell>
        </row>
        <row r="1813">
          <cell r="A1813">
            <v>58030</v>
          </cell>
          <cell r="B1813" t="str">
            <v>CONECTOR TIPO-SPLIT-BOLT-P/CABO DE 25MM2</v>
          </cell>
          <cell r="C1813" t="str">
            <v>UN</v>
          </cell>
          <cell r="D1813">
            <v>1.371137724</v>
          </cell>
          <cell r="E1813" t="str">
            <v>ND</v>
          </cell>
        </row>
        <row r="1814">
          <cell r="A1814">
            <v>58031</v>
          </cell>
          <cell r="B1814" t="str">
            <v>CONECTOR TIPO-SPLIT-BOLT-P/CABO DE 35MM2</v>
          </cell>
          <cell r="C1814" t="str">
            <v>UN</v>
          </cell>
          <cell r="D1814">
            <v>2.365660885</v>
          </cell>
          <cell r="E1814" t="str">
            <v>ND</v>
          </cell>
        </row>
        <row r="1815">
          <cell r="A1815">
            <v>58032</v>
          </cell>
          <cell r="B1815" t="str">
            <v>CONECTOR TIPO-SPLIT-BOLT-P/CABO DE 70MM2</v>
          </cell>
          <cell r="C1815" t="str">
            <v>UN</v>
          </cell>
          <cell r="D1815">
            <v>2.823933807</v>
          </cell>
          <cell r="E1815" t="str">
            <v>ND</v>
          </cell>
        </row>
        <row r="1816">
          <cell r="A1816">
            <v>58033</v>
          </cell>
          <cell r="B1816" t="str">
            <v>CONECTOR TIPO-SPLIT-BOLT-P/CABO DE 95MM2</v>
          </cell>
          <cell r="C1816" t="str">
            <v>UN</v>
          </cell>
          <cell r="D1816">
            <v>4.2324222950000001</v>
          </cell>
          <cell r="E1816" t="str">
            <v>ND</v>
          </cell>
        </row>
        <row r="1817">
          <cell r="A1817">
            <v>58034</v>
          </cell>
          <cell r="B1817" t="str">
            <v>CONECTOR TIPO-SPLIT-BOLT-P/CABO DE 50MM2</v>
          </cell>
          <cell r="C1817" t="str">
            <v>UN</v>
          </cell>
          <cell r="D1817">
            <v>1.9629075410000001</v>
          </cell>
          <cell r="E1817" t="str">
            <v>ND</v>
          </cell>
        </row>
        <row r="1818">
          <cell r="A1818">
            <v>58035</v>
          </cell>
          <cell r="B1818" t="str">
            <v>CONECTOR TIPO-SPLIT-BOLT-P/CABO 120MM2</v>
          </cell>
          <cell r="C1818" t="str">
            <v>UN</v>
          </cell>
          <cell r="D1818">
            <v>4.6789428969999998</v>
          </cell>
          <cell r="E1818" t="str">
            <v>ND</v>
          </cell>
        </row>
        <row r="1819">
          <cell r="A1819">
            <v>58036</v>
          </cell>
          <cell r="B1819" t="str">
            <v>CONECTOR TIPO-SPLIT-BOLT-P/CABO 150MM2</v>
          </cell>
          <cell r="C1819" t="str">
            <v>UN</v>
          </cell>
          <cell r="D1819">
            <v>5.0820001799999996</v>
          </cell>
          <cell r="E1819" t="str">
            <v>ND</v>
          </cell>
        </row>
        <row r="1820">
          <cell r="A1820">
            <v>58037</v>
          </cell>
          <cell r="B1820" t="str">
            <v>CONECTOR TIPO-SPLIT-BOLT-P/CABO 185MM2</v>
          </cell>
          <cell r="C1820" t="str">
            <v>UN</v>
          </cell>
          <cell r="D1820">
            <v>15.57182347</v>
          </cell>
          <cell r="E1820" t="str">
            <v>ND</v>
          </cell>
        </row>
        <row r="1821">
          <cell r="A1821">
            <v>58038</v>
          </cell>
          <cell r="B1821" t="str">
            <v>CONECTOR TIPO-SPLIT-BOLT-P/CABO 240MM2</v>
          </cell>
          <cell r="C1821" t="str">
            <v>UN</v>
          </cell>
          <cell r="D1821">
            <v>20.698266329999999</v>
          </cell>
          <cell r="E1821" t="str">
            <v>ND</v>
          </cell>
        </row>
        <row r="1822">
          <cell r="A1822">
            <v>58039</v>
          </cell>
          <cell r="B1822" t="str">
            <v>CONECTOR TIPO -SPLIT-BOLT- P/CABO 300 MM2</v>
          </cell>
          <cell r="C1822" t="str">
            <v>UN</v>
          </cell>
          <cell r="D1822">
            <v>36.920519900000002</v>
          </cell>
          <cell r="E1822" t="str">
            <v>ND</v>
          </cell>
        </row>
        <row r="1823">
          <cell r="A1823">
            <v>58050</v>
          </cell>
          <cell r="B1823" t="str">
            <v>CONECTOR TP PRENSA-CABO EM AL - 3/8-</v>
          </cell>
          <cell r="C1823" t="str">
            <v>UN</v>
          </cell>
          <cell r="D1823">
            <v>2.1184366579999998</v>
          </cell>
          <cell r="E1823" t="str">
            <v>ND</v>
          </cell>
        </row>
        <row r="1824">
          <cell r="A1824">
            <v>58051</v>
          </cell>
          <cell r="B1824" t="str">
            <v>CONECTOR TP PRENSA-CABO EM AL - 1/2-</v>
          </cell>
          <cell r="C1824" t="str">
            <v>UN</v>
          </cell>
          <cell r="D1824">
            <v>1.4476</v>
          </cell>
          <cell r="E1824" t="str">
            <v>ND</v>
          </cell>
        </row>
        <row r="1825">
          <cell r="A1825">
            <v>58052</v>
          </cell>
          <cell r="B1825" t="str">
            <v>CONECTOR TP PRENSA-CABO EM AL - 3/4-</v>
          </cell>
          <cell r="C1825" t="str">
            <v>UN</v>
          </cell>
          <cell r="D1825">
            <v>2.8534868389999999</v>
          </cell>
          <cell r="E1825" t="str">
            <v>ND</v>
          </cell>
        </row>
        <row r="1826">
          <cell r="A1826">
            <v>58053</v>
          </cell>
          <cell r="B1826" t="str">
            <v>CONECTOR TP PRENSA-CABO EM AL -  1-</v>
          </cell>
          <cell r="C1826" t="str">
            <v>UN</v>
          </cell>
          <cell r="D1826">
            <v>4.5445679559999999</v>
          </cell>
          <cell r="E1826" t="str">
            <v>ND</v>
          </cell>
        </row>
        <row r="1827">
          <cell r="A1827">
            <v>58405</v>
          </cell>
          <cell r="B1827" t="str">
            <v>BRACADEIRA - 1-</v>
          </cell>
          <cell r="C1827" t="str">
            <v>UN</v>
          </cell>
          <cell r="D1827">
            <v>0.47009278399999999</v>
          </cell>
          <cell r="E1827" t="str">
            <v>ND</v>
          </cell>
        </row>
        <row r="1828">
          <cell r="A1828">
            <v>58407</v>
          </cell>
          <cell r="B1828" t="str">
            <v>BRACADEIRA DE ACO GALVANIZADO - 1-</v>
          </cell>
          <cell r="C1828" t="str">
            <v>UN</v>
          </cell>
          <cell r="D1828">
            <v>0.504539238</v>
          </cell>
          <cell r="E1828" t="str">
            <v>ND</v>
          </cell>
        </row>
        <row r="1829">
          <cell r="A1829">
            <v>58410</v>
          </cell>
          <cell r="B1829" t="str">
            <v>BRACADEIRA PARA TUBO DE 150MM</v>
          </cell>
          <cell r="C1829" t="str">
            <v>UN</v>
          </cell>
          <cell r="D1829">
            <v>8.4</v>
          </cell>
          <cell r="E1829" t="str">
            <v>ND</v>
          </cell>
        </row>
        <row r="1830">
          <cell r="A1830">
            <v>58411</v>
          </cell>
          <cell r="B1830" t="str">
            <v>BUCHA E ARRUELA RIGIDA PESADA - 1/2-</v>
          </cell>
          <cell r="C1830" t="str">
            <v>UN</v>
          </cell>
          <cell r="D1830">
            <v>0.33433322999999998</v>
          </cell>
          <cell r="E1830" t="str">
            <v>ND</v>
          </cell>
        </row>
        <row r="1831">
          <cell r="A1831">
            <v>58412</v>
          </cell>
          <cell r="B1831" t="str">
            <v>BUCHA E ARRUELA RIGIDA PESADA - 3/4-</v>
          </cell>
          <cell r="C1831" t="str">
            <v>UN</v>
          </cell>
          <cell r="D1831">
            <v>0.26003695700000001</v>
          </cell>
          <cell r="E1831" t="str">
            <v>ND</v>
          </cell>
        </row>
        <row r="1832">
          <cell r="A1832">
            <v>58413</v>
          </cell>
          <cell r="B1832" t="str">
            <v>BUCHA E ARRUELA RIGIDA PESADA - 1-</v>
          </cell>
          <cell r="C1832" t="str">
            <v>UN</v>
          </cell>
          <cell r="D1832">
            <v>0.49981129299999999</v>
          </cell>
          <cell r="E1832" t="str">
            <v>ND</v>
          </cell>
        </row>
        <row r="1833">
          <cell r="A1833">
            <v>58415</v>
          </cell>
          <cell r="B1833" t="str">
            <v>BUCHA E ARRUELA RIGIDA PESADA - 11/2-</v>
          </cell>
          <cell r="C1833" t="str">
            <v>UN</v>
          </cell>
          <cell r="D1833">
            <v>0.867915557</v>
          </cell>
          <cell r="E1833" t="str">
            <v>ND</v>
          </cell>
        </row>
        <row r="1834">
          <cell r="A1834">
            <v>58416</v>
          </cell>
          <cell r="B1834" t="str">
            <v>BUCHA E ARRUELA RIGIDA PESADA - 2-</v>
          </cell>
          <cell r="C1834" t="str">
            <v>UN</v>
          </cell>
          <cell r="D1834">
            <v>1.1988716829999999</v>
          </cell>
          <cell r="E1834" t="str">
            <v>ND</v>
          </cell>
        </row>
        <row r="1835">
          <cell r="A1835">
            <v>58417</v>
          </cell>
          <cell r="B1835" t="str">
            <v>BUCHA E ARRUELA RIGIDA PESADA - 21/2-</v>
          </cell>
          <cell r="C1835" t="str">
            <v>UN</v>
          </cell>
          <cell r="D1835">
            <v>2.0532788270000002</v>
          </cell>
          <cell r="E1835" t="str">
            <v>ND</v>
          </cell>
        </row>
        <row r="1836">
          <cell r="A1836">
            <v>58418</v>
          </cell>
          <cell r="B1836" t="str">
            <v>BUCHA E ARRUELA RIGIDA PESADA - 3-</v>
          </cell>
          <cell r="C1836" t="str">
            <v>UN</v>
          </cell>
          <cell r="D1836">
            <v>2.60374667</v>
          </cell>
          <cell r="E1836" t="str">
            <v>ND</v>
          </cell>
        </row>
        <row r="1837">
          <cell r="A1837">
            <v>58420</v>
          </cell>
          <cell r="B1837" t="str">
            <v>BUCHA E ARRUELA RIGIDA PESADA - 4-</v>
          </cell>
          <cell r="C1837" t="str">
            <v>UN</v>
          </cell>
          <cell r="D1837">
            <v>6.0159718780000002</v>
          </cell>
          <cell r="E1837" t="str">
            <v>ND</v>
          </cell>
        </row>
        <row r="1838">
          <cell r="A1838">
            <v>58421</v>
          </cell>
          <cell r="B1838" t="str">
            <v>BRACADEIRA DE A.GALVANIZADO - 1/2-</v>
          </cell>
          <cell r="C1838" t="str">
            <v>UN</v>
          </cell>
          <cell r="D1838">
            <v>0.44172511599999997</v>
          </cell>
          <cell r="E1838" t="str">
            <v>ND</v>
          </cell>
        </row>
        <row r="1839">
          <cell r="A1839">
            <v>58422</v>
          </cell>
          <cell r="B1839" t="str">
            <v>BRACADEIRA DE A.GALVANIZADO - 3/4-</v>
          </cell>
          <cell r="C1839" t="str">
            <v>UN</v>
          </cell>
          <cell r="D1839">
            <v>0.54506447800000002</v>
          </cell>
          <cell r="E1839" t="str">
            <v>ND</v>
          </cell>
        </row>
        <row r="1840">
          <cell r="A1840">
            <v>58423</v>
          </cell>
          <cell r="B1840" t="str">
            <v>BRACADEIRA DE A.GALVANIZADO - 1 1/2-</v>
          </cell>
          <cell r="C1840" t="str">
            <v>UN</v>
          </cell>
          <cell r="D1840">
            <v>0.85913508800000005</v>
          </cell>
          <cell r="E1840" t="str">
            <v>ND</v>
          </cell>
        </row>
        <row r="1841">
          <cell r="A1841">
            <v>58424</v>
          </cell>
          <cell r="B1841" t="str">
            <v>BRACADEIRA DE A.GALVANIZADO - 2-</v>
          </cell>
          <cell r="C1841" t="str">
            <v>UN</v>
          </cell>
          <cell r="D1841">
            <v>1.009078476</v>
          </cell>
          <cell r="E1841" t="str">
            <v>ND</v>
          </cell>
        </row>
        <row r="1842">
          <cell r="A1842">
            <v>58425</v>
          </cell>
          <cell r="B1842" t="str">
            <v>BRACADEIRA DE A.GALVANIZADO - 2 1/2-</v>
          </cell>
          <cell r="C1842" t="str">
            <v>UN</v>
          </cell>
          <cell r="D1842">
            <v>1.3413854439999999</v>
          </cell>
          <cell r="E1842" t="str">
            <v>ND</v>
          </cell>
        </row>
        <row r="1843">
          <cell r="A1843">
            <v>58426</v>
          </cell>
          <cell r="B1843" t="str">
            <v>BRACADEIRA DE A.GALVANIZADO - 3-</v>
          </cell>
          <cell r="C1843" t="str">
            <v>UN</v>
          </cell>
          <cell r="D1843">
            <v>1.564274264</v>
          </cell>
          <cell r="E1843" t="str">
            <v>ND</v>
          </cell>
        </row>
        <row r="1844">
          <cell r="A1844">
            <v>58427</v>
          </cell>
          <cell r="B1844" t="str">
            <v>BRACADEIRA DE A.GALVANIZADO - 3 1/2-</v>
          </cell>
          <cell r="C1844" t="str">
            <v>UN</v>
          </cell>
          <cell r="D1844">
            <v>1.7810842979999999</v>
          </cell>
          <cell r="E1844" t="str">
            <v>ND</v>
          </cell>
        </row>
        <row r="1845">
          <cell r="A1845">
            <v>58428</v>
          </cell>
          <cell r="B1845" t="str">
            <v>BRACADEIRA DE A.GALVANIZADO - 4-</v>
          </cell>
          <cell r="C1845" t="str">
            <v>UN</v>
          </cell>
          <cell r="D1845">
            <v>2.0728660259999998</v>
          </cell>
          <cell r="E1845" t="str">
            <v>ND</v>
          </cell>
        </row>
        <row r="1846">
          <cell r="A1846">
            <v>58430</v>
          </cell>
          <cell r="B1846" t="str">
            <v>CONECTOR P/TUBO FLEXIVEL TP CMZ - 3/4</v>
          </cell>
          <cell r="C1846" t="str">
            <v>UN</v>
          </cell>
          <cell r="D1846">
            <v>3.810385691</v>
          </cell>
          <cell r="E1846" t="str">
            <v>ND</v>
          </cell>
        </row>
        <row r="1847">
          <cell r="A1847">
            <v>58431</v>
          </cell>
          <cell r="B1847" t="str">
            <v>CONECTOR P/TUBO FLEXIVEL TP CMZ - 1</v>
          </cell>
          <cell r="C1847" t="str">
            <v>UN</v>
          </cell>
          <cell r="D1847">
            <v>6.0201932569999999</v>
          </cell>
          <cell r="E1847" t="str">
            <v>ND</v>
          </cell>
        </row>
        <row r="1848">
          <cell r="A1848">
            <v>58432</v>
          </cell>
          <cell r="B1848" t="str">
            <v>CONECTOR P/TUBO FLEXIVEL TP CFZ - 3/4</v>
          </cell>
          <cell r="C1848" t="str">
            <v>UN</v>
          </cell>
          <cell r="D1848">
            <v>4.9298954459999997</v>
          </cell>
          <cell r="E1848" t="str">
            <v>ND</v>
          </cell>
        </row>
        <row r="1849">
          <cell r="A1849">
            <v>58433</v>
          </cell>
          <cell r="B1849" t="str">
            <v>CONECTOR P/TUBO FLEXIVEL TP CFZ - 1</v>
          </cell>
          <cell r="C1849" t="str">
            <v>UN</v>
          </cell>
          <cell r="D1849">
            <v>5.5418265699999996</v>
          </cell>
          <cell r="E1849" t="str">
            <v>ND</v>
          </cell>
        </row>
        <row r="1850">
          <cell r="A1850">
            <v>58434</v>
          </cell>
          <cell r="B1850" t="str">
            <v>CONECTOR P/TUBO FLEXIVEL TP CMZ - 1 1/2-</v>
          </cell>
          <cell r="C1850" t="str">
            <v>UN</v>
          </cell>
          <cell r="D1850">
            <v>14.481694510000001</v>
          </cell>
          <cell r="E1850" t="str">
            <v>ND</v>
          </cell>
        </row>
        <row r="1851">
          <cell r="A1851">
            <v>58435</v>
          </cell>
          <cell r="B1851" t="str">
            <v>CONECTOR P/TUBO FLEXIVEL TP CFZ - 1 1/2-</v>
          </cell>
          <cell r="C1851" t="str">
            <v>UN</v>
          </cell>
          <cell r="D1851">
            <v>15.796738550000001</v>
          </cell>
          <cell r="E1851" t="str">
            <v>ND</v>
          </cell>
        </row>
        <row r="1852">
          <cell r="A1852">
            <v>58601</v>
          </cell>
          <cell r="B1852" t="str">
            <v>POSTE DE CONCRETO H=6;00M - 90KG DUPLO T</v>
          </cell>
          <cell r="C1852" t="str">
            <v>UN</v>
          </cell>
          <cell r="D1852">
            <v>138.4612367</v>
          </cell>
          <cell r="E1852" t="str">
            <v>ND</v>
          </cell>
        </row>
        <row r="1853">
          <cell r="A1853">
            <v>58602</v>
          </cell>
          <cell r="B1853" t="str">
            <v>POSTE DE CONCRETO 7;5M - 90KG - DUPLO -T-</v>
          </cell>
          <cell r="C1853" t="str">
            <v>UN</v>
          </cell>
          <cell r="D1853">
            <v>144.33000000000001</v>
          </cell>
          <cell r="E1853" t="str">
            <v>ND</v>
          </cell>
        </row>
        <row r="1854">
          <cell r="A1854">
            <v>58604</v>
          </cell>
          <cell r="B1854" t="str">
            <v>POSTE DE CONCRETO 7;5M - 200KG - DUPLO -T-</v>
          </cell>
          <cell r="C1854" t="str">
            <v>UN</v>
          </cell>
          <cell r="D1854">
            <v>248.217095</v>
          </cell>
          <cell r="E1854" t="str">
            <v>ND</v>
          </cell>
        </row>
        <row r="1855">
          <cell r="A1855">
            <v>58606</v>
          </cell>
          <cell r="B1855" t="str">
            <v>POSTE DE CONCRETO 7;5M - 300KG - DUPLO -T-</v>
          </cell>
          <cell r="C1855" t="str">
            <v>UN</v>
          </cell>
          <cell r="D1855">
            <v>330.95612670000003</v>
          </cell>
          <cell r="E1855" t="str">
            <v>ND</v>
          </cell>
        </row>
        <row r="1856">
          <cell r="A1856">
            <v>58619</v>
          </cell>
          <cell r="B1856" t="str">
            <v>POSTE DE CONCRETO H=6;OOM -M 90KG CIRCULAR</v>
          </cell>
          <cell r="C1856" t="str">
            <v>UN</v>
          </cell>
          <cell r="D1856">
            <v>222.88882000000001</v>
          </cell>
          <cell r="E1856" t="str">
            <v>ND</v>
          </cell>
        </row>
        <row r="1857">
          <cell r="A1857">
            <v>58620</v>
          </cell>
          <cell r="B1857" t="str">
            <v>POSTE DE CONCRETO 7;5M - 90KG - CIRCULAR</v>
          </cell>
          <cell r="C1857" t="str">
            <v>UN</v>
          </cell>
          <cell r="D1857">
            <v>207.691855</v>
          </cell>
          <cell r="E1857" t="str">
            <v>ND</v>
          </cell>
        </row>
        <row r="1858">
          <cell r="A1858">
            <v>58622</v>
          </cell>
          <cell r="B1858" t="str">
            <v>POSTE DE CONCRETO 7;5M - 200KG - CIRCULAR</v>
          </cell>
          <cell r="C1858" t="str">
            <v>UN</v>
          </cell>
          <cell r="D1858">
            <v>203.1327655</v>
          </cell>
          <cell r="E1858" t="str">
            <v>ND</v>
          </cell>
        </row>
        <row r="1859">
          <cell r="A1859">
            <v>58624</v>
          </cell>
          <cell r="B1859" t="str">
            <v>POSTE DE CONCRETO 7;5M - 300KG - CIRCULAR</v>
          </cell>
          <cell r="C1859" t="str">
            <v>UN</v>
          </cell>
          <cell r="D1859">
            <v>368.47</v>
          </cell>
          <cell r="E1859" t="str">
            <v>ND</v>
          </cell>
        </row>
        <row r="1860">
          <cell r="A1860">
            <v>58628</v>
          </cell>
          <cell r="B1860" t="str">
            <v>POSTE CONCR.CENTR.CURVO SIMPLES H=6;50M</v>
          </cell>
          <cell r="C1860" t="str">
            <v>UN</v>
          </cell>
          <cell r="D1860">
            <v>592.68163500000003</v>
          </cell>
          <cell r="E1860" t="str">
            <v>ND</v>
          </cell>
        </row>
        <row r="1861">
          <cell r="A1861">
            <v>58629</v>
          </cell>
          <cell r="B1861" t="str">
            <v>POSTE CONCR.CENTRIF.CURVO DUPLO H=6;50M</v>
          </cell>
          <cell r="C1861" t="str">
            <v>UN</v>
          </cell>
          <cell r="D1861">
            <v>790.24217999999996</v>
          </cell>
          <cell r="E1861" t="str">
            <v>ND</v>
          </cell>
        </row>
        <row r="1862">
          <cell r="A1862">
            <v>58630</v>
          </cell>
          <cell r="B1862" t="str">
            <v>POSTE CONCRE.CENTRIF.CURVO SIMPLES H=9;00M</v>
          </cell>
          <cell r="C1862" t="str">
            <v>UN</v>
          </cell>
          <cell r="D1862">
            <v>719.32300999999995</v>
          </cell>
          <cell r="E1862" t="str">
            <v>ND</v>
          </cell>
        </row>
        <row r="1863">
          <cell r="A1863">
            <v>58631</v>
          </cell>
          <cell r="B1863" t="str">
            <v>POSTE CONCR.CENTRIF.CURVO DUPLO H=9;00M;</v>
          </cell>
          <cell r="C1863" t="str">
            <v>UN</v>
          </cell>
          <cell r="D1863">
            <v>916.883555</v>
          </cell>
          <cell r="E1863" t="str">
            <v>ND</v>
          </cell>
        </row>
        <row r="1864">
          <cell r="A1864">
            <v>58632</v>
          </cell>
          <cell r="B1864" t="str">
            <v>POSTE CONCR.CENTRIF.CURVO SIMPLES H=10;60M</v>
          </cell>
          <cell r="C1864" t="str">
            <v>UN</v>
          </cell>
          <cell r="D1864">
            <v>825.70176500000002</v>
          </cell>
          <cell r="E1864" t="str">
            <v>ND</v>
          </cell>
        </row>
        <row r="1865">
          <cell r="A1865">
            <v>58633</v>
          </cell>
          <cell r="B1865" t="str">
            <v>POSTE CONCR.CENTRIF.CURVO DUPLO H=10;60M</v>
          </cell>
          <cell r="C1865" t="str">
            <v>UN</v>
          </cell>
          <cell r="D1865">
            <v>1048.5905849999999</v>
          </cell>
          <cell r="E1865" t="str">
            <v>ND</v>
          </cell>
        </row>
        <row r="1866">
          <cell r="A1866">
            <v>58634</v>
          </cell>
          <cell r="B1866" t="str">
            <v>POSTE CONCR.CIRCULAR RETO H=12;00M/200KG</v>
          </cell>
          <cell r="C1866" t="str">
            <v>UN</v>
          </cell>
          <cell r="D1866">
            <v>476.17156999999997</v>
          </cell>
          <cell r="E1866" t="str">
            <v>ND</v>
          </cell>
        </row>
        <row r="1867">
          <cell r="A1867">
            <v>59001</v>
          </cell>
          <cell r="B1867" t="str">
            <v>CRUZETA DE FERRO GALV.P/3 PROJETORES</v>
          </cell>
          <cell r="C1867" t="str">
            <v>UN</v>
          </cell>
          <cell r="D1867">
            <v>64.16</v>
          </cell>
          <cell r="E1867" t="str">
            <v>ND</v>
          </cell>
        </row>
        <row r="1868">
          <cell r="A1868">
            <v>59002</v>
          </cell>
          <cell r="B1868" t="str">
            <v>BRACO P/LUMIN.TUBO FERRO GALV.1-X1;00M</v>
          </cell>
          <cell r="C1868" t="str">
            <v>UN</v>
          </cell>
          <cell r="D1868">
            <v>8.69</v>
          </cell>
          <cell r="E1868" t="str">
            <v>ND</v>
          </cell>
        </row>
        <row r="1869">
          <cell r="A1869">
            <v>59005</v>
          </cell>
          <cell r="B1869" t="str">
            <v>ALCA C/ ISOL. DE PORCELANA TP.-TELESP-</v>
          </cell>
          <cell r="C1869" t="str">
            <v>UN</v>
          </cell>
          <cell r="D1869">
            <v>1.4</v>
          </cell>
          <cell r="E1869" t="str">
            <v>ND</v>
          </cell>
        </row>
        <row r="1870">
          <cell r="A1870">
            <v>59008</v>
          </cell>
          <cell r="B1870" t="str">
            <v>ARMACAO SECUNDARIA (PRESBOW) - 1 ESTRIBO</v>
          </cell>
          <cell r="C1870" t="str">
            <v>UN</v>
          </cell>
          <cell r="D1870">
            <v>3.7181907700000001</v>
          </cell>
          <cell r="E1870" t="str">
            <v>ND</v>
          </cell>
        </row>
        <row r="1871">
          <cell r="A1871">
            <v>59009</v>
          </cell>
          <cell r="B1871" t="str">
            <v>ARMACAO SECUNDARIA (PRESBOW) - 2 ESTRIBOS</v>
          </cell>
          <cell r="C1871" t="str">
            <v>UN</v>
          </cell>
          <cell r="D1871">
            <v>8.2097382030000006</v>
          </cell>
          <cell r="E1871" t="str">
            <v>ND</v>
          </cell>
        </row>
        <row r="1872">
          <cell r="A1872">
            <v>59010</v>
          </cell>
          <cell r="B1872" t="str">
            <v>ARMACAO SECUNDARIA - 3 ESTRIBOS</v>
          </cell>
          <cell r="C1872" t="str">
            <v>UN</v>
          </cell>
          <cell r="D1872">
            <v>8.6994181869999991</v>
          </cell>
          <cell r="E1872" t="str">
            <v>ND</v>
          </cell>
        </row>
        <row r="1873">
          <cell r="A1873">
            <v>59011</v>
          </cell>
          <cell r="B1873" t="str">
            <v>ARMACAO SECUNDARIA (PRESBOW) - 4 ESTRIBOS</v>
          </cell>
          <cell r="C1873" t="str">
            <v>UN</v>
          </cell>
          <cell r="D1873">
            <v>11.222114380000001</v>
          </cell>
          <cell r="E1873" t="str">
            <v>ND</v>
          </cell>
        </row>
        <row r="1874">
          <cell r="A1874">
            <v>59015</v>
          </cell>
          <cell r="B1874" t="str">
            <v>AUTOMATICO DE BOIA TP.CONT.MERCURIO</v>
          </cell>
          <cell r="C1874" t="str">
            <v>UN</v>
          </cell>
          <cell r="D1874">
            <v>26.052499999999998</v>
          </cell>
          <cell r="E1874" t="str">
            <v>ND</v>
          </cell>
        </row>
        <row r="1875">
          <cell r="A1875">
            <v>59016</v>
          </cell>
          <cell r="B1875" t="str">
            <v>BASE CHAPA 14 PARA FIXACAO DISJ. NO Q.D.</v>
          </cell>
          <cell r="C1875" t="str">
            <v>M2</v>
          </cell>
          <cell r="D1875">
            <v>13.5</v>
          </cell>
          <cell r="E1875" t="str">
            <v>ND</v>
          </cell>
        </row>
        <row r="1876">
          <cell r="A1876">
            <v>59017</v>
          </cell>
          <cell r="B1876" t="str">
            <v>BRAQUET COM 2 ISOLADORES PARA B.T.</v>
          </cell>
          <cell r="C1876" t="str">
            <v>UN</v>
          </cell>
          <cell r="D1876">
            <v>5.0972999999999997</v>
          </cell>
          <cell r="E1876" t="str">
            <v>ND</v>
          </cell>
        </row>
        <row r="1877">
          <cell r="A1877">
            <v>59018</v>
          </cell>
          <cell r="B1877" t="str">
            <v>BRAQUET COM 3 ISOLADORES PARA B.T.</v>
          </cell>
          <cell r="C1877" t="str">
            <v>UN</v>
          </cell>
          <cell r="D1877">
            <v>7.4225000000000003</v>
          </cell>
          <cell r="E1877" t="str">
            <v>ND</v>
          </cell>
        </row>
        <row r="1878">
          <cell r="A1878">
            <v>59019</v>
          </cell>
          <cell r="B1878" t="str">
            <v>BRAQUET COM 4 ISOLADORES PARA B.T.</v>
          </cell>
          <cell r="C1878" t="str">
            <v>UN</v>
          </cell>
          <cell r="D1878">
            <v>9.8399000000000001</v>
          </cell>
          <cell r="E1878" t="str">
            <v>ND</v>
          </cell>
        </row>
        <row r="1879">
          <cell r="A1879">
            <v>59020</v>
          </cell>
          <cell r="B1879" t="str">
            <v>CABECOTE TIPO -TELESP-</v>
          </cell>
          <cell r="C1879" t="str">
            <v>UN</v>
          </cell>
          <cell r="D1879">
            <v>3.69</v>
          </cell>
          <cell r="E1879" t="str">
            <v>ND</v>
          </cell>
        </row>
        <row r="1880">
          <cell r="A1880">
            <v>59021</v>
          </cell>
          <cell r="B1880" t="str">
            <v>CINTA DE ACO GALVANIZADO DIAMETRO 170 MM</v>
          </cell>
          <cell r="C1880" t="str">
            <v>UN</v>
          </cell>
          <cell r="D1880">
            <v>15.48</v>
          </cell>
          <cell r="E1880" t="str">
            <v>ND</v>
          </cell>
        </row>
        <row r="1881">
          <cell r="A1881">
            <v>59025</v>
          </cell>
          <cell r="B1881" t="str">
            <v>CIGARRA DE SOBREPOR; TIPO COLEGIAL</v>
          </cell>
          <cell r="C1881" t="str">
            <v>UN</v>
          </cell>
          <cell r="D1881">
            <v>19.095493090000002</v>
          </cell>
          <cell r="E1881" t="str">
            <v>ND</v>
          </cell>
        </row>
        <row r="1882">
          <cell r="A1882">
            <v>59026</v>
          </cell>
          <cell r="B1882" t="str">
            <v>FITA ISOLANTE AUTO FUSAO 35-/MM</v>
          </cell>
          <cell r="C1882" t="str">
            <v>M</v>
          </cell>
          <cell r="D1882">
            <v>0.93140509900000001</v>
          </cell>
          <cell r="E1882" t="str">
            <v>ND</v>
          </cell>
        </row>
        <row r="1883">
          <cell r="A1883">
            <v>59027</v>
          </cell>
          <cell r="B1883" t="str">
            <v>ISOLACAO TERMO-CONTRATIL 10 A 50MM2</v>
          </cell>
          <cell r="C1883" t="str">
            <v>M</v>
          </cell>
          <cell r="D1883">
            <v>9.31</v>
          </cell>
          <cell r="E1883" t="str">
            <v>ND</v>
          </cell>
        </row>
        <row r="1884">
          <cell r="A1884">
            <v>59028</v>
          </cell>
          <cell r="B1884" t="str">
            <v>ISOLACAO TERMO-CONTRATIL 70 A 95MM2</v>
          </cell>
          <cell r="C1884" t="str">
            <v>M</v>
          </cell>
          <cell r="D1884">
            <v>16.54</v>
          </cell>
          <cell r="E1884" t="str">
            <v>ND</v>
          </cell>
        </row>
        <row r="1885">
          <cell r="A1885">
            <v>59029</v>
          </cell>
          <cell r="B1885" t="str">
            <v>ISOLACAO TERMO-CONTRATIL 120 A 240MM2</v>
          </cell>
          <cell r="C1885" t="str">
            <v>M</v>
          </cell>
          <cell r="D1885">
            <v>23.93</v>
          </cell>
          <cell r="E1885" t="str">
            <v>ND</v>
          </cell>
        </row>
        <row r="1886">
          <cell r="A1886">
            <v>59030</v>
          </cell>
          <cell r="B1886" t="str">
            <v>FITA -SCOTH-3M-</v>
          </cell>
          <cell r="C1886" t="str">
            <v>M</v>
          </cell>
          <cell r="D1886">
            <v>0.37029938099999998</v>
          </cell>
          <cell r="E1886" t="str">
            <v>ND</v>
          </cell>
        </row>
        <row r="1887">
          <cell r="A1887">
            <v>59031</v>
          </cell>
          <cell r="B1887" t="str">
            <v>ROLDANA DE PORCELANA COM PARAF. 30X30MM</v>
          </cell>
          <cell r="C1887" t="str">
            <v>UN</v>
          </cell>
          <cell r="D1887">
            <v>1.4</v>
          </cell>
          <cell r="E1887" t="str">
            <v>ND</v>
          </cell>
        </row>
        <row r="1888">
          <cell r="A1888">
            <v>59032</v>
          </cell>
          <cell r="B1888" t="str">
            <v>SOQUETE ANTIVIBRAT.P/LAMP.FLUOR.S/PORTA-STA</v>
          </cell>
          <cell r="C1888" t="str">
            <v>UN</v>
          </cell>
          <cell r="D1888">
            <v>0.79429470400000002</v>
          </cell>
          <cell r="E1888" t="str">
            <v>ND</v>
          </cell>
        </row>
        <row r="1889">
          <cell r="A1889">
            <v>59033</v>
          </cell>
          <cell r="B1889" t="str">
            <v>SOQUETE ANTIVIBRAT.P/LAMP.FLUOR.C/PORTA-STA</v>
          </cell>
          <cell r="C1889" t="str">
            <v>UN</v>
          </cell>
          <cell r="D1889">
            <v>1.1448380300000001</v>
          </cell>
          <cell r="E1889" t="str">
            <v>ND</v>
          </cell>
        </row>
        <row r="1890">
          <cell r="A1890">
            <v>59034</v>
          </cell>
          <cell r="B1890" t="str">
            <v>SOQUETE DE PORCELANA C/ROSCA E-40</v>
          </cell>
          <cell r="C1890" t="str">
            <v>UN</v>
          </cell>
          <cell r="D1890">
            <v>5.2520711039999997</v>
          </cell>
          <cell r="E1890" t="str">
            <v>ND</v>
          </cell>
        </row>
        <row r="1891">
          <cell r="A1891">
            <v>59035</v>
          </cell>
          <cell r="B1891" t="str">
            <v>SOQUETE DE PORCELANA C/ ROSCA - E27</v>
          </cell>
          <cell r="C1891" t="str">
            <v>UN</v>
          </cell>
          <cell r="D1891">
            <v>1.2157572000000001</v>
          </cell>
          <cell r="E1891" t="str">
            <v>ND</v>
          </cell>
        </row>
        <row r="1892">
          <cell r="A1892">
            <v>59036</v>
          </cell>
          <cell r="B1892" t="str">
            <v>STARTER PARA LAMPADA FLUORESCENTE-20-40W</v>
          </cell>
          <cell r="C1892" t="str">
            <v>UN</v>
          </cell>
          <cell r="D1892">
            <v>0.755795726</v>
          </cell>
          <cell r="E1892" t="str">
            <v>ND</v>
          </cell>
        </row>
        <row r="1893">
          <cell r="A1893">
            <v>59040</v>
          </cell>
          <cell r="B1893" t="str">
            <v>TAMPAO FERRO FUNDIDO - TQ 25</v>
          </cell>
          <cell r="C1893" t="str">
            <v>UN</v>
          </cell>
          <cell r="D1893">
            <v>77.67</v>
          </cell>
          <cell r="E1893" t="str">
            <v>ND</v>
          </cell>
        </row>
        <row r="1894">
          <cell r="A1894">
            <v>59045</v>
          </cell>
          <cell r="B1894" t="str">
            <v>UNIAO ARTICULADA PARA LUMINARIA</v>
          </cell>
          <cell r="C1894" t="str">
            <v>UN</v>
          </cell>
          <cell r="D1894">
            <v>40.5</v>
          </cell>
          <cell r="E1894" t="str">
            <v>ND</v>
          </cell>
        </row>
        <row r="1895">
          <cell r="A1895">
            <v>59050</v>
          </cell>
          <cell r="B1895" t="str">
            <v>RELE FOTOEL.FOTOCELULA SOLA 500W</v>
          </cell>
          <cell r="C1895" t="str">
            <v>UN</v>
          </cell>
          <cell r="D1895">
            <v>17.87922932</v>
          </cell>
          <cell r="E1895" t="str">
            <v>ND</v>
          </cell>
        </row>
        <row r="1896">
          <cell r="A1896">
            <v>59051</v>
          </cell>
          <cell r="B1896" t="str">
            <v>RELE FOTOEL.FOTOCELULA SOLAR 1000W</v>
          </cell>
          <cell r="C1896" t="str">
            <v>UN</v>
          </cell>
          <cell r="D1896">
            <v>16.486174200000001</v>
          </cell>
          <cell r="E1896" t="str">
            <v>ND</v>
          </cell>
        </row>
        <row r="1897">
          <cell r="A1897">
            <v>69664</v>
          </cell>
          <cell r="B1897" t="str">
            <v>TUBO INOX RECURV. 1 1/2- (1 1/4-) COMP. 1;0</v>
          </cell>
          <cell r="C1897" t="str">
            <v>UN</v>
          </cell>
          <cell r="D1897">
            <v>183.35138269999999</v>
          </cell>
          <cell r="E1897" t="str">
            <v>ND</v>
          </cell>
        </row>
        <row r="1898">
          <cell r="A1898">
            <v>69665</v>
          </cell>
          <cell r="B1898" t="str">
            <v>TUBO INOX RECURV. 1 1/2- (1 1/4-) COMP. 0;7</v>
          </cell>
          <cell r="C1898" t="str">
            <v>UN</v>
          </cell>
          <cell r="D1898">
            <v>156.7161687</v>
          </cell>
          <cell r="E1898" t="str">
            <v>ND</v>
          </cell>
        </row>
        <row r="1899">
          <cell r="A1899">
            <v>69666</v>
          </cell>
          <cell r="B1899" t="str">
            <v>CURV.GALV.35CM-BITOLA 22 P/EXAUST.AR RECRAV</v>
          </cell>
          <cell r="C1899" t="str">
            <v>UN</v>
          </cell>
          <cell r="D1899">
            <v>122.38622479999999</v>
          </cell>
          <cell r="E1899" t="str">
            <v>ND</v>
          </cell>
        </row>
        <row r="1900">
          <cell r="A1900">
            <v>69667</v>
          </cell>
          <cell r="B1900" t="str">
            <v>CHAP.CHINES P/DUTO-GALV.35CM-BITOLA 22 P/EX</v>
          </cell>
          <cell r="C1900" t="str">
            <v>UN</v>
          </cell>
          <cell r="D1900">
            <v>86.521387399999995</v>
          </cell>
          <cell r="E1900" t="str">
            <v>ND</v>
          </cell>
        </row>
        <row r="1901">
          <cell r="A1901">
            <v>70002</v>
          </cell>
          <cell r="B1901" t="str">
            <v>TUBO DE CONCRETO - DIAM. 30CM C-1</v>
          </cell>
          <cell r="C1901" t="str">
            <v>M</v>
          </cell>
          <cell r="D1901">
            <v>17.992999999999999</v>
          </cell>
          <cell r="E1901" t="str">
            <v>ND</v>
          </cell>
        </row>
        <row r="1902">
          <cell r="A1902">
            <v>70003</v>
          </cell>
          <cell r="B1902" t="str">
            <v>TUBO DE CONCRETO - DIAM. 40CM C-1</v>
          </cell>
          <cell r="C1902" t="str">
            <v>M</v>
          </cell>
          <cell r="D1902">
            <v>23.161200000000001</v>
          </cell>
          <cell r="E1902" t="str">
            <v>ND</v>
          </cell>
        </row>
        <row r="1903">
          <cell r="A1903">
            <v>70004</v>
          </cell>
          <cell r="B1903" t="str">
            <v>TUBO DE CONCRETO - DIAM. 50CM C-1</v>
          </cell>
          <cell r="C1903" t="str">
            <v>M</v>
          </cell>
          <cell r="D1903">
            <v>32.353200000000001</v>
          </cell>
          <cell r="E1903" t="str">
            <v>ND</v>
          </cell>
        </row>
        <row r="1904">
          <cell r="A1904">
            <v>70005</v>
          </cell>
          <cell r="B1904" t="str">
            <v>TUBO DE CONCRETO - DIAM. 60CM C-1</v>
          </cell>
          <cell r="C1904" t="str">
            <v>M</v>
          </cell>
          <cell r="D1904">
            <v>40.018674500000003</v>
          </cell>
          <cell r="E1904" t="str">
            <v>ND</v>
          </cell>
        </row>
        <row r="1905">
          <cell r="A1905">
            <v>70011</v>
          </cell>
          <cell r="B1905" t="str">
            <v>TUBO DE CONCRETO - DIAM. 80CM CA-2</v>
          </cell>
          <cell r="C1905" t="str">
            <v>M</v>
          </cell>
          <cell r="D1905">
            <v>95.483400000000003</v>
          </cell>
          <cell r="E1905" t="str">
            <v>ND</v>
          </cell>
        </row>
        <row r="1906">
          <cell r="A1906">
            <v>70013</v>
          </cell>
          <cell r="B1906" t="str">
            <v>TUBO DE CONCRETO - DIAM. 100CM CA-2</v>
          </cell>
          <cell r="C1906" t="str">
            <v>M</v>
          </cell>
          <cell r="D1906">
            <v>140.6566</v>
          </cell>
          <cell r="E1906" t="str">
            <v>ND</v>
          </cell>
        </row>
        <row r="1907">
          <cell r="A1907">
            <v>70015</v>
          </cell>
          <cell r="B1907" t="str">
            <v>TUBO DE CONCRETO - DIAM. 120CM CA-2</v>
          </cell>
          <cell r="C1907" t="str">
            <v>M</v>
          </cell>
          <cell r="D1907">
            <v>206.09870000000001</v>
          </cell>
          <cell r="E1907" t="str">
            <v>ND</v>
          </cell>
        </row>
        <row r="1908">
          <cell r="A1908">
            <v>70020</v>
          </cell>
          <cell r="B1908" t="str">
            <v>TUBO DE CONCRETO - DIAM. 70CM EA-2</v>
          </cell>
          <cell r="C1908" t="str">
            <v>M</v>
          </cell>
          <cell r="D1908">
            <v>247.67</v>
          </cell>
          <cell r="E1908" t="str">
            <v>ND</v>
          </cell>
        </row>
        <row r="1909">
          <cell r="A1909">
            <v>70023</v>
          </cell>
          <cell r="B1909" t="str">
            <v>TUBO DE CONCRETO - DIAM. 100CM EA-2</v>
          </cell>
          <cell r="C1909" t="str">
            <v>M</v>
          </cell>
          <cell r="D1909">
            <v>313.77999999999997</v>
          </cell>
          <cell r="E1909" t="str">
            <v>ND</v>
          </cell>
        </row>
        <row r="1910">
          <cell r="A1910">
            <v>70403</v>
          </cell>
          <cell r="B1910" t="str">
            <v>TUBO ACO-CARBOBO GALV.DIN 2440 - 1-</v>
          </cell>
          <cell r="C1910" t="str">
            <v>M</v>
          </cell>
          <cell r="D1910">
            <v>15.36717101</v>
          </cell>
          <cell r="E1910" t="str">
            <v>ND</v>
          </cell>
        </row>
        <row r="1911">
          <cell r="A1911">
            <v>70405</v>
          </cell>
          <cell r="B1911" t="str">
            <v>TUBO ACO-CARBONO GALV.DIN 2440 - 11/2-</v>
          </cell>
          <cell r="C1911" t="str">
            <v>M</v>
          </cell>
          <cell r="D1911">
            <v>23.316196829999999</v>
          </cell>
          <cell r="E1911" t="str">
            <v>ND</v>
          </cell>
        </row>
        <row r="1912">
          <cell r="A1912">
            <v>70407</v>
          </cell>
          <cell r="B1912" t="str">
            <v>TUBO ACO-CARBOBO GALV.DIN 2440 - 21/2-</v>
          </cell>
          <cell r="C1912" t="str">
            <v>M</v>
          </cell>
          <cell r="D1912">
            <v>41.159460009999997</v>
          </cell>
          <cell r="E1912" t="str">
            <v>ND</v>
          </cell>
        </row>
        <row r="1913">
          <cell r="A1913">
            <v>70408</v>
          </cell>
          <cell r="B1913" t="str">
            <v>TUBO ACO-CARBONO GALV.DIN 2440 - 3-</v>
          </cell>
          <cell r="C1913" t="str">
            <v>M</v>
          </cell>
          <cell r="D1913">
            <v>74.171049999999994</v>
          </cell>
          <cell r="E1913" t="str">
            <v>ND</v>
          </cell>
        </row>
        <row r="1914">
          <cell r="A1914">
            <v>70410</v>
          </cell>
          <cell r="B1914" t="str">
            <v>TUBO ACO-CARBONO GALV.DIN 2440 - 4-</v>
          </cell>
          <cell r="C1914" t="str">
            <v>M</v>
          </cell>
          <cell r="D1914">
            <v>107.36611670000001</v>
          </cell>
          <cell r="E1914" t="str">
            <v>ND</v>
          </cell>
        </row>
        <row r="1915">
          <cell r="A1915">
            <v>70413</v>
          </cell>
          <cell r="B1915" t="str">
            <v>TUBO ACO-CARBONO GALV.DIN 2440 - 6-</v>
          </cell>
          <cell r="C1915" t="str">
            <v>M</v>
          </cell>
          <cell r="D1915">
            <v>193.45833329999999</v>
          </cell>
          <cell r="E1915" t="str">
            <v>ND</v>
          </cell>
        </row>
        <row r="1916">
          <cell r="A1916">
            <v>70802</v>
          </cell>
          <cell r="B1916" t="str">
            <v>FLANGE - 3/4-</v>
          </cell>
          <cell r="C1916" t="str">
            <v>UN</v>
          </cell>
          <cell r="D1916">
            <v>7.0169453060000002</v>
          </cell>
          <cell r="E1916" t="str">
            <v>ND</v>
          </cell>
        </row>
        <row r="1917">
          <cell r="A1917">
            <v>70803</v>
          </cell>
          <cell r="B1917" t="str">
            <v>FLANGE - 1-</v>
          </cell>
          <cell r="C1917" t="str">
            <v>UN</v>
          </cell>
          <cell r="D1917">
            <v>8.7980296039999999</v>
          </cell>
          <cell r="E1917" t="str">
            <v>ND</v>
          </cell>
        </row>
        <row r="1918">
          <cell r="A1918">
            <v>70806</v>
          </cell>
          <cell r="B1918" t="str">
            <v>FLANGE - 2-</v>
          </cell>
          <cell r="C1918" t="str">
            <v>UN</v>
          </cell>
          <cell r="D1918">
            <v>15.038916560000001</v>
          </cell>
          <cell r="E1918" t="str">
            <v>ND</v>
          </cell>
        </row>
        <row r="1919">
          <cell r="A1919">
            <v>70821</v>
          </cell>
          <cell r="B1919" t="str">
            <v>TUBO ACO GALV. CLASSE LEVE I - 1/2-</v>
          </cell>
          <cell r="C1919" t="str">
            <v>M</v>
          </cell>
          <cell r="D1919">
            <v>11.400816669999999</v>
          </cell>
          <cell r="E1919" t="str">
            <v>ND</v>
          </cell>
        </row>
        <row r="1920">
          <cell r="A1920">
            <v>70822</v>
          </cell>
          <cell r="B1920" t="str">
            <v>TUBO ACO GALV. CLASSE LEVE I - 3/4-</v>
          </cell>
          <cell r="C1920" t="str">
            <v>M</v>
          </cell>
          <cell r="D1920">
            <v>14.654999999999999</v>
          </cell>
          <cell r="E1920" t="str">
            <v>ND</v>
          </cell>
        </row>
        <row r="1921">
          <cell r="A1921">
            <v>70823</v>
          </cell>
          <cell r="B1921" t="str">
            <v>TUBO ACO GALV. CLASSE LEVE I - 1-</v>
          </cell>
          <cell r="C1921" t="str">
            <v>M</v>
          </cell>
          <cell r="D1921">
            <v>21.869266669999998</v>
          </cell>
          <cell r="E1921" t="str">
            <v>ND</v>
          </cell>
        </row>
        <row r="1922">
          <cell r="A1922">
            <v>70824</v>
          </cell>
          <cell r="B1922" t="str">
            <v>TUBO ACO GALV. CLASSE LEVE I - 11/4-</v>
          </cell>
          <cell r="C1922" t="str">
            <v>M</v>
          </cell>
          <cell r="D1922">
            <v>28.165199999999999</v>
          </cell>
          <cell r="E1922" t="str">
            <v>ND</v>
          </cell>
        </row>
        <row r="1923">
          <cell r="A1923">
            <v>70825</v>
          </cell>
          <cell r="B1923" t="str">
            <v>TUBO ACO GALV. CLASSE LEVE I - 11/2-</v>
          </cell>
          <cell r="C1923" t="str">
            <v>M</v>
          </cell>
          <cell r="D1923">
            <v>32.384816669999999</v>
          </cell>
          <cell r="E1923" t="str">
            <v>ND</v>
          </cell>
        </row>
        <row r="1924">
          <cell r="A1924">
            <v>70826</v>
          </cell>
          <cell r="B1924" t="str">
            <v>TUBO ACO GALV. CLASSE LEVE I - 2-</v>
          </cell>
          <cell r="C1924" t="str">
            <v>M</v>
          </cell>
          <cell r="D1924">
            <v>45.67103333</v>
          </cell>
          <cell r="E1924" t="str">
            <v>ND</v>
          </cell>
        </row>
        <row r="1925">
          <cell r="A1925">
            <v>70827</v>
          </cell>
          <cell r="B1925" t="str">
            <v>TUBO ACO GALV. CLASSE LEVE I - 21/2-</v>
          </cell>
          <cell r="C1925" t="str">
            <v>M</v>
          </cell>
          <cell r="D1925">
            <v>58.387733330000003</v>
          </cell>
          <cell r="E1925" t="str">
            <v>ND</v>
          </cell>
        </row>
        <row r="1926">
          <cell r="A1926">
            <v>70828</v>
          </cell>
          <cell r="B1926" t="str">
            <v>TUBO ACO GALV. CLASSE LEVE I - 3-</v>
          </cell>
          <cell r="C1926" t="str">
            <v>M</v>
          </cell>
          <cell r="D1926">
            <v>75.287683329999993</v>
          </cell>
          <cell r="E1926" t="str">
            <v>ND</v>
          </cell>
        </row>
        <row r="1927">
          <cell r="A1927">
            <v>70830</v>
          </cell>
          <cell r="B1927" t="str">
            <v>TUBO ACO GALV. CLASSE LEVE I - 4-</v>
          </cell>
          <cell r="C1927" t="str">
            <v>M</v>
          </cell>
          <cell r="D1927">
            <v>107.36611670000001</v>
          </cell>
          <cell r="E1927" t="str">
            <v>ND</v>
          </cell>
        </row>
        <row r="1928">
          <cell r="A1928">
            <v>70833</v>
          </cell>
          <cell r="B1928" t="str">
            <v>TUBO ACO GALV. CLASSE LEVE I - 6-</v>
          </cell>
          <cell r="C1928" t="str">
            <v>M</v>
          </cell>
          <cell r="D1928">
            <v>180.86320000000001</v>
          </cell>
          <cell r="E1928" t="str">
            <v>ND</v>
          </cell>
        </row>
        <row r="1929">
          <cell r="A1929">
            <v>71201</v>
          </cell>
          <cell r="B1929" t="str">
            <v>ANEL LABIAL DE NEOPRENE (HL) - 50MM</v>
          </cell>
          <cell r="C1929" t="str">
            <v>UN</v>
          </cell>
          <cell r="D1929">
            <v>1.598214153</v>
          </cell>
          <cell r="E1929" t="str">
            <v>ND</v>
          </cell>
        </row>
        <row r="1930">
          <cell r="A1930">
            <v>71202</v>
          </cell>
          <cell r="B1930" t="str">
            <v>ANEL LABIAL DE NEOPRENE (HL) - 75MM</v>
          </cell>
          <cell r="C1930" t="str">
            <v>UN</v>
          </cell>
          <cell r="D1930">
            <v>1.707125735</v>
          </cell>
          <cell r="E1930" t="str">
            <v>ND</v>
          </cell>
        </row>
        <row r="1931">
          <cell r="A1931">
            <v>71203</v>
          </cell>
          <cell r="B1931" t="str">
            <v>ANEL LABIAL DE NEOPRENE (HL) - 100MM</v>
          </cell>
          <cell r="C1931" t="str">
            <v>UN</v>
          </cell>
          <cell r="D1931">
            <v>2.145304893</v>
          </cell>
          <cell r="E1931" t="str">
            <v>ND</v>
          </cell>
        </row>
        <row r="1932">
          <cell r="A1932">
            <v>71204</v>
          </cell>
          <cell r="B1932" t="str">
            <v>ANEL LABIAL DE NEOPRENE (HL) - 150MM</v>
          </cell>
          <cell r="C1932" t="str">
            <v>UN</v>
          </cell>
          <cell r="D1932">
            <v>3.6270089799999998</v>
          </cell>
          <cell r="E1932" t="str">
            <v>ND</v>
          </cell>
        </row>
        <row r="1933">
          <cell r="A1933">
            <v>71221</v>
          </cell>
          <cell r="B1933" t="str">
            <v>CURVA FERRO FUNDIDO (HL) 50MM - 90'</v>
          </cell>
          <cell r="C1933" t="str">
            <v>UN</v>
          </cell>
          <cell r="D1933">
            <v>26.83</v>
          </cell>
          <cell r="E1933" t="str">
            <v>ND</v>
          </cell>
        </row>
        <row r="1934">
          <cell r="A1934">
            <v>71222</v>
          </cell>
          <cell r="B1934" t="str">
            <v>CURVA FERRO FUNDIDO (HL) 75MM - 90'</v>
          </cell>
          <cell r="C1934" t="str">
            <v>UN</v>
          </cell>
          <cell r="D1934">
            <v>34.299999999999997</v>
          </cell>
          <cell r="E1934" t="str">
            <v>ND</v>
          </cell>
        </row>
        <row r="1935">
          <cell r="A1935">
            <v>71223</v>
          </cell>
          <cell r="B1935" t="str">
            <v>CURVA FERRO FUNDIDO (HL) 100MM - 90'</v>
          </cell>
          <cell r="C1935" t="str">
            <v>UN</v>
          </cell>
          <cell r="D1935">
            <v>53.57</v>
          </cell>
          <cell r="E1935" t="str">
            <v>ND</v>
          </cell>
        </row>
        <row r="1936">
          <cell r="A1936">
            <v>71224</v>
          </cell>
          <cell r="B1936" t="str">
            <v>CURVA FERRO FUNDIDO (HL) 150MM - 90'</v>
          </cell>
          <cell r="C1936" t="str">
            <v>UN</v>
          </cell>
          <cell r="D1936">
            <v>101.31</v>
          </cell>
          <cell r="E1936" t="str">
            <v>ND</v>
          </cell>
        </row>
        <row r="1937">
          <cell r="A1937">
            <v>71231</v>
          </cell>
          <cell r="B1937" t="str">
            <v>TUBO FERRO FUNDIDO; LINHA HL - 50MM</v>
          </cell>
          <cell r="C1937" t="str">
            <v>M</v>
          </cell>
          <cell r="D1937">
            <v>55.495399999999997</v>
          </cell>
          <cell r="E1937" t="str">
            <v>ND</v>
          </cell>
        </row>
        <row r="1938">
          <cell r="A1938">
            <v>71232</v>
          </cell>
          <cell r="B1938" t="str">
            <v>TUBO FERRO FUNDIDO; LINHA HL - 75MM</v>
          </cell>
          <cell r="C1938" t="str">
            <v>M</v>
          </cell>
          <cell r="D1938">
            <v>82.753799999999998</v>
          </cell>
          <cell r="E1938" t="str">
            <v>ND</v>
          </cell>
        </row>
        <row r="1939">
          <cell r="A1939">
            <v>71233</v>
          </cell>
          <cell r="B1939" t="str">
            <v>TUBO FERRO FUNDIDO; LINHA HL - 100MM</v>
          </cell>
          <cell r="C1939" t="str">
            <v>M</v>
          </cell>
          <cell r="D1939">
            <v>95.815333330000001</v>
          </cell>
          <cell r="E1939" t="str">
            <v>ND</v>
          </cell>
        </row>
        <row r="1940">
          <cell r="A1940">
            <v>71234</v>
          </cell>
          <cell r="B1940" t="str">
            <v>TUBO FERRO FUNDIDO; LINHA HL - 150MM</v>
          </cell>
          <cell r="C1940" t="str">
            <v>M</v>
          </cell>
          <cell r="D1940">
            <v>137.2473</v>
          </cell>
          <cell r="E1940" t="str">
            <v>ND</v>
          </cell>
        </row>
        <row r="1941">
          <cell r="A1941">
            <v>72008</v>
          </cell>
          <cell r="B1941" t="str">
            <v>MANILHA DE CERAMICA VIDRADA - 12-</v>
          </cell>
          <cell r="C1941" t="str">
            <v>UN</v>
          </cell>
          <cell r="D1941">
            <v>37.42</v>
          </cell>
          <cell r="E1941" t="str">
            <v>ND</v>
          </cell>
        </row>
        <row r="1942">
          <cell r="A1942">
            <v>72013</v>
          </cell>
          <cell r="B1942" t="str">
            <v>TUBO CERAMICO VIDRADA; CLASSE A - 4-</v>
          </cell>
          <cell r="C1942" t="str">
            <v>M</v>
          </cell>
          <cell r="D1942">
            <v>7.0919169999999996</v>
          </cell>
          <cell r="E1942" t="str">
            <v>ND</v>
          </cell>
        </row>
        <row r="1943">
          <cell r="A1943">
            <v>72015</v>
          </cell>
          <cell r="B1943" t="str">
            <v>TUBO CERAMICA VIDRADA; CLASSE A - 6-</v>
          </cell>
          <cell r="C1943" t="str">
            <v>M</v>
          </cell>
          <cell r="D1943">
            <v>8.6116135000000007</v>
          </cell>
          <cell r="E1943" t="str">
            <v>ND</v>
          </cell>
        </row>
        <row r="1944">
          <cell r="A1944">
            <v>72016</v>
          </cell>
          <cell r="B1944" t="str">
            <v>TUBO CERAMICA VIDRADA; CLASSE A - 8-</v>
          </cell>
          <cell r="C1944" t="str">
            <v>M</v>
          </cell>
          <cell r="D1944">
            <v>14.183833999999999</v>
          </cell>
          <cell r="E1944" t="str">
            <v>ND</v>
          </cell>
        </row>
        <row r="1945">
          <cell r="A1945">
            <v>72017</v>
          </cell>
          <cell r="B1945" t="str">
            <v>TUBO CERAMICA VIDRADA; CLASSE A - 10-</v>
          </cell>
          <cell r="C1945" t="str">
            <v>M</v>
          </cell>
          <cell r="D1945">
            <v>18.398458959999999</v>
          </cell>
          <cell r="E1945" t="str">
            <v>ND</v>
          </cell>
        </row>
        <row r="1946">
          <cell r="A1946">
            <v>72401</v>
          </cell>
          <cell r="B1946" t="str">
            <v>ANEL DE BORRACHA (PVC) - 40MM</v>
          </cell>
          <cell r="C1946" t="str">
            <v>UN</v>
          </cell>
          <cell r="D1946">
            <v>0.6532</v>
          </cell>
          <cell r="E1946" t="str">
            <v>ND</v>
          </cell>
        </row>
        <row r="1947">
          <cell r="A1947">
            <v>72402</v>
          </cell>
          <cell r="B1947" t="str">
            <v>ANEL DE BORRACHA (PVC) - 50MM</v>
          </cell>
          <cell r="C1947" t="str">
            <v>UN</v>
          </cell>
          <cell r="D1947">
            <v>0.85140000000000005</v>
          </cell>
          <cell r="E1947" t="str">
            <v>ND</v>
          </cell>
        </row>
        <row r="1948">
          <cell r="A1948">
            <v>72403</v>
          </cell>
          <cell r="B1948" t="str">
            <v>ANEL DE BORRACHA (PVC) - 75MM</v>
          </cell>
          <cell r="C1948" t="str">
            <v>UN</v>
          </cell>
          <cell r="D1948">
            <v>0.94710000000000005</v>
          </cell>
          <cell r="E1948" t="str">
            <v>ND</v>
          </cell>
        </row>
        <row r="1949">
          <cell r="A1949">
            <v>72404</v>
          </cell>
          <cell r="B1949" t="str">
            <v>ANEL DE BORRACHA (PVC) - 100MM</v>
          </cell>
          <cell r="C1949" t="str">
            <v>UN</v>
          </cell>
          <cell r="D1949">
            <v>1.298</v>
          </cell>
          <cell r="E1949" t="str">
            <v>ND</v>
          </cell>
        </row>
        <row r="1950">
          <cell r="A1950">
            <v>72405</v>
          </cell>
          <cell r="B1950" t="str">
            <v>ANEL DE BORRACHA (PVC) - 150MM</v>
          </cell>
          <cell r="C1950" t="str">
            <v>UN</v>
          </cell>
          <cell r="D1950">
            <v>6.7858999999999998</v>
          </cell>
          <cell r="E1950" t="str">
            <v>ND</v>
          </cell>
        </row>
        <row r="1951">
          <cell r="A1951">
            <v>72406</v>
          </cell>
          <cell r="B1951" t="str">
            <v>ANEL DE BORRACHA (PVC) - 200MM</v>
          </cell>
          <cell r="C1951" t="str">
            <v>UN</v>
          </cell>
          <cell r="D1951">
            <v>6.1800990999999996</v>
          </cell>
          <cell r="E1951" t="str">
            <v>ND</v>
          </cell>
        </row>
        <row r="1952">
          <cell r="A1952">
            <v>72410</v>
          </cell>
          <cell r="B1952" t="str">
            <v>TUBO PVC RIGIDO; LINHA AGUA - 20MM</v>
          </cell>
          <cell r="C1952" t="str">
            <v>M</v>
          </cell>
          <cell r="D1952">
            <v>1.377133333</v>
          </cell>
          <cell r="E1952" t="str">
            <v>ND</v>
          </cell>
        </row>
        <row r="1953">
          <cell r="A1953">
            <v>72411</v>
          </cell>
          <cell r="B1953" t="str">
            <v>TUBO PVC RIGIDO; LINHA AGUA - 25MM</v>
          </cell>
          <cell r="C1953" t="str">
            <v>M</v>
          </cell>
          <cell r="D1953">
            <v>1.8294333330000001</v>
          </cell>
          <cell r="E1953" t="str">
            <v>ND</v>
          </cell>
        </row>
        <row r="1954">
          <cell r="A1954">
            <v>72412</v>
          </cell>
          <cell r="B1954" t="str">
            <v>TUBO PVC RIGIDO; LINHA AGUA - 32MM</v>
          </cell>
          <cell r="C1954" t="str">
            <v>M</v>
          </cell>
          <cell r="D1954">
            <v>4.4044999999999996</v>
          </cell>
          <cell r="E1954" t="str">
            <v>ND</v>
          </cell>
        </row>
        <row r="1955">
          <cell r="A1955">
            <v>72413</v>
          </cell>
          <cell r="B1955" t="str">
            <v>TUBO PVC RIGIDO; LINHA AGUA - 40MM</v>
          </cell>
          <cell r="C1955" t="str">
            <v>M</v>
          </cell>
          <cell r="D1955">
            <v>6.1182166670000004</v>
          </cell>
          <cell r="E1955" t="str">
            <v>ND</v>
          </cell>
        </row>
        <row r="1956">
          <cell r="A1956">
            <v>72414</v>
          </cell>
          <cell r="B1956" t="str">
            <v>TUBO PVC RIGIDO; LINHA AGUA - 50MM</v>
          </cell>
          <cell r="C1956" t="str">
            <v>M</v>
          </cell>
          <cell r="D1956">
            <v>6.7005499999999998</v>
          </cell>
          <cell r="E1956" t="str">
            <v>ND</v>
          </cell>
        </row>
        <row r="1957">
          <cell r="A1957">
            <v>72415</v>
          </cell>
          <cell r="B1957" t="str">
            <v>TUBO PVC RIGIDO; LINHA AGUA - 60MM</v>
          </cell>
          <cell r="C1957" t="str">
            <v>M</v>
          </cell>
          <cell r="D1957">
            <v>10.83203333</v>
          </cell>
          <cell r="E1957" t="str">
            <v>ND</v>
          </cell>
        </row>
        <row r="1958">
          <cell r="A1958">
            <v>72416</v>
          </cell>
          <cell r="B1958" t="str">
            <v>TUBO PVC RIGIDO; LINHA AGUA - 75MM</v>
          </cell>
          <cell r="C1958" t="str">
            <v>M</v>
          </cell>
          <cell r="D1958">
            <v>15.84656667</v>
          </cell>
          <cell r="E1958" t="str">
            <v>ND</v>
          </cell>
        </row>
        <row r="1959">
          <cell r="A1959">
            <v>72417</v>
          </cell>
          <cell r="B1959" t="str">
            <v>TUBO PVC RIGIDO; LINHA AGUA - 85MM</v>
          </cell>
          <cell r="C1959" t="str">
            <v>M</v>
          </cell>
          <cell r="D1959">
            <v>22.015999999999998</v>
          </cell>
          <cell r="E1959" t="str">
            <v>ND</v>
          </cell>
        </row>
        <row r="1960">
          <cell r="A1960">
            <v>72418</v>
          </cell>
          <cell r="B1960" t="str">
            <v>TUBO PVC RIGIDO; LINHA AGUA - 110MM</v>
          </cell>
          <cell r="C1960" t="str">
            <v>M</v>
          </cell>
          <cell r="D1960">
            <v>35.953616670000002</v>
          </cell>
          <cell r="E1960" t="str">
            <v>ND</v>
          </cell>
        </row>
        <row r="1961">
          <cell r="A1961">
            <v>72430</v>
          </cell>
          <cell r="B1961" t="str">
            <v>TUBO PVC RIGIDO; LINHA ESGOTO - 40MM</v>
          </cell>
          <cell r="C1961" t="str">
            <v>M</v>
          </cell>
          <cell r="D1961">
            <v>2.14</v>
          </cell>
          <cell r="E1961" t="str">
            <v>ND</v>
          </cell>
        </row>
        <row r="1962">
          <cell r="A1962">
            <v>72431</v>
          </cell>
          <cell r="B1962" t="str">
            <v>TUBO PVC RIGIDO; LINHA ESGOTO - 50MM</v>
          </cell>
          <cell r="C1962" t="str">
            <v>M</v>
          </cell>
          <cell r="D1962">
            <v>4.1900000000000004</v>
          </cell>
          <cell r="E1962" t="str">
            <v>ND</v>
          </cell>
        </row>
        <row r="1963">
          <cell r="A1963">
            <v>72432</v>
          </cell>
          <cell r="B1963" t="str">
            <v>TUBO PVC RIGIDO; LINHA ESGOTO - 75MM</v>
          </cell>
          <cell r="C1963" t="str">
            <v>M</v>
          </cell>
          <cell r="D1963">
            <v>5.5</v>
          </cell>
          <cell r="E1963" t="str">
            <v>ND</v>
          </cell>
        </row>
        <row r="1964">
          <cell r="A1964">
            <v>72433</v>
          </cell>
          <cell r="B1964" t="str">
            <v>TUBO PVC RIGIDO; LINHA ESGOTO - 100MM</v>
          </cell>
          <cell r="C1964" t="str">
            <v>M</v>
          </cell>
          <cell r="D1964">
            <v>5.75</v>
          </cell>
          <cell r="E1964" t="str">
            <v>ND</v>
          </cell>
        </row>
        <row r="1965">
          <cell r="A1965">
            <v>72434</v>
          </cell>
          <cell r="B1965" t="str">
            <v>TUBO PVC RIGIDO; LINHA ESGOTO - 150MM</v>
          </cell>
          <cell r="C1965" t="str">
            <v>M</v>
          </cell>
          <cell r="D1965">
            <v>16.09</v>
          </cell>
          <cell r="E1965" t="str">
            <v>ND</v>
          </cell>
        </row>
        <row r="1966">
          <cell r="A1966">
            <v>72435</v>
          </cell>
          <cell r="B1966" t="str">
            <v>TUBO PVC RIGIDO LINHA ESGOTO - 200MM</v>
          </cell>
          <cell r="C1966" t="str">
            <v>M</v>
          </cell>
          <cell r="D1966">
            <v>20.25</v>
          </cell>
          <cell r="E1966" t="str">
            <v>ND</v>
          </cell>
        </row>
        <row r="1967">
          <cell r="A1967">
            <v>72440</v>
          </cell>
          <cell r="B1967" t="str">
            <v>TUBO PVC PERFURADO P/DRENAGEM - 75MM</v>
          </cell>
          <cell r="C1967" t="str">
            <v>M</v>
          </cell>
          <cell r="D1967">
            <v>3.5459584999999998</v>
          </cell>
          <cell r="E1967" t="str">
            <v>ND</v>
          </cell>
        </row>
        <row r="1968">
          <cell r="A1968">
            <v>72442</v>
          </cell>
          <cell r="B1968" t="str">
            <v>TUBO PVC PERFURADO P/DRENAGEM - 100MM</v>
          </cell>
          <cell r="C1968" t="str">
            <v>M</v>
          </cell>
          <cell r="D1968">
            <v>13.85</v>
          </cell>
          <cell r="E1968" t="str">
            <v>ND</v>
          </cell>
        </row>
        <row r="1969">
          <cell r="A1969">
            <v>72444</v>
          </cell>
          <cell r="B1969" t="str">
            <v>TUBO PVC PERFURADO P/DRENAGEM - 150MM</v>
          </cell>
          <cell r="C1969" t="str">
            <v>M</v>
          </cell>
          <cell r="D1969">
            <v>28.69</v>
          </cell>
          <cell r="E1969" t="str">
            <v>ND</v>
          </cell>
        </row>
        <row r="1970">
          <cell r="A1970">
            <v>72821</v>
          </cell>
          <cell r="B1970" t="str">
            <v>TUBO COBRE S/ COST. CLASSE EL - 1/2-</v>
          </cell>
          <cell r="C1970" t="str">
            <v>M</v>
          </cell>
          <cell r="D1970">
            <v>6.5339999999999998</v>
          </cell>
          <cell r="E1970" t="str">
            <v>ND</v>
          </cell>
        </row>
        <row r="1971">
          <cell r="A1971">
            <v>72822</v>
          </cell>
          <cell r="B1971" t="str">
            <v>TUBO COBRE S/ COST. CLASSE EL - 3/4-</v>
          </cell>
          <cell r="C1971" t="str">
            <v>M</v>
          </cell>
          <cell r="D1971">
            <v>10.4237</v>
          </cell>
          <cell r="E1971" t="str">
            <v>ND</v>
          </cell>
        </row>
        <row r="1972">
          <cell r="A1972">
            <v>72823</v>
          </cell>
          <cell r="B1972" t="str">
            <v>TUBO COBRE S/ COST. CLASSE EL - 1-</v>
          </cell>
          <cell r="C1972" t="str">
            <v>M</v>
          </cell>
          <cell r="D1972">
            <v>13.698040000000001</v>
          </cell>
          <cell r="E1972" t="str">
            <v>ND</v>
          </cell>
        </row>
        <row r="1973">
          <cell r="A1973">
            <v>72824</v>
          </cell>
          <cell r="B1973" t="str">
            <v>TUBO COBRE S/ COST. CLASSE EL - 11/4-</v>
          </cell>
          <cell r="C1973" t="str">
            <v>M</v>
          </cell>
          <cell r="D1973">
            <v>18.451139999999999</v>
          </cell>
          <cell r="E1973" t="str">
            <v>ND</v>
          </cell>
        </row>
        <row r="1974">
          <cell r="A1974">
            <v>72825</v>
          </cell>
          <cell r="B1974" t="str">
            <v>TUBO COBRE S/ COST. CLASSE EL - 11/2-</v>
          </cell>
          <cell r="C1974" t="str">
            <v>M</v>
          </cell>
          <cell r="D1974">
            <v>26.292079999999999</v>
          </cell>
          <cell r="E1974" t="str">
            <v>ND</v>
          </cell>
        </row>
        <row r="1975">
          <cell r="A1975">
            <v>72826</v>
          </cell>
          <cell r="B1975" t="str">
            <v>TUBO COBRE S/ COST. CLASSE EL - 2-</v>
          </cell>
          <cell r="C1975" t="str">
            <v>M</v>
          </cell>
          <cell r="D1975">
            <v>37.506480000000003</v>
          </cell>
          <cell r="E1975" t="str">
            <v>ND</v>
          </cell>
        </row>
        <row r="1976">
          <cell r="A1976">
            <v>73202</v>
          </cell>
          <cell r="B1976" t="str">
            <v>TUBO PRETO A-CARB.CL.SCH-40 - 3/4-</v>
          </cell>
          <cell r="C1976" t="str">
            <v>M</v>
          </cell>
          <cell r="D1976">
            <v>6.156459377</v>
          </cell>
          <cell r="E1976" t="str">
            <v>ND</v>
          </cell>
        </row>
        <row r="1977">
          <cell r="A1977">
            <v>73203</v>
          </cell>
          <cell r="B1977" t="str">
            <v>TUBO PRETO A-CARB.CL.SCH-40 - 1-</v>
          </cell>
          <cell r="C1977" t="str">
            <v>M</v>
          </cell>
          <cell r="D1977">
            <v>8.3211826129999995</v>
          </cell>
          <cell r="E1977" t="str">
            <v>ND</v>
          </cell>
        </row>
        <row r="1978">
          <cell r="A1978">
            <v>73204</v>
          </cell>
          <cell r="B1978" t="str">
            <v>TUBO PRETO A-CARB.CL.SCH-40 - 11/4-</v>
          </cell>
          <cell r="C1978" t="str">
            <v>M</v>
          </cell>
          <cell r="D1978">
            <v>14.258130270000001</v>
          </cell>
          <cell r="E1978" t="str">
            <v>ND</v>
          </cell>
        </row>
        <row r="1979">
          <cell r="A1979">
            <v>73205</v>
          </cell>
          <cell r="B1979" t="str">
            <v>TUBO PRETO A-CARB.CL.SCH-40 - 11/2-</v>
          </cell>
          <cell r="C1979" t="str">
            <v>M</v>
          </cell>
          <cell r="D1979">
            <v>16.716661500000001</v>
          </cell>
          <cell r="E1979" t="str">
            <v>ND</v>
          </cell>
        </row>
        <row r="1980">
          <cell r="A1980">
            <v>73701</v>
          </cell>
          <cell r="B1980" t="str">
            <v>TE 1/2" NPT</v>
          </cell>
          <cell r="C1980" t="str">
            <v>UN</v>
          </cell>
          <cell r="D1980">
            <v>7.722591048</v>
          </cell>
          <cell r="E1980" t="str">
            <v>ND</v>
          </cell>
        </row>
        <row r="1981">
          <cell r="A1981">
            <v>73730</v>
          </cell>
          <cell r="B1981" t="str">
            <v>LUVA DE REDUCAO DE 3/4"X1/2"NPT</v>
          </cell>
          <cell r="C1981" t="str">
            <v>UN</v>
          </cell>
          <cell r="D1981">
            <v>2.2250000000000001</v>
          </cell>
          <cell r="E1981" t="str">
            <v>ND</v>
          </cell>
        </row>
        <row r="1982">
          <cell r="A1982">
            <v>73740</v>
          </cell>
          <cell r="B1982" t="str">
            <v>CAP 3/4" NPT</v>
          </cell>
          <cell r="C1982" t="str">
            <v>UN</v>
          </cell>
          <cell r="D1982">
            <v>3.9360139350000001</v>
          </cell>
          <cell r="E1982" t="str">
            <v>ND</v>
          </cell>
        </row>
        <row r="1983">
          <cell r="A1983">
            <v>73801</v>
          </cell>
          <cell r="B1983" t="str">
            <v>TUBO DE ACO 1/2" SCH 80</v>
          </cell>
          <cell r="C1983" t="str">
            <v>M</v>
          </cell>
          <cell r="D1983">
            <v>25.4</v>
          </cell>
          <cell r="E1983" t="str">
            <v>ND</v>
          </cell>
        </row>
        <row r="1984">
          <cell r="A1984">
            <v>73802</v>
          </cell>
          <cell r="B1984" t="str">
            <v>TUBO DE ACO 3/4" SCH 80</v>
          </cell>
          <cell r="C1984" t="str">
            <v>M</v>
          </cell>
          <cell r="D1984">
            <v>28.3</v>
          </cell>
          <cell r="E1984" t="str">
            <v>ND</v>
          </cell>
        </row>
        <row r="1985">
          <cell r="A1985">
            <v>74002</v>
          </cell>
          <cell r="B1985" t="str">
            <v>CALHA ISOLANTE DE LA DE VIDRO - 3/4-</v>
          </cell>
          <cell r="C1985" t="str">
            <v>M</v>
          </cell>
          <cell r="D1985">
            <v>9.9084211799999995</v>
          </cell>
          <cell r="E1985" t="str">
            <v>ND</v>
          </cell>
        </row>
        <row r="1986">
          <cell r="A1986">
            <v>74003</v>
          </cell>
          <cell r="B1986" t="str">
            <v>CALHA ISOLANTE DE LA DE VIDRO - 1-</v>
          </cell>
          <cell r="C1986" t="str">
            <v>M</v>
          </cell>
          <cell r="D1986">
            <v>10.273148340000001</v>
          </cell>
          <cell r="E1986" t="str">
            <v>ND</v>
          </cell>
        </row>
        <row r="1987">
          <cell r="A1987">
            <v>74004</v>
          </cell>
          <cell r="B1987" t="str">
            <v>CALHA ISOLANTE DE LA DE VIDRO - 11/4-</v>
          </cell>
          <cell r="C1987" t="str">
            <v>M</v>
          </cell>
          <cell r="D1987">
            <v>11.82729129</v>
          </cell>
          <cell r="E1987" t="str">
            <v>ND</v>
          </cell>
        </row>
        <row r="1988">
          <cell r="A1988">
            <v>74005</v>
          </cell>
          <cell r="B1988" t="str">
            <v>CALHA ISOLANTE DE LA DE VIDRO - 11/2-</v>
          </cell>
          <cell r="C1988" t="str">
            <v>M</v>
          </cell>
          <cell r="D1988">
            <v>12.473668869999999</v>
          </cell>
          <cell r="E1988" t="str">
            <v>ND</v>
          </cell>
        </row>
        <row r="1989">
          <cell r="A1989">
            <v>74006</v>
          </cell>
          <cell r="B1989" t="str">
            <v>CALHA ISOLANTE DE LA DE VIDRO - 2-</v>
          </cell>
          <cell r="C1989" t="str">
            <v>M</v>
          </cell>
          <cell r="D1989">
            <v>14.21422793</v>
          </cell>
          <cell r="E1989" t="str">
            <v>ND</v>
          </cell>
        </row>
        <row r="1990">
          <cell r="A1990">
            <v>74401</v>
          </cell>
          <cell r="B1990" t="str">
            <v>REGISTRO DE GAVETA M.AMARELO - 1/2-</v>
          </cell>
          <cell r="C1990" t="str">
            <v>UN</v>
          </cell>
          <cell r="D1990">
            <v>13.51922006</v>
          </cell>
          <cell r="E1990" t="str">
            <v>ND</v>
          </cell>
        </row>
        <row r="1991">
          <cell r="A1991">
            <v>74402</v>
          </cell>
          <cell r="B1991" t="str">
            <v>REGISTRO DE GAVETA M.AMARELO - 3/4-</v>
          </cell>
          <cell r="C1991" t="str">
            <v>UN</v>
          </cell>
          <cell r="D1991">
            <v>13.87178965</v>
          </cell>
          <cell r="E1991" t="str">
            <v>ND</v>
          </cell>
        </row>
        <row r="1992">
          <cell r="A1992">
            <v>74403</v>
          </cell>
          <cell r="B1992" t="str">
            <v>REGISTRO DE GAVETA M.AMARELO - 1-</v>
          </cell>
          <cell r="C1992" t="str">
            <v>UN</v>
          </cell>
          <cell r="D1992">
            <v>17.833131860000002</v>
          </cell>
          <cell r="E1992" t="str">
            <v>ND</v>
          </cell>
        </row>
        <row r="1993">
          <cell r="A1993">
            <v>74404</v>
          </cell>
          <cell r="B1993" t="str">
            <v>REGISTRO DE GAVETA M.AMARELO - 11/4-</v>
          </cell>
          <cell r="C1993" t="str">
            <v>UN</v>
          </cell>
          <cell r="D1993">
            <v>34.172499999999999</v>
          </cell>
          <cell r="E1993" t="str">
            <v>ND</v>
          </cell>
        </row>
        <row r="1994">
          <cell r="A1994">
            <v>74405</v>
          </cell>
          <cell r="B1994" t="str">
            <v>REGISTRO DE GAVETA M.AMARELO - 11/2-</v>
          </cell>
          <cell r="C1994" t="str">
            <v>UN</v>
          </cell>
          <cell r="D1994">
            <v>33.074674629999997</v>
          </cell>
          <cell r="E1994" t="str">
            <v>ND</v>
          </cell>
        </row>
        <row r="1995">
          <cell r="A1995">
            <v>74406</v>
          </cell>
          <cell r="B1995" t="str">
            <v>REGISTRO DE GAVETA M.AMARELO - 2-</v>
          </cell>
          <cell r="C1995" t="str">
            <v>UN</v>
          </cell>
          <cell r="D1995">
            <v>47.767100390000003</v>
          </cell>
          <cell r="E1995" t="str">
            <v>ND</v>
          </cell>
        </row>
        <row r="1996">
          <cell r="A1996">
            <v>74407</v>
          </cell>
          <cell r="B1996" t="str">
            <v>REGISTRO DE GAVETA M.AMARELO - 21/2-</v>
          </cell>
          <cell r="C1996" t="str">
            <v>UN</v>
          </cell>
          <cell r="D1996">
            <v>126.40835490000001</v>
          </cell>
          <cell r="E1996" t="str">
            <v>ND</v>
          </cell>
        </row>
        <row r="1997">
          <cell r="A1997">
            <v>74408</v>
          </cell>
          <cell r="B1997" t="str">
            <v>REGISTRO DE GAVETA M.AMARELO - 3-</v>
          </cell>
          <cell r="C1997" t="str">
            <v>UN</v>
          </cell>
          <cell r="D1997">
            <v>243.6739</v>
          </cell>
          <cell r="E1997" t="str">
            <v>ND</v>
          </cell>
        </row>
        <row r="1998">
          <cell r="A1998">
            <v>74410</v>
          </cell>
          <cell r="B1998" t="str">
            <v>REGISTRO DE GAVETA M.AMARELO - 4-</v>
          </cell>
          <cell r="C1998" t="str">
            <v>UN</v>
          </cell>
          <cell r="D1998">
            <v>421.41950000000003</v>
          </cell>
          <cell r="E1998" t="str">
            <v>ND</v>
          </cell>
        </row>
        <row r="1999">
          <cell r="A1999">
            <v>74421</v>
          </cell>
          <cell r="B1999" t="str">
            <v>REGISTRO DE GAVETA M.CROMADO - 1/2-</v>
          </cell>
          <cell r="C1999" t="str">
            <v>UN</v>
          </cell>
          <cell r="D1999">
            <v>41.410400000000003</v>
          </cell>
          <cell r="E1999" t="str">
            <v>ND</v>
          </cell>
        </row>
        <row r="2000">
          <cell r="A2000">
            <v>74422</v>
          </cell>
          <cell r="B2000" t="str">
            <v>REGISTRO DE GAVETA M.CROMADO - 3/4-</v>
          </cell>
          <cell r="C2000" t="str">
            <v>UN</v>
          </cell>
          <cell r="D2000">
            <v>45.03</v>
          </cell>
          <cell r="E2000" t="str">
            <v>ND</v>
          </cell>
        </row>
        <row r="2001">
          <cell r="A2001">
            <v>74423</v>
          </cell>
          <cell r="B2001" t="str">
            <v>REGISTRO DE GAVETA M.CROMADO - 1-</v>
          </cell>
          <cell r="C2001" t="str">
            <v>UN</v>
          </cell>
          <cell r="D2001">
            <v>51.8337</v>
          </cell>
          <cell r="E2001" t="str">
            <v>ND</v>
          </cell>
        </row>
        <row r="2002">
          <cell r="A2002">
            <v>74424</v>
          </cell>
          <cell r="B2002" t="str">
            <v>REGISTRO DE GAVETA M.CROMADO - 11/4-</v>
          </cell>
          <cell r="C2002" t="str">
            <v>UN</v>
          </cell>
          <cell r="D2002">
            <v>74.131399999999999</v>
          </cell>
          <cell r="E2002" t="str">
            <v>ND</v>
          </cell>
        </row>
        <row r="2003">
          <cell r="A2003">
            <v>74425</v>
          </cell>
          <cell r="B2003" t="str">
            <v>REGISTRO DE GAVETA M.CROMADO - 11/2-</v>
          </cell>
          <cell r="C2003" t="str">
            <v>UN</v>
          </cell>
          <cell r="D2003">
            <v>55.572261609999998</v>
          </cell>
          <cell r="E2003" t="str">
            <v>ND</v>
          </cell>
        </row>
        <row r="2004">
          <cell r="A2004">
            <v>74430</v>
          </cell>
          <cell r="B2004" t="str">
            <v>REGISTRO DE PASSEIO PARA CAVALETE</v>
          </cell>
          <cell r="C2004" t="str">
            <v>UN</v>
          </cell>
          <cell r="D2004">
            <v>8.2772802700000003</v>
          </cell>
          <cell r="E2004" t="str">
            <v>ND</v>
          </cell>
        </row>
        <row r="2005">
          <cell r="A2005">
            <v>74431</v>
          </cell>
          <cell r="B2005" t="str">
            <v>REGISTRO DE PRESSAO M.AMARELO - 1/2-</v>
          </cell>
          <cell r="C2005" t="str">
            <v>UN</v>
          </cell>
          <cell r="D2005">
            <v>20.475377510000001</v>
          </cell>
          <cell r="E2005" t="str">
            <v>ND</v>
          </cell>
        </row>
        <row r="2006">
          <cell r="A2006">
            <v>74432</v>
          </cell>
          <cell r="B2006" t="str">
            <v>REGISTRO DE PRESSAO M.AMARELO - 3/4-</v>
          </cell>
          <cell r="C2006" t="str">
            <v>UN</v>
          </cell>
          <cell r="D2006">
            <v>21.032599560000001</v>
          </cell>
          <cell r="E2006" t="str">
            <v>ND</v>
          </cell>
        </row>
        <row r="2007">
          <cell r="A2007">
            <v>74433</v>
          </cell>
          <cell r="B2007" t="str">
            <v>REGISTRO DE PRESSAO M.AMARELO - 1-</v>
          </cell>
          <cell r="C2007" t="str">
            <v>UN</v>
          </cell>
          <cell r="D2007">
            <v>23.437097130000001</v>
          </cell>
          <cell r="E2007" t="str">
            <v>ND</v>
          </cell>
        </row>
        <row r="2008">
          <cell r="A2008">
            <v>74441</v>
          </cell>
          <cell r="B2008" t="str">
            <v>REGISTRO DE PRESSAO M.CROMADO - 1/2-</v>
          </cell>
          <cell r="C2008" t="str">
            <v>UN</v>
          </cell>
          <cell r="D2008">
            <v>47.664000000000001</v>
          </cell>
          <cell r="E2008" t="str">
            <v>ND</v>
          </cell>
        </row>
        <row r="2009">
          <cell r="A2009">
            <v>74442</v>
          </cell>
          <cell r="B2009" t="str">
            <v>REGISTRO DE PRESSAO M.CROMADO - 3/4-</v>
          </cell>
          <cell r="C2009" t="str">
            <v>UN</v>
          </cell>
          <cell r="D2009">
            <v>45.03</v>
          </cell>
          <cell r="E2009" t="str">
            <v>ND</v>
          </cell>
        </row>
        <row r="2010">
          <cell r="A2010">
            <v>74457</v>
          </cell>
          <cell r="B2010" t="str">
            <v>REGISTRO GLOBO C/ ADAP.E TAMPA - 21/2-</v>
          </cell>
          <cell r="C2010" t="str">
            <v>UN</v>
          </cell>
          <cell r="D2010">
            <v>63.577500000000001</v>
          </cell>
          <cell r="E2010" t="str">
            <v>ND</v>
          </cell>
        </row>
        <row r="2011">
          <cell r="A2011">
            <v>74460</v>
          </cell>
          <cell r="B2011" t="str">
            <v>REGISTRO ESFERICO D=3/4-P/GAS</v>
          </cell>
          <cell r="C2011" t="str">
            <v>UN</v>
          </cell>
          <cell r="D2011">
            <v>21.23725202</v>
          </cell>
          <cell r="E2011" t="str">
            <v>ND</v>
          </cell>
        </row>
        <row r="2012">
          <cell r="A2012">
            <v>74601</v>
          </cell>
          <cell r="B2012" t="str">
            <v>VOLANTE P/REGISTRO;M.AMARELO - 1/2-</v>
          </cell>
          <cell r="C2012" t="str">
            <v>UN</v>
          </cell>
          <cell r="D2012">
            <v>7.3249371300000004</v>
          </cell>
          <cell r="E2012" t="str">
            <v>ND</v>
          </cell>
        </row>
        <row r="2013">
          <cell r="A2013">
            <v>74602</v>
          </cell>
          <cell r="B2013" t="str">
            <v>VOLANTE P/REGISTRO;M.AMARELO - 3/4-</v>
          </cell>
          <cell r="C2013" t="str">
            <v>UN</v>
          </cell>
          <cell r="D2013">
            <v>7.3249371300000004</v>
          </cell>
          <cell r="E2013" t="str">
            <v>ND</v>
          </cell>
        </row>
        <row r="2014">
          <cell r="A2014">
            <v>74603</v>
          </cell>
          <cell r="B2014" t="str">
            <v>VOLANTE P/REGISTRO;M.AMARELO - 1-</v>
          </cell>
          <cell r="C2014" t="str">
            <v>UN</v>
          </cell>
          <cell r="D2014">
            <v>7.6997955999999999</v>
          </cell>
          <cell r="E2014" t="str">
            <v>ND</v>
          </cell>
        </row>
        <row r="2015">
          <cell r="A2015">
            <v>74604</v>
          </cell>
          <cell r="B2015" t="str">
            <v>VOLANTE P/REGISTRO;M.AMARELO - 1 1/4-</v>
          </cell>
          <cell r="C2015" t="str">
            <v>UN</v>
          </cell>
          <cell r="D2015">
            <v>8.5406943299999991</v>
          </cell>
          <cell r="E2015" t="str">
            <v>ND</v>
          </cell>
        </row>
        <row r="2016">
          <cell r="A2016">
            <v>74605</v>
          </cell>
          <cell r="B2016" t="str">
            <v>VOLANTE P/REGISTRO;M.AMARELO - 1 1/2-</v>
          </cell>
          <cell r="C2016" t="str">
            <v>UN</v>
          </cell>
          <cell r="D2016">
            <v>9.5943505699999996</v>
          </cell>
          <cell r="E2016" t="str">
            <v>ND</v>
          </cell>
        </row>
        <row r="2017">
          <cell r="A2017">
            <v>74606</v>
          </cell>
          <cell r="B2017" t="str">
            <v>VOLANTE P/REGISTRO;M.AMARELO - 2-</v>
          </cell>
          <cell r="C2017" t="str">
            <v>UN</v>
          </cell>
          <cell r="D2017">
            <v>11.02286528</v>
          </cell>
          <cell r="E2017" t="str">
            <v>ND</v>
          </cell>
        </row>
        <row r="2018">
          <cell r="A2018">
            <v>74607</v>
          </cell>
          <cell r="B2018" t="str">
            <v>VOLANTE P/REGISTRO;M.AMARELO - 2 1/2-</v>
          </cell>
          <cell r="C2018" t="str">
            <v>UN</v>
          </cell>
          <cell r="D2018">
            <v>18.499772060000002</v>
          </cell>
          <cell r="E2018" t="str">
            <v>ND</v>
          </cell>
        </row>
        <row r="2019">
          <cell r="A2019">
            <v>74608</v>
          </cell>
          <cell r="B2019" t="str">
            <v>VOLANTE P/REGISTRO;M.AMARELO - 3-</v>
          </cell>
          <cell r="C2019" t="str">
            <v>UN</v>
          </cell>
          <cell r="D2019">
            <v>39.208169699999999</v>
          </cell>
          <cell r="E2019" t="str">
            <v>ND</v>
          </cell>
        </row>
        <row r="2020">
          <cell r="A2020">
            <v>74609</v>
          </cell>
          <cell r="B2020" t="str">
            <v>VOLANTE P/REGISTR;M.AMARELO - 4-</v>
          </cell>
          <cell r="C2020" t="str">
            <v>UN</v>
          </cell>
          <cell r="D2020">
            <v>51.163115500000004</v>
          </cell>
          <cell r="E2020" t="str">
            <v>ND</v>
          </cell>
        </row>
        <row r="2021">
          <cell r="A2021">
            <v>74615</v>
          </cell>
          <cell r="B2021" t="str">
            <v>VOLANTE P/REGISTRO;M.CROMADO-1/2--1 1/2-</v>
          </cell>
          <cell r="C2021" t="str">
            <v>UN</v>
          </cell>
          <cell r="D2021">
            <v>24.259421799999998</v>
          </cell>
          <cell r="E2021" t="str">
            <v>ND</v>
          </cell>
        </row>
        <row r="2022">
          <cell r="A2022">
            <v>74801</v>
          </cell>
          <cell r="B2022" t="str">
            <v>VALVULA DE DESCARGA ELETRONICA P/MICTORIO - DOCOL</v>
          </cell>
          <cell r="C2022" t="str">
            <v>UN</v>
          </cell>
          <cell r="D2022">
            <v>222.74698169999999</v>
          </cell>
          <cell r="E2022" t="str">
            <v>ND</v>
          </cell>
        </row>
        <row r="2023">
          <cell r="A2023">
            <v>74805</v>
          </cell>
          <cell r="B2023" t="str">
            <v>REPARO DE VALVULA FLUXIVEL</v>
          </cell>
          <cell r="C2023" t="str">
            <v>UN</v>
          </cell>
          <cell r="D2023">
            <v>16.551183439999999</v>
          </cell>
          <cell r="E2023" t="str">
            <v>ND</v>
          </cell>
        </row>
        <row r="2024">
          <cell r="A2024">
            <v>74810</v>
          </cell>
          <cell r="B2024" t="str">
            <v>VALVULA AMERICANA - 1 1/2X3 3/4-</v>
          </cell>
          <cell r="C2024" t="str">
            <v>UN</v>
          </cell>
          <cell r="D2024">
            <v>12.99036568</v>
          </cell>
          <cell r="E2024" t="str">
            <v>ND</v>
          </cell>
        </row>
        <row r="2025">
          <cell r="A2025">
            <v>74815</v>
          </cell>
          <cell r="B2025" t="str">
            <v>VALVULA DE M.AMARELO C/GRELHA - 2-</v>
          </cell>
          <cell r="C2025" t="str">
            <v>UN</v>
          </cell>
          <cell r="D2025">
            <v>34.274221730000001</v>
          </cell>
          <cell r="E2025" t="str">
            <v>ND</v>
          </cell>
        </row>
        <row r="2026">
          <cell r="A2026">
            <v>74820</v>
          </cell>
          <cell r="B2026" t="str">
            <v>VALVULA DE M.CROMADO C/GRELHA - 11/2-</v>
          </cell>
          <cell r="C2026" t="str">
            <v>UN</v>
          </cell>
          <cell r="D2026">
            <v>26.2837</v>
          </cell>
          <cell r="E2026" t="str">
            <v>ND</v>
          </cell>
        </row>
        <row r="2027">
          <cell r="A2027">
            <v>74825</v>
          </cell>
          <cell r="B2027" t="str">
            <v>VALVULA DE METAL CROMADO - 1-</v>
          </cell>
          <cell r="C2027" t="str">
            <v>UN</v>
          </cell>
          <cell r="D2027">
            <v>17.031300000000002</v>
          </cell>
          <cell r="E2027" t="str">
            <v>ND</v>
          </cell>
        </row>
        <row r="2028">
          <cell r="A2028">
            <v>74830</v>
          </cell>
          <cell r="B2028" t="str">
            <v>VALVULA DE METAL CROMADO - 11/2-</v>
          </cell>
          <cell r="C2028" t="str">
            <v>UN</v>
          </cell>
          <cell r="D2028">
            <v>26.2837</v>
          </cell>
          <cell r="E2028" t="str">
            <v>ND</v>
          </cell>
        </row>
        <row r="2029">
          <cell r="A2029">
            <v>74832</v>
          </cell>
          <cell r="B2029" t="str">
            <v>VALVULA DE PVC - 1- A 2-</v>
          </cell>
          <cell r="C2029" t="str">
            <v>UN</v>
          </cell>
          <cell r="D2029">
            <v>2.3808578499999999</v>
          </cell>
          <cell r="E2029" t="str">
            <v>ND</v>
          </cell>
        </row>
        <row r="2030">
          <cell r="A2030">
            <v>74835</v>
          </cell>
          <cell r="B2030" t="str">
            <v>VALVULA FLUXIVEL C/ REG.INCOR. - 11/4-</v>
          </cell>
          <cell r="C2030" t="str">
            <v>UN</v>
          </cell>
          <cell r="D2030">
            <v>94.712551540000007</v>
          </cell>
          <cell r="E2030" t="str">
            <v>ND</v>
          </cell>
        </row>
        <row r="2031">
          <cell r="A2031">
            <v>74836</v>
          </cell>
          <cell r="B2031" t="str">
            <v>VALVULA FLUXIVEL C/ REG.INCOR. - 11/2-</v>
          </cell>
          <cell r="C2031" t="str">
            <v>UN</v>
          </cell>
          <cell r="D2031">
            <v>104.155</v>
          </cell>
          <cell r="E2031" t="str">
            <v>ND</v>
          </cell>
        </row>
        <row r="2032">
          <cell r="A2032">
            <v>74839</v>
          </cell>
          <cell r="B2032" t="str">
            <v>VALVULA FLUXIVEL S/ REG.INCOR. - 11/4-</v>
          </cell>
          <cell r="C2032" t="str">
            <v>UN</v>
          </cell>
          <cell r="D2032">
            <v>79.527406400000004</v>
          </cell>
          <cell r="E2032" t="str">
            <v>ND</v>
          </cell>
        </row>
        <row r="2033">
          <cell r="A2033">
            <v>74840</v>
          </cell>
          <cell r="B2033" t="str">
            <v>VALVULA FLUXIVEL S/ REG.INCOR. - 11/2-</v>
          </cell>
          <cell r="C2033" t="str">
            <v>UN</v>
          </cell>
          <cell r="D2033">
            <v>73.530299999999997</v>
          </cell>
          <cell r="E2033" t="str">
            <v>ND</v>
          </cell>
        </row>
        <row r="2034">
          <cell r="A2034">
            <v>74842</v>
          </cell>
          <cell r="B2034" t="str">
            <v>VALVULA DESCARGA EXTERNA 1 1/4-</v>
          </cell>
          <cell r="C2034" t="str">
            <v>UN</v>
          </cell>
          <cell r="D2034">
            <v>131.70703</v>
          </cell>
          <cell r="E2034" t="str">
            <v>ND</v>
          </cell>
        </row>
        <row r="2035">
          <cell r="A2035">
            <v>74847</v>
          </cell>
          <cell r="B2035" t="str">
            <v>VALVULA RET VERTIC.TP.PESADO - 21/2-</v>
          </cell>
          <cell r="C2035" t="str">
            <v>UN</v>
          </cell>
          <cell r="D2035">
            <v>65.498919150000006</v>
          </cell>
          <cell r="E2035" t="str">
            <v>ND</v>
          </cell>
        </row>
        <row r="2036">
          <cell r="A2036">
            <v>74862</v>
          </cell>
          <cell r="B2036" t="str">
            <v>VALVULA RETENCAO HORIZONTAL - 3/4-</v>
          </cell>
          <cell r="C2036" t="str">
            <v>UN</v>
          </cell>
          <cell r="D2036">
            <v>29.066600000000001</v>
          </cell>
          <cell r="E2036" t="str">
            <v>ND</v>
          </cell>
        </row>
        <row r="2037">
          <cell r="A2037">
            <v>74863</v>
          </cell>
          <cell r="B2037" t="str">
            <v>VALVULA RETENCAO HORIZONTAL - 1-</v>
          </cell>
          <cell r="C2037" t="str">
            <v>UN</v>
          </cell>
          <cell r="D2037">
            <v>38.6312</v>
          </cell>
          <cell r="E2037" t="str">
            <v>ND</v>
          </cell>
        </row>
        <row r="2038">
          <cell r="A2038">
            <v>74864</v>
          </cell>
          <cell r="B2038" t="str">
            <v>VALVULA RETENCAO HORIZONTAL - 11/4-</v>
          </cell>
          <cell r="C2038" t="str">
            <v>UN</v>
          </cell>
          <cell r="D2038">
            <v>48.1449</v>
          </cell>
          <cell r="E2038" t="str">
            <v>ND</v>
          </cell>
        </row>
        <row r="2039">
          <cell r="A2039">
            <v>74865</v>
          </cell>
          <cell r="B2039" t="str">
            <v>VALVULA RETENCAO HORIZONTAL - 11/2-</v>
          </cell>
          <cell r="C2039" t="str">
            <v>UN</v>
          </cell>
          <cell r="D2039">
            <v>59.116700000000002</v>
          </cell>
          <cell r="E2039" t="str">
            <v>ND</v>
          </cell>
        </row>
        <row r="2040">
          <cell r="A2040">
            <v>74866</v>
          </cell>
          <cell r="B2040" t="str">
            <v>VALVULA RETENCAO HORIZONTAL - 2-</v>
          </cell>
          <cell r="C2040" t="str">
            <v>UN</v>
          </cell>
          <cell r="D2040">
            <v>80.271900000000002</v>
          </cell>
          <cell r="E2040" t="str">
            <v>ND</v>
          </cell>
        </row>
        <row r="2041">
          <cell r="A2041">
            <v>74867</v>
          </cell>
          <cell r="B2041" t="str">
            <v>VALVULA RETENCAO HORIZONTAL - 21/2-</v>
          </cell>
          <cell r="C2041" t="str">
            <v>UN</v>
          </cell>
          <cell r="D2041">
            <v>120.1977</v>
          </cell>
          <cell r="E2041" t="str">
            <v>ND</v>
          </cell>
        </row>
        <row r="2042">
          <cell r="A2042">
            <v>74868</v>
          </cell>
          <cell r="B2042" t="str">
            <v>VALVULA RETENCAO HORIZONTAL - 3-</v>
          </cell>
          <cell r="C2042" t="str">
            <v>UN</v>
          </cell>
          <cell r="D2042">
            <v>148.23949999999999</v>
          </cell>
          <cell r="E2042" t="str">
            <v>ND</v>
          </cell>
        </row>
        <row r="2043">
          <cell r="A2043">
            <v>74870</v>
          </cell>
          <cell r="B2043" t="str">
            <v>VALVULA RETENCAO HORIZONTAL - 4-</v>
          </cell>
          <cell r="C2043" t="str">
            <v>UN</v>
          </cell>
          <cell r="D2043">
            <v>246.17189999999999</v>
          </cell>
          <cell r="E2043" t="str">
            <v>ND</v>
          </cell>
        </row>
        <row r="2044">
          <cell r="A2044">
            <v>74882</v>
          </cell>
          <cell r="B2044" t="str">
            <v>VALVULA RETENCAO VERTICAL - 3/4-</v>
          </cell>
          <cell r="C2044" t="str">
            <v>UN</v>
          </cell>
          <cell r="D2044">
            <v>15.525219440000001</v>
          </cell>
          <cell r="E2044" t="str">
            <v>ND</v>
          </cell>
        </row>
        <row r="2045">
          <cell r="A2045">
            <v>74883</v>
          </cell>
          <cell r="B2045" t="str">
            <v>VALVULA RETENCAO VERTICAL - 1-</v>
          </cell>
          <cell r="C2045" t="str">
            <v>UN</v>
          </cell>
          <cell r="D2045">
            <v>20.331512910000001</v>
          </cell>
          <cell r="E2045" t="str">
            <v>ND</v>
          </cell>
        </row>
        <row r="2046">
          <cell r="A2046">
            <v>74884</v>
          </cell>
          <cell r="B2046" t="str">
            <v>VALVULA RETENCAO VERTICAL - 11/4-</v>
          </cell>
          <cell r="C2046" t="str">
            <v>UN</v>
          </cell>
          <cell r="D2046">
            <v>25.026361959999999</v>
          </cell>
          <cell r="E2046" t="str">
            <v>ND</v>
          </cell>
        </row>
        <row r="2047">
          <cell r="A2047">
            <v>74885</v>
          </cell>
          <cell r="B2047" t="str">
            <v>VALVULA RETENCAO VERTICAL - 11/2-</v>
          </cell>
          <cell r="C2047" t="str">
            <v>UN</v>
          </cell>
          <cell r="D2047">
            <v>32.740341399999998</v>
          </cell>
          <cell r="E2047" t="str">
            <v>ND</v>
          </cell>
        </row>
        <row r="2048">
          <cell r="A2048">
            <v>74886</v>
          </cell>
          <cell r="B2048" t="str">
            <v>VALVULA RETENCAO VERTICAL - 2-</v>
          </cell>
          <cell r="C2048" t="str">
            <v>UN</v>
          </cell>
          <cell r="D2048">
            <v>42.561633309999998</v>
          </cell>
          <cell r="E2048" t="str">
            <v>ND</v>
          </cell>
        </row>
        <row r="2049">
          <cell r="A2049">
            <v>74887</v>
          </cell>
          <cell r="B2049" t="str">
            <v>VALVULA RETENCAO VERTICAL - 21/2-</v>
          </cell>
          <cell r="C2049" t="str">
            <v>UN</v>
          </cell>
          <cell r="D2049">
            <v>69.551443149999997</v>
          </cell>
          <cell r="E2049" t="str">
            <v>ND</v>
          </cell>
        </row>
        <row r="2050">
          <cell r="A2050">
            <v>74888</v>
          </cell>
          <cell r="B2050" t="str">
            <v>VALVULA RETENCAO VERTICAL - 3-</v>
          </cell>
          <cell r="C2050" t="str">
            <v>UN</v>
          </cell>
          <cell r="D2050">
            <v>93.907112389999995</v>
          </cell>
          <cell r="E2050" t="str">
            <v>ND</v>
          </cell>
        </row>
        <row r="2051">
          <cell r="A2051">
            <v>74890</v>
          </cell>
          <cell r="B2051" t="str">
            <v>VALVULA RETENCAO VERTICAL - 4-</v>
          </cell>
          <cell r="C2051" t="str">
            <v>UN</v>
          </cell>
          <cell r="D2051">
            <v>168.69441649999999</v>
          </cell>
          <cell r="E2051" t="str">
            <v>ND</v>
          </cell>
        </row>
        <row r="2052">
          <cell r="A2052">
            <v>74893</v>
          </cell>
          <cell r="B2052" t="str">
            <v>VALVULA RETENCAO; PE C/CRIVO - 1-</v>
          </cell>
          <cell r="C2052" t="str">
            <v>UN</v>
          </cell>
          <cell r="D2052">
            <v>18.827400000000001</v>
          </cell>
          <cell r="E2052" t="str">
            <v>ND</v>
          </cell>
        </row>
        <row r="2053">
          <cell r="A2053">
            <v>74894</v>
          </cell>
          <cell r="B2053" t="str">
            <v>VALVULA RETENCAO; PE C/CRIVO - 11/4-</v>
          </cell>
          <cell r="C2053" t="str">
            <v>UN</v>
          </cell>
          <cell r="D2053">
            <v>38.471899999999998</v>
          </cell>
          <cell r="E2053" t="str">
            <v>ND</v>
          </cell>
        </row>
        <row r="2054">
          <cell r="A2054">
            <v>74895</v>
          </cell>
          <cell r="B2054" t="str">
            <v>VALVULA RETENCAO; PE C/CRIVO - 11/2-</v>
          </cell>
          <cell r="C2054" t="str">
            <v>UN</v>
          </cell>
          <cell r="D2054">
            <v>31.007999999999999</v>
          </cell>
          <cell r="E2054" t="str">
            <v>ND</v>
          </cell>
        </row>
        <row r="2055">
          <cell r="A2055">
            <v>74896</v>
          </cell>
          <cell r="B2055" t="str">
            <v>VALVULA RETENCAO; PE C/CRIVO - 2-</v>
          </cell>
          <cell r="C2055" t="str">
            <v>UN</v>
          </cell>
          <cell r="D2055">
            <v>45.2699</v>
          </cell>
          <cell r="E2055" t="str">
            <v>ND</v>
          </cell>
        </row>
        <row r="2056">
          <cell r="A2056">
            <v>74901</v>
          </cell>
          <cell r="B2056" t="str">
            <v>PIGTAIL</v>
          </cell>
          <cell r="C2056" t="str">
            <v>UN</v>
          </cell>
          <cell r="D2056">
            <v>15.67313657</v>
          </cell>
          <cell r="E2056" t="str">
            <v>ND</v>
          </cell>
        </row>
        <row r="2057">
          <cell r="A2057">
            <v>74930</v>
          </cell>
          <cell r="B2057" t="str">
            <v>VALVULA DE RETENCAO PARA CILINDRO DE GLP</v>
          </cell>
          <cell r="C2057" t="str">
            <v>UN</v>
          </cell>
          <cell r="D2057">
            <v>10.31367358</v>
          </cell>
          <cell r="E2057" t="str">
            <v>ND</v>
          </cell>
        </row>
        <row r="2058">
          <cell r="A2058">
            <v>74950</v>
          </cell>
          <cell r="B2058" t="str">
            <v>VALVULA ESFERICA 1/2" NPT</v>
          </cell>
          <cell r="C2058" t="str">
            <v>UN</v>
          </cell>
          <cell r="D2058">
            <v>15.9061567</v>
          </cell>
          <cell r="E2058" t="str">
            <v>ND</v>
          </cell>
        </row>
        <row r="2059">
          <cell r="A2059">
            <v>75215</v>
          </cell>
          <cell r="B2059" t="str">
            <v>CAIXA DE PASSEIO PARA CAVALETE</v>
          </cell>
          <cell r="C2059" t="str">
            <v>UN</v>
          </cell>
          <cell r="D2059">
            <v>24.88</v>
          </cell>
          <cell r="E2059" t="str">
            <v>ND</v>
          </cell>
        </row>
        <row r="2060">
          <cell r="A2060">
            <v>75240</v>
          </cell>
          <cell r="B2060" t="str">
            <v>CAIXA SIFONADA DE PVC - 100X150MM</v>
          </cell>
          <cell r="C2060" t="str">
            <v>UN</v>
          </cell>
          <cell r="D2060">
            <v>6.5367212119999998</v>
          </cell>
          <cell r="E2060" t="str">
            <v>ND</v>
          </cell>
        </row>
        <row r="2061">
          <cell r="A2061">
            <v>75245</v>
          </cell>
          <cell r="B2061" t="str">
            <v>CAIXA SIFONADA DE PVC - 150X150MM</v>
          </cell>
          <cell r="C2061" t="str">
            <v>UN</v>
          </cell>
          <cell r="D2061">
            <v>13.4412</v>
          </cell>
          <cell r="E2061" t="str">
            <v>ND</v>
          </cell>
        </row>
        <row r="2062">
          <cell r="A2062">
            <v>75247</v>
          </cell>
          <cell r="B2062" t="str">
            <v>CAIXA SIFONADA PVC RIGIDO (250X172X50)MM</v>
          </cell>
          <cell r="C2062" t="str">
            <v>UN</v>
          </cell>
          <cell r="D2062">
            <v>20.26667252</v>
          </cell>
          <cell r="E2062" t="str">
            <v>ND</v>
          </cell>
        </row>
        <row r="2063">
          <cell r="A2063">
            <v>75248</v>
          </cell>
          <cell r="B2063" t="str">
            <v>CAIXA SIFONADA PVC RIGIDO (250X230X75)MM</v>
          </cell>
          <cell r="C2063" t="str">
            <v>UN</v>
          </cell>
          <cell r="D2063">
            <v>23.877471409999998</v>
          </cell>
          <cell r="E2063" t="str">
            <v>ND</v>
          </cell>
        </row>
        <row r="2064">
          <cell r="A2064">
            <v>75260</v>
          </cell>
          <cell r="B2064" t="str">
            <v>CAIXA SIFONADA F.FUNDIDO - DIAM.150MM</v>
          </cell>
          <cell r="C2064" t="str">
            <v>UN</v>
          </cell>
          <cell r="D2064">
            <v>110.2372</v>
          </cell>
          <cell r="E2064" t="str">
            <v>ND</v>
          </cell>
        </row>
        <row r="2065">
          <cell r="A2065">
            <v>75275</v>
          </cell>
          <cell r="B2065" t="str">
            <v>RALO SECO DE F.FUNDIDO - DIAM.100MM</v>
          </cell>
          <cell r="C2065" t="str">
            <v>UN</v>
          </cell>
          <cell r="D2065">
            <v>17.465</v>
          </cell>
          <cell r="E2065" t="str">
            <v>ND</v>
          </cell>
        </row>
        <row r="2066">
          <cell r="A2066">
            <v>75280</v>
          </cell>
          <cell r="B2066" t="str">
            <v>RALO SECO DE PVC - DIAM. 100MM/SS40MM</v>
          </cell>
          <cell r="C2066" t="str">
            <v>UN</v>
          </cell>
          <cell r="D2066">
            <v>3.3352272520000001</v>
          </cell>
          <cell r="E2066" t="str">
            <v>ND</v>
          </cell>
        </row>
        <row r="2067">
          <cell r="A2067">
            <v>75295</v>
          </cell>
          <cell r="B2067" t="str">
            <v>PLUG DE FERRO FUNDIDO PARA RALO - 2-</v>
          </cell>
          <cell r="C2067" t="str">
            <v>UN</v>
          </cell>
          <cell r="D2067">
            <v>3.6330877660000001</v>
          </cell>
          <cell r="E2067" t="str">
            <v>ND</v>
          </cell>
        </row>
        <row r="2068">
          <cell r="A2068">
            <v>75602</v>
          </cell>
          <cell r="B2068" t="str">
            <v>GRELHA DE CONCRETO P/CANALETA A.P. - L=30CM</v>
          </cell>
          <cell r="C2068" t="str">
            <v>M</v>
          </cell>
          <cell r="D2068">
            <v>22.542164750000001</v>
          </cell>
          <cell r="E2068" t="str">
            <v>ND</v>
          </cell>
        </row>
        <row r="2069">
          <cell r="A2069">
            <v>75605</v>
          </cell>
          <cell r="B2069" t="str">
            <v>GRELHA DE FERRO FUNDIDO - 15X15CM</v>
          </cell>
          <cell r="C2069" t="str">
            <v>UN</v>
          </cell>
          <cell r="D2069">
            <v>4.5246430459999996</v>
          </cell>
          <cell r="E2069" t="str">
            <v>ND</v>
          </cell>
        </row>
        <row r="2070">
          <cell r="A2070">
            <v>75606</v>
          </cell>
          <cell r="B2070" t="str">
            <v>HP-02 GRELHA FER.PERF.P/CANALETA A.P. L=30C</v>
          </cell>
          <cell r="C2070" t="str">
            <v>M</v>
          </cell>
          <cell r="D2070">
            <v>39.201180000000001</v>
          </cell>
          <cell r="E2070" t="str">
            <v>ND</v>
          </cell>
        </row>
        <row r="2071">
          <cell r="A2071">
            <v>75608</v>
          </cell>
          <cell r="B2071" t="str">
            <v>GRELHA DE FERRO PERFILADO - 100X40CM</v>
          </cell>
          <cell r="C2071" t="str">
            <v>UN</v>
          </cell>
          <cell r="D2071">
            <v>90.022776239999999</v>
          </cell>
          <cell r="E2071" t="str">
            <v>ND</v>
          </cell>
        </row>
        <row r="2072">
          <cell r="A2072">
            <v>75611</v>
          </cell>
          <cell r="B2072" t="str">
            <v>GRELHA DE FERRO PERFILADO - 100X50CM</v>
          </cell>
          <cell r="C2072" t="str">
            <v>UN</v>
          </cell>
          <cell r="D2072">
            <v>112.5284703</v>
          </cell>
          <cell r="E2072" t="str">
            <v>ND</v>
          </cell>
        </row>
        <row r="2073">
          <cell r="A2073">
            <v>75613</v>
          </cell>
          <cell r="B2073" t="str">
            <v>GRELHA DE FERRO FUNDIDO - L=20CM</v>
          </cell>
          <cell r="C2073" t="str">
            <v>M</v>
          </cell>
          <cell r="D2073">
            <v>14.021733040000001</v>
          </cell>
          <cell r="E2073" t="str">
            <v>ND</v>
          </cell>
        </row>
        <row r="2074">
          <cell r="A2074">
            <v>75614</v>
          </cell>
          <cell r="B2074" t="str">
            <v>GRELHA HEMISFERICO; F.FUNDIDO - 75MM</v>
          </cell>
          <cell r="C2074" t="str">
            <v>UN</v>
          </cell>
          <cell r="D2074">
            <v>4</v>
          </cell>
          <cell r="E2074" t="str">
            <v>ND</v>
          </cell>
        </row>
        <row r="2075">
          <cell r="A2075">
            <v>75617</v>
          </cell>
          <cell r="B2075" t="str">
            <v>GRELHA HEMISFERICO; F.FUNDIDO - 100MM</v>
          </cell>
          <cell r="C2075" t="str">
            <v>UN</v>
          </cell>
          <cell r="D2075">
            <v>5.2</v>
          </cell>
          <cell r="E2075" t="str">
            <v>ND</v>
          </cell>
        </row>
        <row r="2076">
          <cell r="A2076">
            <v>75620</v>
          </cell>
          <cell r="B2076" t="str">
            <v>GRELHA HEMISFERICO; F.FUNDIDO - 150MM</v>
          </cell>
          <cell r="C2076" t="str">
            <v>UN</v>
          </cell>
          <cell r="D2076">
            <v>12.3</v>
          </cell>
          <cell r="E2076" t="str">
            <v>ND</v>
          </cell>
        </row>
        <row r="2077">
          <cell r="A2077">
            <v>75629</v>
          </cell>
          <cell r="B2077" t="str">
            <v>GRELHA METALICA P/ SIFAO C.VIDR. - 4-</v>
          </cell>
          <cell r="C2077" t="str">
            <v>UN</v>
          </cell>
          <cell r="D2077">
            <v>8.4866606769999997</v>
          </cell>
          <cell r="E2077" t="str">
            <v>ND</v>
          </cell>
        </row>
        <row r="2078">
          <cell r="A2078">
            <v>75630</v>
          </cell>
          <cell r="B2078" t="str">
            <v>GRELHA P/C.SIFON.E RALO;PVC RIGIDO-100MM</v>
          </cell>
          <cell r="C2078" t="str">
            <v>UN</v>
          </cell>
          <cell r="D2078">
            <v>1.7831105599999999</v>
          </cell>
          <cell r="E2078" t="str">
            <v>ND</v>
          </cell>
        </row>
        <row r="2079">
          <cell r="A2079">
            <v>75631</v>
          </cell>
          <cell r="B2079" t="str">
            <v>GRELHA P/C.SIFON.E RALO;PVC RIGIDO-150MM</v>
          </cell>
          <cell r="C2079" t="str">
            <v>UN</v>
          </cell>
          <cell r="D2079">
            <v>5.51</v>
          </cell>
          <cell r="E2079" t="str">
            <v>ND</v>
          </cell>
        </row>
        <row r="2080">
          <cell r="A2080">
            <v>75632</v>
          </cell>
          <cell r="B2080" t="str">
            <v>GRELHA REDONDA DE F.FUNDIDO - 150MM</v>
          </cell>
          <cell r="C2080" t="str">
            <v>UN</v>
          </cell>
          <cell r="D2080">
            <v>19.600000000000001</v>
          </cell>
          <cell r="E2080" t="str">
            <v>ND</v>
          </cell>
        </row>
        <row r="2081">
          <cell r="A2081">
            <v>75635</v>
          </cell>
          <cell r="B2081" t="str">
            <v>GRELHA REDONDA DE F.FUNDIDO - 100MM</v>
          </cell>
          <cell r="C2081" t="str">
            <v>UN</v>
          </cell>
          <cell r="D2081">
            <v>8.1</v>
          </cell>
          <cell r="E2081" t="str">
            <v>ND</v>
          </cell>
        </row>
        <row r="2082">
          <cell r="A2082">
            <v>75636</v>
          </cell>
          <cell r="B2082" t="str">
            <v>TAMPA CEGA REDONDA DE ALUMINIO 2;50 MM</v>
          </cell>
          <cell r="C2082" t="str">
            <v>UN</v>
          </cell>
          <cell r="D2082">
            <v>25.94</v>
          </cell>
          <cell r="E2082" t="str">
            <v>ND</v>
          </cell>
        </row>
        <row r="2083">
          <cell r="A2083">
            <v>75638</v>
          </cell>
          <cell r="B2083" t="str">
            <v>GRELHA REDONDA; METAL CROMADO - 100MM</v>
          </cell>
          <cell r="C2083" t="str">
            <v>UN</v>
          </cell>
          <cell r="D2083">
            <v>10.325831150000001</v>
          </cell>
          <cell r="E2083" t="str">
            <v>ND</v>
          </cell>
        </row>
        <row r="2084">
          <cell r="A2084">
            <v>75641</v>
          </cell>
          <cell r="B2084" t="str">
            <v>GRELHA REDONDA; METAL CROMADO - 150MM</v>
          </cell>
          <cell r="C2084" t="str">
            <v>UN</v>
          </cell>
          <cell r="D2084">
            <v>20.09038773</v>
          </cell>
          <cell r="E2084" t="str">
            <v>ND</v>
          </cell>
        </row>
        <row r="2085">
          <cell r="A2085">
            <v>75642</v>
          </cell>
          <cell r="B2085" t="str">
            <v>GRELHA P/C.SIFON.E RALO;M.CROMADO-100MM</v>
          </cell>
          <cell r="C2085" t="str">
            <v>UN</v>
          </cell>
          <cell r="D2085">
            <v>5.6349999999999998</v>
          </cell>
          <cell r="E2085" t="str">
            <v>ND</v>
          </cell>
        </row>
        <row r="2086">
          <cell r="A2086">
            <v>75643</v>
          </cell>
          <cell r="B2086" t="str">
            <v>GRELHA P/C.SIFON.E RALO;M.CROMADO-150MM</v>
          </cell>
          <cell r="C2086" t="str">
            <v>UN</v>
          </cell>
          <cell r="D2086">
            <v>12.123100000000001</v>
          </cell>
          <cell r="E2086" t="str">
            <v>ND</v>
          </cell>
        </row>
        <row r="2087">
          <cell r="A2087">
            <v>75653</v>
          </cell>
          <cell r="B2087" t="str">
            <v>SIFAO DE METAL CROMADO - 1-X11/2-</v>
          </cell>
          <cell r="C2087" t="str">
            <v>UN</v>
          </cell>
          <cell r="D2087">
            <v>43.085000000000001</v>
          </cell>
          <cell r="E2087" t="str">
            <v>ND</v>
          </cell>
        </row>
        <row r="2088">
          <cell r="A2088">
            <v>75656</v>
          </cell>
          <cell r="B2088" t="str">
            <v>SIFAO DE METAL CROMADO - 1X2-</v>
          </cell>
          <cell r="C2088" t="str">
            <v>UN</v>
          </cell>
          <cell r="D2088">
            <v>93.224999999999994</v>
          </cell>
          <cell r="E2088" t="str">
            <v>ND</v>
          </cell>
        </row>
        <row r="2089">
          <cell r="A2089">
            <v>75657</v>
          </cell>
          <cell r="B2089" t="str">
            <v>SIFAO DE METAL CROMADO - 11/2-X2-</v>
          </cell>
          <cell r="C2089" t="str">
            <v>UN</v>
          </cell>
          <cell r="D2089">
            <v>53.173167399999997</v>
          </cell>
          <cell r="E2089" t="str">
            <v>ND</v>
          </cell>
        </row>
        <row r="2090">
          <cell r="A2090">
            <v>75659</v>
          </cell>
          <cell r="B2090" t="str">
            <v>SIFAO C/COPO DE PVC RIGIDO - 2-</v>
          </cell>
          <cell r="C2090" t="str">
            <v>UN</v>
          </cell>
          <cell r="D2090">
            <v>7.6313000000000004</v>
          </cell>
          <cell r="E2090" t="str">
            <v>ND</v>
          </cell>
        </row>
        <row r="2091">
          <cell r="A2091">
            <v>75660</v>
          </cell>
          <cell r="B2091" t="str">
            <v>SIFAO C/COPO DE PVC RIGIDO - 1-X1 1/2-</v>
          </cell>
          <cell r="C2091" t="str">
            <v>UN</v>
          </cell>
          <cell r="D2091">
            <v>4.6536483930000001</v>
          </cell>
          <cell r="E2091" t="str">
            <v>ND</v>
          </cell>
        </row>
        <row r="2092">
          <cell r="A2092">
            <v>75662</v>
          </cell>
          <cell r="B2092" t="str">
            <v>SIFAO DE PVC RIGIDO CROMADO - 40MM</v>
          </cell>
          <cell r="C2092" t="str">
            <v>UN</v>
          </cell>
          <cell r="D2092">
            <v>13.798844219999999</v>
          </cell>
          <cell r="E2092" t="str">
            <v>ND</v>
          </cell>
        </row>
        <row r="2093">
          <cell r="A2093">
            <v>75663</v>
          </cell>
          <cell r="B2093" t="str">
            <v>SIFAO C/COPO DE PVC RIGIDO - 1 1/2-X2-</v>
          </cell>
          <cell r="C2093" t="str">
            <v>UN</v>
          </cell>
          <cell r="D2093">
            <v>5.0909832750000001</v>
          </cell>
          <cell r="E2093" t="str">
            <v>ND</v>
          </cell>
        </row>
        <row r="2094">
          <cell r="A2094">
            <v>75670</v>
          </cell>
          <cell r="B2094" t="str">
            <v>GRELHA DE ALUMINIO POLIDO L=10CM</v>
          </cell>
          <cell r="C2094" t="str">
            <v>M</v>
          </cell>
          <cell r="D2094">
            <v>28.808379989999999</v>
          </cell>
          <cell r="E2094" t="str">
            <v>ND</v>
          </cell>
        </row>
        <row r="2095">
          <cell r="A2095">
            <v>76020</v>
          </cell>
          <cell r="B2095" t="str">
            <v>RESERVATORIO CIMENTO-AMIANTO - 500L</v>
          </cell>
          <cell r="C2095" t="str">
            <v>UN</v>
          </cell>
          <cell r="D2095">
            <v>100.9439</v>
          </cell>
          <cell r="E2095" t="str">
            <v>ND</v>
          </cell>
        </row>
        <row r="2096">
          <cell r="A2096">
            <v>76030</v>
          </cell>
          <cell r="B2096" t="str">
            <v>RESERVATORIO CIMENTO-AMIANTO - 1000L</v>
          </cell>
          <cell r="C2096" t="str">
            <v>UN</v>
          </cell>
          <cell r="D2096">
            <v>209.19</v>
          </cell>
          <cell r="E2096" t="str">
            <v>ND</v>
          </cell>
        </row>
        <row r="2097">
          <cell r="A2097">
            <v>76034</v>
          </cell>
          <cell r="B2097" t="str">
            <v>RESERVATORIO CAIXA D AGUA DE FIBRA DE VIDRO- 1500L</v>
          </cell>
          <cell r="C2097" t="str">
            <v>UN</v>
          </cell>
          <cell r="D2097">
            <v>284.76</v>
          </cell>
          <cell r="E2097" t="str">
            <v>ND</v>
          </cell>
        </row>
        <row r="2098">
          <cell r="A2098">
            <v>76035</v>
          </cell>
          <cell r="B2098" t="str">
            <v>CAIXA D AGUA DE POLIPROPILENO 500 LITROS</v>
          </cell>
          <cell r="C2098" t="str">
            <v>UN</v>
          </cell>
          <cell r="D2098">
            <v>221.59</v>
          </cell>
          <cell r="E2098" t="str">
            <v>ND</v>
          </cell>
        </row>
        <row r="2099">
          <cell r="A2099">
            <v>76036</v>
          </cell>
          <cell r="B2099" t="str">
            <v>CX D AGUA DE POLIPROPILENO 1000 LITROS</v>
          </cell>
          <cell r="C2099" t="str">
            <v>UN</v>
          </cell>
          <cell r="D2099">
            <v>426.14</v>
          </cell>
          <cell r="E2099" t="str">
            <v>ND</v>
          </cell>
        </row>
        <row r="2100">
          <cell r="A2100">
            <v>76050</v>
          </cell>
          <cell r="B2100" t="str">
            <v>CAIXA D'AGUA EM ANEIS CONCR. H=8M CS=30M3</v>
          </cell>
          <cell r="C2100" t="str">
            <v>UN</v>
          </cell>
          <cell r="D2100">
            <v>21515.52534</v>
          </cell>
          <cell r="E2100" t="str">
            <v>ND</v>
          </cell>
        </row>
        <row r="2101">
          <cell r="A2101">
            <v>76055</v>
          </cell>
          <cell r="B2101" t="str">
            <v>CAIXA D'AGUA EM ANEIS CONCR. H=16M CS=19M3</v>
          </cell>
          <cell r="C2101" t="str">
            <v>UN</v>
          </cell>
          <cell r="D2101">
            <v>29181.549900000002</v>
          </cell>
          <cell r="E2101" t="str">
            <v>ND</v>
          </cell>
        </row>
        <row r="2102">
          <cell r="A2102">
            <v>76060</v>
          </cell>
          <cell r="B2102" t="str">
            <v>CAIXA D'AGUA EM ANEIS CONCR. H=17M CS=16M3</v>
          </cell>
          <cell r="C2102" t="str">
            <v>UN</v>
          </cell>
          <cell r="D2102">
            <v>32594.112819999998</v>
          </cell>
          <cell r="E2102" t="str">
            <v>ND</v>
          </cell>
        </row>
        <row r="2103">
          <cell r="A2103">
            <v>76065</v>
          </cell>
          <cell r="B2103" t="str">
            <v>CAIXA D'AGUA EM ANEIS CONCRETO H=18M CS=24M</v>
          </cell>
          <cell r="C2103" t="str">
            <v>UN</v>
          </cell>
          <cell r="D2103">
            <v>38688.095789999999</v>
          </cell>
          <cell r="E2103" t="str">
            <v>ND</v>
          </cell>
        </row>
        <row r="2104">
          <cell r="A2104">
            <v>76070</v>
          </cell>
          <cell r="B2104" t="str">
            <v>CAIXA D'AGUA EM ANEIS CONCR.H=16M CS=20M3</v>
          </cell>
          <cell r="C2104" t="str">
            <v>UN</v>
          </cell>
          <cell r="D2104">
            <v>32705.557229999999</v>
          </cell>
          <cell r="E2104" t="str">
            <v>ND</v>
          </cell>
        </row>
        <row r="2105">
          <cell r="A2105">
            <v>76075</v>
          </cell>
          <cell r="B2105" t="str">
            <v>CAIXA D'AGUA EM ANEIS CONCR. H=19;5M CS=22M</v>
          </cell>
          <cell r="C2105" t="str">
            <v>UN</v>
          </cell>
          <cell r="D2105">
            <v>41940.246299999999</v>
          </cell>
          <cell r="E2105" t="str">
            <v>ND</v>
          </cell>
        </row>
        <row r="2106">
          <cell r="A2106">
            <v>76080</v>
          </cell>
          <cell r="B2106" t="str">
            <v>CAIXA D'AGUA EM ANEIS CONCR. H=16M CS=14M3</v>
          </cell>
          <cell r="C2106" t="str">
            <v>UN</v>
          </cell>
          <cell r="D2106">
            <v>26986.43274</v>
          </cell>
          <cell r="E2106" t="str">
            <v>ND</v>
          </cell>
        </row>
        <row r="2107">
          <cell r="A2107">
            <v>76085</v>
          </cell>
          <cell r="B2107" t="str">
            <v>CAIXA D'AGUA EM ANEIS CONCR. H=16M CS=22M3</v>
          </cell>
          <cell r="C2107" t="str">
            <v>UN</v>
          </cell>
          <cell r="D2107">
            <v>32874.412400000001</v>
          </cell>
          <cell r="E2107" t="str">
            <v>ND</v>
          </cell>
        </row>
        <row r="2108">
          <cell r="A2108">
            <v>76090</v>
          </cell>
          <cell r="B2108" t="str">
            <v>CAIXA D'AGUA EM ANEIS CONCR. H=12M CS=10M3</v>
          </cell>
          <cell r="C2108" t="str">
            <v>UN</v>
          </cell>
          <cell r="D2108">
            <v>20978.565910000001</v>
          </cell>
          <cell r="E2108" t="str">
            <v>ND</v>
          </cell>
        </row>
        <row r="2109">
          <cell r="A2109">
            <v>76404</v>
          </cell>
          <cell r="B2109" t="str">
            <v>BACIA SANITARIA C/CAIXA ACOPLADA; LOUCA BCA</v>
          </cell>
          <cell r="C2109" t="str">
            <v>UN</v>
          </cell>
          <cell r="D2109">
            <v>133.39490620000001</v>
          </cell>
          <cell r="E2109" t="str">
            <v>ND</v>
          </cell>
        </row>
        <row r="2110">
          <cell r="A2110">
            <v>76405</v>
          </cell>
          <cell r="B2110" t="str">
            <v>BACIA SANITARIA DE LOUCA BRANCA</v>
          </cell>
          <cell r="C2110" t="str">
            <v>UN</v>
          </cell>
          <cell r="D2110">
            <v>81.798699999999997</v>
          </cell>
          <cell r="E2110" t="str">
            <v>ND</v>
          </cell>
        </row>
        <row r="2111">
          <cell r="A2111">
            <v>76407</v>
          </cell>
          <cell r="B2111" t="str">
            <v>BACIA SANITARIA INFANTIL</v>
          </cell>
          <cell r="C2111" t="str">
            <v>UN</v>
          </cell>
          <cell r="D2111">
            <v>94.761519530000001</v>
          </cell>
          <cell r="E2111" t="str">
            <v>ND</v>
          </cell>
        </row>
        <row r="2112">
          <cell r="A2112">
            <v>76408</v>
          </cell>
          <cell r="B2112" t="str">
            <v>BACIA SANITARIA S/CAIXA ACOPLADA</v>
          </cell>
          <cell r="C2112" t="str">
            <v>UN</v>
          </cell>
          <cell r="D2112">
            <v>195.5392473</v>
          </cell>
          <cell r="E2112" t="str">
            <v>ND</v>
          </cell>
        </row>
        <row r="2113">
          <cell r="A2113">
            <v>76413</v>
          </cell>
          <cell r="B2113" t="str">
            <v>BIDE DE LOUCA BRANCA</v>
          </cell>
          <cell r="C2113" t="str">
            <v>UN</v>
          </cell>
          <cell r="D2113">
            <v>70.931327569999993</v>
          </cell>
          <cell r="E2113" t="str">
            <v>ND</v>
          </cell>
        </row>
        <row r="2114">
          <cell r="A2114">
            <v>76414</v>
          </cell>
          <cell r="B2114" t="str">
            <v>BIDE DE LOUCA COLORIDA</v>
          </cell>
          <cell r="C2114" t="str">
            <v>UN</v>
          </cell>
          <cell r="D2114">
            <v>63.06402765</v>
          </cell>
          <cell r="E2114" t="str">
            <v>ND</v>
          </cell>
        </row>
        <row r="2115">
          <cell r="A2115">
            <v>76420</v>
          </cell>
          <cell r="B2115" t="str">
            <v>CABIDE DE LOUCA BRANCA</v>
          </cell>
          <cell r="C2115" t="str">
            <v>UN</v>
          </cell>
          <cell r="D2115">
            <v>5.2135721259999999</v>
          </cell>
          <cell r="E2115" t="str">
            <v>ND</v>
          </cell>
        </row>
        <row r="2116">
          <cell r="A2116">
            <v>76425</v>
          </cell>
          <cell r="B2116" t="str">
            <v>LAVATORIO LOUCA C/COLUNA SUSPENSA - 7L</v>
          </cell>
          <cell r="C2116" t="str">
            <v>UN</v>
          </cell>
          <cell r="D2116">
            <v>100.8815062</v>
          </cell>
          <cell r="E2116" t="str">
            <v>ND</v>
          </cell>
        </row>
        <row r="2117">
          <cell r="A2117">
            <v>76426</v>
          </cell>
          <cell r="B2117" t="str">
            <v>LAVATORIO LOUCA BRANCA C/COLUNA - 7L</v>
          </cell>
          <cell r="C2117" t="str">
            <v>UN</v>
          </cell>
          <cell r="D2117">
            <v>34.632194679999998</v>
          </cell>
          <cell r="E2117" t="str">
            <v>ND</v>
          </cell>
        </row>
        <row r="2118">
          <cell r="A2118">
            <v>76431</v>
          </cell>
          <cell r="B2118" t="str">
            <v>LAVATORIO LOUCA BRANCA S/COLUNA - 5L</v>
          </cell>
          <cell r="C2118" t="str">
            <v>UN</v>
          </cell>
          <cell r="D2118">
            <v>43.02</v>
          </cell>
          <cell r="E2118" t="str">
            <v>ND</v>
          </cell>
        </row>
        <row r="2119">
          <cell r="A2119">
            <v>76433</v>
          </cell>
          <cell r="B2119" t="str">
            <v>LAVATORIO OVAL DE EMBUTIR</v>
          </cell>
          <cell r="C2119" t="str">
            <v>UN</v>
          </cell>
          <cell r="D2119">
            <v>35.855499999999999</v>
          </cell>
          <cell r="E2119" t="str">
            <v>ND</v>
          </cell>
        </row>
        <row r="2120">
          <cell r="A2120">
            <v>76434</v>
          </cell>
          <cell r="B2120" t="str">
            <v>LAVATORIO OVAL DE SOBREPOR</v>
          </cell>
          <cell r="C2120" t="str">
            <v>UN</v>
          </cell>
          <cell r="D2120">
            <v>98.135245760000004</v>
          </cell>
          <cell r="E2120" t="str">
            <v>ND</v>
          </cell>
        </row>
        <row r="2121">
          <cell r="A2121">
            <v>76435</v>
          </cell>
          <cell r="B2121" t="str">
            <v>MICTORIO L.BRANCA;TIPO AUTO-ASPIRANTE</v>
          </cell>
          <cell r="C2121" t="str">
            <v>UN</v>
          </cell>
          <cell r="D2121">
            <v>98.852000000000004</v>
          </cell>
          <cell r="E2121" t="str">
            <v>ND</v>
          </cell>
        </row>
        <row r="2122">
          <cell r="A2122">
            <v>76438</v>
          </cell>
          <cell r="B2122" t="str">
            <v>MICTORIO L.BRANCA;TIPO BACIA - CANTO</v>
          </cell>
          <cell r="C2122" t="str">
            <v>UN</v>
          </cell>
          <cell r="D2122">
            <v>105.5716273</v>
          </cell>
          <cell r="E2122" t="str">
            <v>ND</v>
          </cell>
        </row>
        <row r="2123">
          <cell r="A2123">
            <v>76441</v>
          </cell>
          <cell r="B2123" t="str">
            <v>MICTORIO L.BRANCA;TIPO BACIA - CENTRO</v>
          </cell>
          <cell r="C2123" t="str">
            <v>UN</v>
          </cell>
          <cell r="D2123">
            <v>98.852000000000004</v>
          </cell>
          <cell r="E2123" t="str">
            <v>ND</v>
          </cell>
        </row>
        <row r="2124">
          <cell r="A2124">
            <v>76444</v>
          </cell>
          <cell r="B2124" t="str">
            <v>PAPELEIRA LOUCA BRANCA - 15X15CM</v>
          </cell>
          <cell r="C2124" t="str">
            <v>UN</v>
          </cell>
          <cell r="D2124">
            <v>14.64</v>
          </cell>
          <cell r="E2124" t="str">
            <v>ND</v>
          </cell>
        </row>
        <row r="2125">
          <cell r="A2125">
            <v>76450</v>
          </cell>
          <cell r="B2125" t="str">
            <v>SABONETEIRA L.BRANCA C/ALCA - 15X15CM</v>
          </cell>
          <cell r="C2125" t="str">
            <v>UN</v>
          </cell>
          <cell r="D2125">
            <v>9.6895848840000003</v>
          </cell>
          <cell r="E2125" t="str">
            <v>ND</v>
          </cell>
        </row>
        <row r="2126">
          <cell r="A2126">
            <v>76453</v>
          </cell>
          <cell r="B2126" t="str">
            <v>SABONETEIRA L.COLOR. C/ALCA - 15X15CM</v>
          </cell>
          <cell r="C2126" t="str">
            <v>UN</v>
          </cell>
          <cell r="D2126">
            <v>9.9084211799999995</v>
          </cell>
          <cell r="E2126" t="str">
            <v>ND</v>
          </cell>
        </row>
        <row r="2127">
          <cell r="A2127">
            <v>76456</v>
          </cell>
          <cell r="B2127" t="str">
            <v>SABONETEIRA LOUCA BRANCA - 15X15CM</v>
          </cell>
          <cell r="C2127" t="str">
            <v>UN</v>
          </cell>
          <cell r="D2127">
            <v>15.443300000000001</v>
          </cell>
          <cell r="E2127" t="str">
            <v>ND</v>
          </cell>
        </row>
        <row r="2128">
          <cell r="A2128">
            <v>76459</v>
          </cell>
          <cell r="B2128" t="str">
            <v>SABONETEIRA LOUCA BRANCA - 7;5X15CM</v>
          </cell>
          <cell r="C2128" t="str">
            <v>UN</v>
          </cell>
          <cell r="D2128">
            <v>14.78</v>
          </cell>
          <cell r="E2128" t="str">
            <v>ND</v>
          </cell>
        </row>
        <row r="2129">
          <cell r="A2129">
            <v>76468</v>
          </cell>
          <cell r="B2129" t="str">
            <v>TANQUE DE LOUCA BRANCA S/COLUNA (30L)</v>
          </cell>
          <cell r="C2129" t="str">
            <v>UN</v>
          </cell>
          <cell r="D2129">
            <v>179.9666</v>
          </cell>
          <cell r="E2129" t="str">
            <v>ND</v>
          </cell>
        </row>
        <row r="2130">
          <cell r="A2130">
            <v>76470</v>
          </cell>
          <cell r="B2130" t="str">
            <v>TANQUE DE LOUCA BRANCA C/COLUNA (18L)</v>
          </cell>
          <cell r="C2130" t="str">
            <v>UN</v>
          </cell>
          <cell r="D2130">
            <v>159.20340529999999</v>
          </cell>
          <cell r="E2130" t="str">
            <v>ND</v>
          </cell>
        </row>
        <row r="2131">
          <cell r="A2131">
            <v>76471</v>
          </cell>
          <cell r="B2131" t="str">
            <v>TANQUE DE LOUCA BRANCA C/COLUNA (22L)</v>
          </cell>
          <cell r="C2131" t="str">
            <v>UN</v>
          </cell>
          <cell r="D2131">
            <v>158.80000000000001</v>
          </cell>
          <cell r="E2131" t="str">
            <v>ND</v>
          </cell>
        </row>
        <row r="2132">
          <cell r="A2132">
            <v>76472</v>
          </cell>
          <cell r="B2132" t="str">
            <v>TANQUE DE LOUCA BRANCA C/COLUNA (30L)</v>
          </cell>
          <cell r="C2132" t="str">
            <v>UN</v>
          </cell>
          <cell r="D2132">
            <v>208.82</v>
          </cell>
          <cell r="E2132" t="str">
            <v>ND</v>
          </cell>
        </row>
        <row r="2133">
          <cell r="A2133">
            <v>76475</v>
          </cell>
          <cell r="B2133" t="str">
            <v>TANQUE LOUCA C/COLUNA - CAPACIDADE MIN. 35</v>
          </cell>
          <cell r="C2133" t="str">
            <v>UN</v>
          </cell>
          <cell r="D2133">
            <v>189.7411999</v>
          </cell>
          <cell r="E2133" t="str">
            <v>ND</v>
          </cell>
        </row>
        <row r="2134">
          <cell r="A2134">
            <v>76701</v>
          </cell>
          <cell r="B2134" t="str">
            <v>HX-01 LAVATORIO/BEBEDOURO CH ACO INOX C=200</v>
          </cell>
          <cell r="C2134" t="str">
            <v>UN</v>
          </cell>
          <cell r="D2134">
            <v>494.44237450000003</v>
          </cell>
          <cell r="E2134" t="str">
            <v>ND</v>
          </cell>
        </row>
        <row r="2135">
          <cell r="A2135">
            <v>76710</v>
          </cell>
          <cell r="B2135" t="str">
            <v>APOIO P/DEFIC.EM INOX L=45 CM</v>
          </cell>
          <cell r="C2135" t="str">
            <v>UN</v>
          </cell>
          <cell r="D2135">
            <v>90.036951970000004</v>
          </cell>
          <cell r="E2135" t="str">
            <v>ND</v>
          </cell>
        </row>
        <row r="2136">
          <cell r="A2136">
            <v>76711</v>
          </cell>
          <cell r="B2136" t="str">
            <v>APOIO P/DEFIC.EM INOX L=80 CM</v>
          </cell>
          <cell r="C2136" t="str">
            <v>UN</v>
          </cell>
          <cell r="D2136">
            <v>136.41201040000001</v>
          </cell>
          <cell r="E2136" t="str">
            <v>ND</v>
          </cell>
        </row>
        <row r="2137">
          <cell r="A2137">
            <v>76712</v>
          </cell>
          <cell r="B2137" t="str">
            <v>APOIO P/DEFIC.EM INOX L=90 CM</v>
          </cell>
          <cell r="C2137" t="str">
            <v>UN</v>
          </cell>
          <cell r="D2137">
            <v>149.45505890000001</v>
          </cell>
          <cell r="E2137" t="str">
            <v>ND</v>
          </cell>
        </row>
        <row r="2138">
          <cell r="A2138">
            <v>76713</v>
          </cell>
          <cell r="B2138" t="str">
            <v>APOIO P/DEFIC.EM INOX L=170 CM</v>
          </cell>
          <cell r="C2138" t="str">
            <v>UN</v>
          </cell>
          <cell r="D2138">
            <v>244.52524560000001</v>
          </cell>
          <cell r="E2138" t="str">
            <v>ND</v>
          </cell>
        </row>
        <row r="2139">
          <cell r="A2139">
            <v>76714</v>
          </cell>
          <cell r="B2139" t="str">
            <v>APOIO P/DEFIC.EM INOX L=100 CM</v>
          </cell>
          <cell r="C2139" t="str">
            <v>UN</v>
          </cell>
          <cell r="D2139">
            <v>160.10914450000001</v>
          </cell>
          <cell r="E2139" t="str">
            <v>ND</v>
          </cell>
        </row>
        <row r="2140">
          <cell r="A2140">
            <v>76803</v>
          </cell>
          <cell r="B2140" t="str">
            <v>CUBA DUPLA ACO INOX - 700X400X150MM</v>
          </cell>
          <cell r="C2140" t="str">
            <v>UN</v>
          </cell>
          <cell r="D2140">
            <v>213.40199999999999</v>
          </cell>
          <cell r="E2140" t="str">
            <v>ND</v>
          </cell>
        </row>
        <row r="2141">
          <cell r="A2141">
            <v>76806</v>
          </cell>
          <cell r="B2141" t="str">
            <v>CUBA DUPLA ACO INOX - 820X340X150MM</v>
          </cell>
          <cell r="C2141" t="str">
            <v>UN</v>
          </cell>
          <cell r="D2141">
            <v>211.99639999999999</v>
          </cell>
          <cell r="E2141" t="str">
            <v>ND</v>
          </cell>
        </row>
        <row r="2142">
          <cell r="A2142">
            <v>76807</v>
          </cell>
          <cell r="B2142" t="str">
            <v>CUBA DUPLA DE ACO INOX 1020X400X200MM</v>
          </cell>
          <cell r="C2142" t="str">
            <v>UN</v>
          </cell>
          <cell r="D2142">
            <v>356.54443859999998</v>
          </cell>
          <cell r="E2142" t="str">
            <v>ND</v>
          </cell>
        </row>
        <row r="2143">
          <cell r="A2143">
            <v>76812</v>
          </cell>
          <cell r="B2143" t="str">
            <v>CUBA SIMPLES ACO INOX - 400X340X150MM</v>
          </cell>
          <cell r="C2143" t="str">
            <v>UN</v>
          </cell>
          <cell r="D2143">
            <v>128.58000000000001</v>
          </cell>
          <cell r="E2143" t="str">
            <v>ND</v>
          </cell>
        </row>
        <row r="2144">
          <cell r="A2144">
            <v>76815</v>
          </cell>
          <cell r="B2144" t="str">
            <v>CUBA SIMPLES ACO INOX - 470X305X150MM</v>
          </cell>
          <cell r="C2144" t="str">
            <v>UN</v>
          </cell>
          <cell r="D2144">
            <v>144.3116</v>
          </cell>
          <cell r="E2144" t="str">
            <v>ND</v>
          </cell>
        </row>
        <row r="2145">
          <cell r="A2145">
            <v>76818</v>
          </cell>
          <cell r="B2145" t="str">
            <v>CUBA SIMPLES ACO INOX - 500X400X200MM</v>
          </cell>
          <cell r="C2145" t="str">
            <v>UN</v>
          </cell>
          <cell r="D2145">
            <v>194.487381</v>
          </cell>
          <cell r="E2145" t="str">
            <v>ND</v>
          </cell>
        </row>
        <row r="2146">
          <cell r="A2146">
            <v>76821</v>
          </cell>
          <cell r="B2146" t="str">
            <v>CUBA SIMPLES ACO INOX - 560X335X150MM</v>
          </cell>
          <cell r="C2146" t="str">
            <v>UN</v>
          </cell>
          <cell r="D2146">
            <v>186.27080000000001</v>
          </cell>
          <cell r="E2146" t="str">
            <v>ND</v>
          </cell>
        </row>
        <row r="2147">
          <cell r="A2147">
            <v>76822</v>
          </cell>
          <cell r="B2147" t="str">
            <v>CUBA SIMPLES ACO INOX P/TANQUE PANELA 60X50</v>
          </cell>
          <cell r="C2147" t="str">
            <v>UN</v>
          </cell>
          <cell r="D2147">
            <v>367.8746203</v>
          </cell>
          <cell r="E2147" t="str">
            <v>ND</v>
          </cell>
        </row>
        <row r="2148">
          <cell r="A2148">
            <v>76823</v>
          </cell>
          <cell r="B2148" t="str">
            <v>CUBA SIMPLES ACO INOX P/TANQUE PANELA 60X80</v>
          </cell>
          <cell r="C2148" t="str">
            <v>UN</v>
          </cell>
          <cell r="D2148">
            <v>556.88011830000005</v>
          </cell>
          <cell r="E2148" t="str">
            <v>ND</v>
          </cell>
        </row>
        <row r="2149">
          <cell r="A2149">
            <v>76824</v>
          </cell>
          <cell r="B2149" t="str">
            <v>CUBA SIMPLES ACO INOX P/TANQUE PANELA 60X50x50</v>
          </cell>
          <cell r="C2149" t="str">
            <v>UN</v>
          </cell>
          <cell r="D2149">
            <v>426</v>
          </cell>
          <cell r="E2149" t="str">
            <v>ND</v>
          </cell>
        </row>
        <row r="2150">
          <cell r="A2150">
            <v>76825</v>
          </cell>
          <cell r="B2150" t="str">
            <v>TANQUE DE PANELA EM ACO INOX 600X600X300MM</v>
          </cell>
          <cell r="C2150" t="str">
            <v>UN</v>
          </cell>
          <cell r="D2150">
            <v>372.41344720000001</v>
          </cell>
          <cell r="E2150" t="str">
            <v>ND</v>
          </cell>
        </row>
        <row r="2151">
          <cell r="A2151">
            <v>76826</v>
          </cell>
          <cell r="B2151" t="str">
            <v>CUBA SIMPLES DE ACO INOX 50X40X25 CM</v>
          </cell>
          <cell r="C2151" t="str">
            <v>UN</v>
          </cell>
          <cell r="D2151">
            <v>189.01309649999999</v>
          </cell>
          <cell r="E2151" t="str">
            <v>ND</v>
          </cell>
        </row>
        <row r="2152">
          <cell r="A2152">
            <v>76827</v>
          </cell>
          <cell r="B2152" t="str">
            <v>CUBA SIMPLES ACO INOX 50X40X15 CM</v>
          </cell>
          <cell r="C2152" t="str">
            <v>UN</v>
          </cell>
          <cell r="D2152">
            <v>205.56174709999999</v>
          </cell>
          <cell r="E2152" t="str">
            <v>ND</v>
          </cell>
        </row>
        <row r="2153">
          <cell r="A2153">
            <v>76836</v>
          </cell>
          <cell r="B2153" t="str">
            <v>MICTORIO COLETIVO; ACO INOX - 0/2000MM</v>
          </cell>
          <cell r="C2153" t="str">
            <v>M</v>
          </cell>
          <cell r="D2153">
            <v>189.80165</v>
          </cell>
          <cell r="E2153" t="str">
            <v>ND</v>
          </cell>
        </row>
        <row r="2154">
          <cell r="A2154">
            <v>76840</v>
          </cell>
          <cell r="B2154" t="str">
            <v>TANQUE CONCRETO PRE-MOLDADO - 800MM</v>
          </cell>
          <cell r="C2154" t="str">
            <v>UN</v>
          </cell>
          <cell r="D2154">
            <v>29.35</v>
          </cell>
          <cell r="E2154" t="str">
            <v>ND</v>
          </cell>
        </row>
        <row r="2155">
          <cell r="A2155">
            <v>76890</v>
          </cell>
          <cell r="B2155" t="str">
            <v>PORTA TOALHA -LALEKLA- OU SIMILAR</v>
          </cell>
          <cell r="C2155" t="str">
            <v>UN</v>
          </cell>
          <cell r="D2155">
            <v>56.52764415</v>
          </cell>
          <cell r="E2155" t="str">
            <v>ND</v>
          </cell>
        </row>
        <row r="2156">
          <cell r="A2156">
            <v>76895</v>
          </cell>
          <cell r="B2156" t="str">
            <v>PORTA SABONETE -LALEKLA- OU SIMILAR</v>
          </cell>
          <cell r="C2156" t="str">
            <v>UN</v>
          </cell>
          <cell r="D2156">
            <v>44.983016399999997</v>
          </cell>
          <cell r="E2156" t="str">
            <v>ND</v>
          </cell>
        </row>
        <row r="2157">
          <cell r="A2157">
            <v>76896</v>
          </cell>
          <cell r="B2157" t="str">
            <v>SABONETEIRA PARA SABAO LIQUIDO</v>
          </cell>
          <cell r="C2157" t="str">
            <v>UN</v>
          </cell>
          <cell r="D2157">
            <v>35.14</v>
          </cell>
          <cell r="E2157" t="str">
            <v>ND</v>
          </cell>
        </row>
        <row r="2158">
          <cell r="A2158">
            <v>76901</v>
          </cell>
          <cell r="B2158" t="str">
            <v>CUBA FIBRA DE VIDRO 60X50X20 CM</v>
          </cell>
          <cell r="C2158" t="str">
            <v>UN</v>
          </cell>
          <cell r="D2158">
            <v>218.6387355</v>
          </cell>
          <cell r="E2158" t="str">
            <v>ND</v>
          </cell>
        </row>
        <row r="2159">
          <cell r="A2159">
            <v>76940</v>
          </cell>
          <cell r="B2159" t="str">
            <v>TAMPA FIBRA DE VIDRO 75X55 CM</v>
          </cell>
          <cell r="C2159" t="str">
            <v>UN</v>
          </cell>
          <cell r="D2159">
            <v>147.2113114</v>
          </cell>
          <cell r="E2159" t="str">
            <v>ND</v>
          </cell>
        </row>
        <row r="2160">
          <cell r="A2160">
            <v>77205</v>
          </cell>
          <cell r="B2160" t="str">
            <v>ESPARGIDOR DE ACO GALVANIZADO - 1/2-</v>
          </cell>
          <cell r="C2160" t="str">
            <v>M</v>
          </cell>
          <cell r="D2160">
            <v>9.8000000000000007</v>
          </cell>
          <cell r="E2160" t="str">
            <v>ND</v>
          </cell>
        </row>
        <row r="2161">
          <cell r="A2161">
            <v>77208</v>
          </cell>
          <cell r="B2161" t="str">
            <v>ESPARGIDOR DE ACO GALVANIZADO - 3/4-</v>
          </cell>
          <cell r="C2161" t="str">
            <v>M</v>
          </cell>
          <cell r="D2161">
            <v>12.6</v>
          </cell>
          <cell r="E2161" t="str">
            <v>ND</v>
          </cell>
        </row>
        <row r="2162">
          <cell r="A2162">
            <v>77210</v>
          </cell>
          <cell r="B2162" t="str">
            <v>ESPARGIDOR DE COBRE - 1/2-</v>
          </cell>
          <cell r="C2162" t="str">
            <v>M</v>
          </cell>
          <cell r="D2162">
            <v>6.5339999999999998</v>
          </cell>
          <cell r="E2162" t="str">
            <v>ND</v>
          </cell>
        </row>
        <row r="2163">
          <cell r="A2163">
            <v>77214</v>
          </cell>
          <cell r="B2163" t="str">
            <v>ESPARGIDOR DE METAL CROMADO - 1/2-</v>
          </cell>
          <cell r="C2163" t="str">
            <v>M</v>
          </cell>
          <cell r="D2163">
            <v>9.9499999999999993</v>
          </cell>
          <cell r="E2163" t="str">
            <v>ND</v>
          </cell>
        </row>
        <row r="2164">
          <cell r="A2164">
            <v>77220</v>
          </cell>
          <cell r="B2164" t="str">
            <v>JOGO METAIS P/MICTORIO AUTO-ASPIRANTE</v>
          </cell>
          <cell r="C2164" t="str">
            <v>JG</v>
          </cell>
          <cell r="D2164">
            <v>54.47</v>
          </cell>
          <cell r="E2164" t="str">
            <v>ND</v>
          </cell>
        </row>
        <row r="2165">
          <cell r="A2165">
            <v>77223</v>
          </cell>
          <cell r="B2165" t="str">
            <v>MISTURADOR DE MESA P/ LAVATORIO - 1/2-</v>
          </cell>
          <cell r="C2165" t="str">
            <v>UN</v>
          </cell>
          <cell r="D2165">
            <v>205.56630000000001</v>
          </cell>
          <cell r="E2165" t="str">
            <v>ND</v>
          </cell>
        </row>
        <row r="2166">
          <cell r="A2166">
            <v>77226</v>
          </cell>
          <cell r="B2166" t="str">
            <v>MISTURADOR DE PAREDE P/PIA - 3/4-</v>
          </cell>
          <cell r="C2166" t="str">
            <v>UN</v>
          </cell>
          <cell r="D2166">
            <v>286.0188</v>
          </cell>
          <cell r="E2166" t="str">
            <v>ND</v>
          </cell>
        </row>
        <row r="2167">
          <cell r="A2167">
            <v>77229</v>
          </cell>
          <cell r="B2167" t="str">
            <v>MISTURADOR PARA BIDE; COM DUCHA</v>
          </cell>
          <cell r="C2167" t="str">
            <v>CJ</v>
          </cell>
          <cell r="D2167">
            <v>293.83699999999999</v>
          </cell>
          <cell r="E2167" t="str">
            <v>ND</v>
          </cell>
        </row>
        <row r="2168">
          <cell r="A2168">
            <v>77232</v>
          </cell>
          <cell r="B2168" t="str">
            <v>TORNEIRA P/PIA; COM CORPO LONGO - 3/4-</v>
          </cell>
          <cell r="C2168" t="str">
            <v>UN</v>
          </cell>
          <cell r="D2168">
            <v>149.79419999999999</v>
          </cell>
          <cell r="E2168" t="str">
            <v>ND</v>
          </cell>
        </row>
        <row r="2169">
          <cell r="A2169">
            <v>77235</v>
          </cell>
          <cell r="B2169" t="str">
            <v>TORNEIRA P/USO GERAL; M.AMARELO - 1/2-</v>
          </cell>
          <cell r="C2169" t="str">
            <v>UN</v>
          </cell>
          <cell r="D2169">
            <v>54.38</v>
          </cell>
          <cell r="E2169" t="str">
            <v>ND</v>
          </cell>
        </row>
        <row r="2170">
          <cell r="A2170">
            <v>77236</v>
          </cell>
          <cell r="B2170" t="str">
            <v>TORNEIRA P/USO GERAL; M.AMARELO - 3/4-</v>
          </cell>
          <cell r="C2170" t="str">
            <v>UN</v>
          </cell>
          <cell r="D2170">
            <v>35.466339210000001</v>
          </cell>
          <cell r="E2170" t="str">
            <v>ND</v>
          </cell>
        </row>
        <row r="2171">
          <cell r="A2171">
            <v>77237</v>
          </cell>
          <cell r="B2171" t="str">
            <v>TORNEIRA P/USO GERAL; M.CROMADO - 1/2-</v>
          </cell>
          <cell r="C2171" t="str">
            <v>UN</v>
          </cell>
          <cell r="D2171">
            <v>54.38</v>
          </cell>
          <cell r="E2171" t="str">
            <v>ND</v>
          </cell>
        </row>
        <row r="2172">
          <cell r="A2172">
            <v>77238</v>
          </cell>
          <cell r="B2172" t="str">
            <v>TORNEIRA P/USO GERAL; M.CROMADO - 3/4-</v>
          </cell>
          <cell r="C2172" t="str">
            <v>UN</v>
          </cell>
          <cell r="D2172">
            <v>33.517750579999998</v>
          </cell>
          <cell r="E2172" t="str">
            <v>ND</v>
          </cell>
        </row>
        <row r="2173">
          <cell r="A2173">
            <v>77240</v>
          </cell>
          <cell r="B2173" t="str">
            <v>TORNEIRA PARA LAVATORIO - 1/2-</v>
          </cell>
          <cell r="C2173" t="str">
            <v>UN</v>
          </cell>
          <cell r="D2173">
            <v>65.421245769999999</v>
          </cell>
          <cell r="E2173" t="str">
            <v>ND</v>
          </cell>
        </row>
        <row r="2174">
          <cell r="A2174">
            <v>77241</v>
          </cell>
          <cell r="B2174" t="str">
            <v>TORNEIRA C/ACIONAMENTO POR ALAVANCA (CLINICA) 1/2"</v>
          </cell>
          <cell r="C2174" t="str">
            <v>UN</v>
          </cell>
          <cell r="D2174">
            <v>204.81456299999999</v>
          </cell>
          <cell r="E2174" t="str">
            <v>ND</v>
          </cell>
        </row>
        <row r="2175">
          <cell r="A2175">
            <v>77605</v>
          </cell>
          <cell r="B2175" t="str">
            <v>TAMPO P/BANCADA; ACO INOX - 0/2000MM</v>
          </cell>
          <cell r="C2175" t="str">
            <v>M2</v>
          </cell>
          <cell r="D2175">
            <v>636.44889420000004</v>
          </cell>
          <cell r="E2175" t="str">
            <v>ND</v>
          </cell>
        </row>
        <row r="2176">
          <cell r="A2176">
            <v>77606</v>
          </cell>
          <cell r="B2176" t="str">
            <v>TAMPO P/BANCADA AO INOX -L&gt;2000MM</v>
          </cell>
          <cell r="C2176" t="str">
            <v>M2</v>
          </cell>
          <cell r="D2176">
            <v>636.44889420000004</v>
          </cell>
          <cell r="E2176" t="str">
            <v>ND</v>
          </cell>
        </row>
        <row r="2177">
          <cell r="A2177">
            <v>77610</v>
          </cell>
          <cell r="B2177" t="str">
            <v>TAMPO P/BANCADA; GRANILITE</v>
          </cell>
          <cell r="C2177" t="str">
            <v>M2</v>
          </cell>
          <cell r="D2177">
            <v>112.1900826</v>
          </cell>
          <cell r="E2177" t="str">
            <v>ND</v>
          </cell>
        </row>
        <row r="2178">
          <cell r="A2178">
            <v>77615</v>
          </cell>
          <cell r="B2178" t="str">
            <v>TAMPO P/BANCADA; MARMORE-ESP.SANTO A</v>
          </cell>
          <cell r="C2178" t="str">
            <v>M2</v>
          </cell>
          <cell r="D2178">
            <v>241.12517800000001</v>
          </cell>
          <cell r="E2178" t="str">
            <v>ND</v>
          </cell>
        </row>
        <row r="2179">
          <cell r="A2179">
            <v>77619</v>
          </cell>
          <cell r="B2179" t="str">
            <v>TAMPO P/BANCADA - GRANITO CINZA ANDORINHA</v>
          </cell>
          <cell r="C2179" t="str">
            <v>M2</v>
          </cell>
          <cell r="D2179">
            <v>191.89</v>
          </cell>
          <cell r="E2179" t="str">
            <v>ND</v>
          </cell>
        </row>
        <row r="2180">
          <cell r="A2180">
            <v>77620</v>
          </cell>
          <cell r="B2180" t="str">
            <v>TAMPO P/BANC.UMIDA-GRANITO CINZA MAUA POL.</v>
          </cell>
          <cell r="C2180" t="str">
            <v>M2</v>
          </cell>
          <cell r="D2180">
            <v>203.639331</v>
          </cell>
          <cell r="E2180" t="str">
            <v>ND</v>
          </cell>
        </row>
        <row r="2181">
          <cell r="A2181">
            <v>77622</v>
          </cell>
          <cell r="B2181" t="str">
            <v>TAMPO P/BANC.UMIDA-GRANITO VERDE UBAT.POL.</v>
          </cell>
          <cell r="C2181" t="str">
            <v>M2</v>
          </cell>
          <cell r="D2181">
            <v>196.547414</v>
          </cell>
          <cell r="E2181" t="str">
            <v>ND</v>
          </cell>
        </row>
        <row r="2182">
          <cell r="A2182">
            <v>77624</v>
          </cell>
          <cell r="B2182" t="str">
            <v>TAMPO P/BANC.UMIDA-GRANITO PRETO TIJUCA POL</v>
          </cell>
          <cell r="C2182" t="str">
            <v>M2</v>
          </cell>
          <cell r="D2182">
            <v>283.67667999999998</v>
          </cell>
          <cell r="E2182" t="str">
            <v>ND</v>
          </cell>
        </row>
        <row r="2183">
          <cell r="A2183">
            <v>77625</v>
          </cell>
          <cell r="B2183" t="str">
            <v>TAMPO P/BANC.UMIDA-GRANITO OURO VELHO POL.</v>
          </cell>
          <cell r="C2183" t="str">
            <v>M2</v>
          </cell>
          <cell r="D2183">
            <v>217.82316499999999</v>
          </cell>
          <cell r="E2183" t="str">
            <v>ND</v>
          </cell>
        </row>
        <row r="2184">
          <cell r="A2184">
            <v>77630</v>
          </cell>
          <cell r="B2184" t="str">
            <v>FRONTAO/TESTEIRA MAR.BCO ESP.STO H.ATE 10CM</v>
          </cell>
          <cell r="C2184" t="str">
            <v>M</v>
          </cell>
          <cell r="D2184">
            <v>36.852640129999997</v>
          </cell>
          <cell r="E2184" t="str">
            <v>ND</v>
          </cell>
        </row>
        <row r="2185">
          <cell r="A2185">
            <v>77631</v>
          </cell>
          <cell r="B2185" t="str">
            <v>FRONTAO/TESTEIRA GRNTO CINZA MAUA H ATE 10C</v>
          </cell>
          <cell r="C2185" t="str">
            <v>UN</v>
          </cell>
          <cell r="D2185">
            <v>29.760723129999999</v>
          </cell>
          <cell r="E2185" t="str">
            <v>ND</v>
          </cell>
        </row>
        <row r="2186">
          <cell r="A2186">
            <v>78005</v>
          </cell>
          <cell r="B2186" t="str">
            <v>AQUECEDOR A GAS; ACUMULACAO - 150L</v>
          </cell>
          <cell r="C2186" t="str">
            <v>UN</v>
          </cell>
          <cell r="D2186">
            <v>1873.6378669999999</v>
          </cell>
          <cell r="E2186" t="str">
            <v>ND</v>
          </cell>
        </row>
        <row r="2187">
          <cell r="A2187">
            <v>78006</v>
          </cell>
          <cell r="B2187" t="str">
            <v>CARRINHO DE APOIO EM INOX</v>
          </cell>
          <cell r="C2187" t="str">
            <v>UN</v>
          </cell>
          <cell r="D2187">
            <v>912.53722300000004</v>
          </cell>
          <cell r="E2187" t="str">
            <v>ND</v>
          </cell>
        </row>
        <row r="2188">
          <cell r="A2188">
            <v>78008</v>
          </cell>
          <cell r="B2188" t="str">
            <v>CHUVEIRO COM BRACO ARTICULADO - 15CM</v>
          </cell>
          <cell r="C2188" t="str">
            <v>UN</v>
          </cell>
          <cell r="D2188">
            <v>69.768000000000001</v>
          </cell>
          <cell r="E2188" t="str">
            <v>ND</v>
          </cell>
        </row>
        <row r="2189">
          <cell r="A2189">
            <v>78014</v>
          </cell>
          <cell r="B2189" t="str">
            <v>CHUVEIRO FIXO DE METAL CROMADO - 15CM</v>
          </cell>
          <cell r="C2189" t="str">
            <v>UN</v>
          </cell>
          <cell r="D2189">
            <v>115.69550769999999</v>
          </cell>
          <cell r="E2189" t="str">
            <v>ND</v>
          </cell>
        </row>
        <row r="2190">
          <cell r="A2190">
            <v>78020</v>
          </cell>
          <cell r="B2190" t="str">
            <v>CONJUNTO MOTOR-BOMBA - ATE 1/4 HP</v>
          </cell>
          <cell r="C2190" t="str">
            <v>UN</v>
          </cell>
          <cell r="D2190">
            <v>492.6</v>
          </cell>
          <cell r="E2190" t="str">
            <v>ND</v>
          </cell>
        </row>
        <row r="2191">
          <cell r="A2191">
            <v>78021</v>
          </cell>
          <cell r="B2191" t="str">
            <v>CONJUNTO MOTOR-BOMBA - ATE 1/2 HP</v>
          </cell>
          <cell r="C2191" t="str">
            <v>UN</v>
          </cell>
          <cell r="D2191">
            <v>483.9</v>
          </cell>
          <cell r="E2191" t="str">
            <v>ND</v>
          </cell>
        </row>
        <row r="2192">
          <cell r="A2192">
            <v>78022</v>
          </cell>
          <cell r="B2192" t="str">
            <v>CONJUNTO MOTOR-BOMBA - ATE 3/4 HP</v>
          </cell>
          <cell r="C2192" t="str">
            <v>UN</v>
          </cell>
          <cell r="D2192">
            <v>516.48</v>
          </cell>
          <cell r="E2192" t="str">
            <v>ND</v>
          </cell>
        </row>
        <row r="2193">
          <cell r="A2193">
            <v>78023</v>
          </cell>
          <cell r="B2193" t="str">
            <v>CONJUNTO MOTOR-BOMBA - ATE 1 HP</v>
          </cell>
          <cell r="C2193" t="str">
            <v>UN</v>
          </cell>
          <cell r="D2193">
            <v>719.65</v>
          </cell>
          <cell r="E2193" t="str">
            <v>ND</v>
          </cell>
        </row>
        <row r="2194">
          <cell r="A2194">
            <v>78026</v>
          </cell>
          <cell r="B2194" t="str">
            <v>CONJUNTO MOTOR-BOMBA - ATE 2 HP</v>
          </cell>
          <cell r="C2194" t="str">
            <v>UN</v>
          </cell>
          <cell r="D2194">
            <v>719.65</v>
          </cell>
          <cell r="E2194" t="str">
            <v>ND</v>
          </cell>
        </row>
        <row r="2195">
          <cell r="A2195">
            <v>78028</v>
          </cell>
          <cell r="B2195" t="str">
            <v>CONJUNTO MOTOR-BOMBA - ATE 3 HP</v>
          </cell>
          <cell r="C2195" t="str">
            <v>UN</v>
          </cell>
          <cell r="D2195">
            <v>591.4</v>
          </cell>
          <cell r="E2195" t="str">
            <v>ND</v>
          </cell>
        </row>
        <row r="2196">
          <cell r="A2196">
            <v>78030</v>
          </cell>
          <cell r="B2196" t="str">
            <v>CONJUNTO MOTOR-BOMBA - ATE 4 HP</v>
          </cell>
          <cell r="C2196" t="str">
            <v>UN</v>
          </cell>
          <cell r="D2196">
            <v>591.4</v>
          </cell>
          <cell r="E2196" t="str">
            <v>ND</v>
          </cell>
        </row>
        <row r="2197">
          <cell r="A2197">
            <v>78032</v>
          </cell>
          <cell r="B2197" t="str">
            <v>CONJUNTO MOTOR-BOMBA - ATE 5 HP</v>
          </cell>
          <cell r="C2197" t="str">
            <v>UN</v>
          </cell>
          <cell r="D2197">
            <v>1265.53</v>
          </cell>
          <cell r="E2197" t="str">
            <v>ND</v>
          </cell>
        </row>
        <row r="2198">
          <cell r="A2198">
            <v>78042</v>
          </cell>
          <cell r="B2198" t="str">
            <v>FILTRO DE PRESSAO COMPLETO - 40L/H</v>
          </cell>
          <cell r="C2198" t="str">
            <v>UN</v>
          </cell>
          <cell r="D2198">
            <v>23.2006999</v>
          </cell>
          <cell r="E2198" t="str">
            <v>ND</v>
          </cell>
        </row>
        <row r="2199">
          <cell r="A2199">
            <v>78045</v>
          </cell>
          <cell r="B2199" t="str">
            <v>FILTRO TIPO CUNO C/ELEM.FILTR.CARVAO/CEL 180 L/H</v>
          </cell>
          <cell r="C2199" t="str">
            <v>UN</v>
          </cell>
          <cell r="D2199">
            <v>87.466976329999994</v>
          </cell>
          <cell r="E2199" t="str">
            <v>ND</v>
          </cell>
        </row>
        <row r="2200">
          <cell r="A2200">
            <v>78046</v>
          </cell>
          <cell r="B2200" t="str">
            <v>FILTRO TIPO CUNO C/ELEM.FILTR.CARVAO/CEL 360 L/H</v>
          </cell>
          <cell r="C2200" t="str">
            <v>UN</v>
          </cell>
          <cell r="D2200">
            <v>138.4612367</v>
          </cell>
          <cell r="E2200" t="str">
            <v>ND</v>
          </cell>
        </row>
        <row r="2201">
          <cell r="A2201">
            <v>78051</v>
          </cell>
          <cell r="B2201" t="str">
            <v>FOGAO INDUSTRIAL 4 BOCAS C/FORNO</v>
          </cell>
          <cell r="C2201" t="str">
            <v>UN</v>
          </cell>
          <cell r="D2201">
            <v>3029.2616899999998</v>
          </cell>
          <cell r="E2201" t="str">
            <v>ND</v>
          </cell>
        </row>
        <row r="2202">
          <cell r="A2202">
            <v>78052</v>
          </cell>
          <cell r="B2202" t="str">
            <v>FOGAO INDUSTRIAL 6 BOCAS C/FORNO</v>
          </cell>
          <cell r="C2202" t="str">
            <v>UN</v>
          </cell>
          <cell r="D2202">
            <v>4268.6586129999996</v>
          </cell>
          <cell r="E2202" t="str">
            <v>ND</v>
          </cell>
        </row>
        <row r="2203">
          <cell r="A2203">
            <v>78060</v>
          </cell>
          <cell r="B2203" t="str">
            <v>COIFA DE CHAPA GALV.N.22 - 1;30X1;30M</v>
          </cell>
          <cell r="C2203" t="str">
            <v>UN</v>
          </cell>
          <cell r="D2203">
            <v>932.08051999999998</v>
          </cell>
          <cell r="E2203" t="str">
            <v>ND</v>
          </cell>
        </row>
        <row r="2204">
          <cell r="A2204">
            <v>78062</v>
          </cell>
          <cell r="B2204" t="str">
            <v>COIFA DE CHAPA GALV.N.22 - 2;20X1;30M</v>
          </cell>
          <cell r="C2204" t="str">
            <v>UN</v>
          </cell>
          <cell r="D2204">
            <v>1789.864767</v>
          </cell>
          <cell r="E2204" t="str">
            <v>ND</v>
          </cell>
        </row>
        <row r="2205">
          <cell r="A2205">
            <v>78070</v>
          </cell>
          <cell r="B2205" t="str">
            <v>DUTO P/COIFA EM CH.GALV.N.22 - DIAM.30CM</v>
          </cell>
          <cell r="C2205" t="str">
            <v>M</v>
          </cell>
          <cell r="D2205">
            <v>48.96799833</v>
          </cell>
          <cell r="E2205" t="str">
            <v>ND</v>
          </cell>
        </row>
        <row r="2206">
          <cell r="A2206">
            <v>78071</v>
          </cell>
          <cell r="B2206" t="str">
            <v>DUTO PARA COIFA DIAM. 35CM</v>
          </cell>
          <cell r="C2206" t="str">
            <v>M</v>
          </cell>
          <cell r="D2206">
            <v>68.724052830000005</v>
          </cell>
          <cell r="E2206" t="str">
            <v>ND</v>
          </cell>
        </row>
        <row r="2207">
          <cell r="A2207">
            <v>78080</v>
          </cell>
          <cell r="B2207" t="str">
            <v>BUJAO GLP 13 KG COM CARGA</v>
          </cell>
          <cell r="C2207" t="str">
            <v>UN</v>
          </cell>
          <cell r="D2207">
            <v>27.98774388</v>
          </cell>
          <cell r="E2207" t="str">
            <v>ND</v>
          </cell>
        </row>
        <row r="2208">
          <cell r="A2208">
            <v>78081</v>
          </cell>
          <cell r="B2208" t="str">
            <v>CILINDRO GLP 45 KG COM CARGA</v>
          </cell>
          <cell r="C2208" t="str">
            <v>UN</v>
          </cell>
          <cell r="D2208">
            <v>130.44061629999999</v>
          </cell>
          <cell r="E2208" t="str">
            <v>ND</v>
          </cell>
        </row>
        <row r="2209">
          <cell r="A2209">
            <v>78405</v>
          </cell>
          <cell r="B2209" t="str">
            <v>ABRIGO P/ HIDRANTE - CHAPA DE ACO N.20</v>
          </cell>
          <cell r="C2209" t="str">
            <v>UN</v>
          </cell>
          <cell r="D2209">
            <v>116.005</v>
          </cell>
          <cell r="E2209" t="str">
            <v>ND</v>
          </cell>
        </row>
        <row r="2210">
          <cell r="A2210">
            <v>78407</v>
          </cell>
          <cell r="B2210" t="str">
            <v>SETA P/EXTINTOR / HIDRANTE</v>
          </cell>
          <cell r="C2210" t="str">
            <v>UN</v>
          </cell>
          <cell r="D2210">
            <v>3.1407061000000001</v>
          </cell>
          <cell r="E2210" t="str">
            <v>ND</v>
          </cell>
        </row>
        <row r="2211">
          <cell r="A2211">
            <v>78410</v>
          </cell>
          <cell r="B2211" t="str">
            <v>ESGUICHO C/ENGATE RAPIDO - 11/2-X1/2-</v>
          </cell>
          <cell r="C2211" t="str">
            <v>UN</v>
          </cell>
          <cell r="D2211">
            <v>16.007469799999999</v>
          </cell>
          <cell r="E2211" t="str">
            <v>ND</v>
          </cell>
        </row>
        <row r="2212">
          <cell r="A2212">
            <v>78415</v>
          </cell>
          <cell r="B2212" t="str">
            <v>ESGUICHO C/ENGATE RAPIDO - 21/2-X5/8-</v>
          </cell>
          <cell r="C2212" t="str">
            <v>UN</v>
          </cell>
          <cell r="D2212">
            <v>58.33</v>
          </cell>
          <cell r="E2212" t="str">
            <v>ND</v>
          </cell>
        </row>
        <row r="2213">
          <cell r="A2213">
            <v>78420</v>
          </cell>
          <cell r="B2213" t="str">
            <v>EXTINTOR AGUA PRESSURIZADA - 10L</v>
          </cell>
          <cell r="C2213" t="str">
            <v>UN</v>
          </cell>
          <cell r="D2213">
            <v>49.768371819999999</v>
          </cell>
          <cell r="E2213" t="str">
            <v>ND</v>
          </cell>
        </row>
        <row r="2214">
          <cell r="A2214">
            <v>78425</v>
          </cell>
          <cell r="B2214" t="str">
            <v>EXTINTOR ESPUMA QUIMICA - 10L</v>
          </cell>
          <cell r="C2214" t="str">
            <v>UN</v>
          </cell>
          <cell r="D2214">
            <v>279.44854659999999</v>
          </cell>
          <cell r="E2214" t="str">
            <v>ND</v>
          </cell>
        </row>
        <row r="2215">
          <cell r="A2215">
            <v>78430</v>
          </cell>
          <cell r="B2215" t="str">
            <v>EXTINTOR GAS CARBONICO - 4KG</v>
          </cell>
          <cell r="C2215" t="str">
            <v>UN</v>
          </cell>
          <cell r="D2215">
            <v>161.57750899999999</v>
          </cell>
          <cell r="E2215" t="str">
            <v>ND</v>
          </cell>
        </row>
        <row r="2216">
          <cell r="A2216">
            <v>78435</v>
          </cell>
          <cell r="B2216" t="str">
            <v>EXTINTOR GAS CARBONICO - 6KG</v>
          </cell>
          <cell r="C2216" t="str">
            <v>UN</v>
          </cell>
          <cell r="D2216">
            <v>225.49</v>
          </cell>
          <cell r="E2216" t="str">
            <v>ND</v>
          </cell>
        </row>
        <row r="2217">
          <cell r="A2217">
            <v>78440</v>
          </cell>
          <cell r="B2217" t="str">
            <v>EXTINTOR GAS CARBONICO - 10KG</v>
          </cell>
          <cell r="C2217" t="str">
            <v>UN</v>
          </cell>
          <cell r="D2217">
            <v>533.23718670000005</v>
          </cell>
          <cell r="E2217" t="str">
            <v>ND</v>
          </cell>
        </row>
        <row r="2218">
          <cell r="A2218">
            <v>78445</v>
          </cell>
          <cell r="B2218" t="str">
            <v>EXTINTOR PO QUIMICO - 4KG</v>
          </cell>
          <cell r="C2218" t="str">
            <v>UN</v>
          </cell>
          <cell r="D2218">
            <v>48.1233</v>
          </cell>
          <cell r="E2218" t="str">
            <v>ND</v>
          </cell>
        </row>
        <row r="2219">
          <cell r="A2219">
            <v>78450</v>
          </cell>
          <cell r="B2219" t="str">
            <v>EXTINTOR PO QUIMICO - 8KG</v>
          </cell>
          <cell r="C2219" t="str">
            <v>UN</v>
          </cell>
          <cell r="D2219">
            <v>74.045500000000004</v>
          </cell>
          <cell r="E2219" t="str">
            <v>ND</v>
          </cell>
        </row>
        <row r="2220">
          <cell r="A2220">
            <v>78455</v>
          </cell>
          <cell r="B2220" t="str">
            <v>EXTINTOR PO QUIMICO - 12KG</v>
          </cell>
          <cell r="C2220" t="str">
            <v>UN</v>
          </cell>
          <cell r="D2220">
            <v>74.845500000000001</v>
          </cell>
          <cell r="E2220" t="str">
            <v>ND</v>
          </cell>
        </row>
        <row r="2221">
          <cell r="A2221">
            <v>78460</v>
          </cell>
          <cell r="B2221" t="str">
            <v>HIDRANTE C/REGISTRO TP.GLOBO - 21/2-</v>
          </cell>
          <cell r="C2221" t="str">
            <v>UN</v>
          </cell>
          <cell r="D2221">
            <v>62.73</v>
          </cell>
          <cell r="E2221" t="str">
            <v>ND</v>
          </cell>
        </row>
        <row r="2222">
          <cell r="A2222">
            <v>78465</v>
          </cell>
          <cell r="B2222" t="str">
            <v>MANGUEIRA DE INCENDIO; 15M - 11/2-</v>
          </cell>
          <cell r="C2222" t="str">
            <v>UN</v>
          </cell>
          <cell r="D2222">
            <v>133.76706300000001</v>
          </cell>
          <cell r="E2222" t="str">
            <v>ND</v>
          </cell>
        </row>
        <row r="2223">
          <cell r="A2223">
            <v>78470</v>
          </cell>
          <cell r="B2223" t="str">
            <v>MANGUEIRA DE INCENDIO; 30M - 11/2-</v>
          </cell>
          <cell r="C2223" t="str">
            <v>UN</v>
          </cell>
          <cell r="D2223">
            <v>274.11474959999998</v>
          </cell>
          <cell r="E2223" t="str">
            <v>ND</v>
          </cell>
        </row>
        <row r="2224">
          <cell r="A2224">
            <v>78475</v>
          </cell>
          <cell r="B2224" t="str">
            <v>MANGUEIRA DE INCENDIO; 30M - 21/2-</v>
          </cell>
          <cell r="C2224" t="str">
            <v>UN</v>
          </cell>
          <cell r="D2224">
            <v>626.49994779999997</v>
          </cell>
          <cell r="E2224" t="str">
            <v>ND</v>
          </cell>
        </row>
        <row r="2225">
          <cell r="A2225">
            <v>78480</v>
          </cell>
          <cell r="B2225" t="str">
            <v>RECARGA P/EXTINTOR GAS CARBONICO - 4KG</v>
          </cell>
          <cell r="C2225" t="str">
            <v>UN</v>
          </cell>
          <cell r="D2225">
            <v>13.03561887</v>
          </cell>
          <cell r="E2225" t="str">
            <v>ND</v>
          </cell>
        </row>
        <row r="2226">
          <cell r="A2226">
            <v>78481</v>
          </cell>
          <cell r="B2226" t="str">
            <v>RECARGA P/EXTINTOR GAS CARBONICO - 8KG</v>
          </cell>
          <cell r="C2226" t="str">
            <v>UN</v>
          </cell>
          <cell r="D2226">
            <v>19.756054500000001</v>
          </cell>
          <cell r="E2226" t="str">
            <v>ND</v>
          </cell>
        </row>
        <row r="2227">
          <cell r="A2227">
            <v>78482</v>
          </cell>
          <cell r="B2227" t="str">
            <v>RECARGA P/EXTINTOR GAS CARBONICO - 12KG</v>
          </cell>
          <cell r="C2227" t="str">
            <v>UN</v>
          </cell>
          <cell r="D2227">
            <v>55.722205000000002</v>
          </cell>
          <cell r="E2227" t="str">
            <v>ND</v>
          </cell>
        </row>
        <row r="2228">
          <cell r="A2228">
            <v>78483</v>
          </cell>
          <cell r="B2228" t="str">
            <v>RECARGA P/EXTINTOR AGUA PRESSURIZADA-10L</v>
          </cell>
          <cell r="C2228" t="str">
            <v>UN</v>
          </cell>
          <cell r="D2228">
            <v>12.157572</v>
          </cell>
          <cell r="E2228" t="str">
            <v>ND</v>
          </cell>
        </row>
        <row r="2229">
          <cell r="A2229">
            <v>78484</v>
          </cell>
          <cell r="B2229" t="str">
            <v>RECARGA P/EXTINTOR ESPUMA QUIMICA-10L</v>
          </cell>
          <cell r="C2229" t="str">
            <v>UN</v>
          </cell>
          <cell r="D2229">
            <v>17.831105600000001</v>
          </cell>
          <cell r="E2229" t="str">
            <v>ND</v>
          </cell>
        </row>
        <row r="2230">
          <cell r="A2230">
            <v>78485</v>
          </cell>
          <cell r="B2230" t="str">
            <v>RECARGA P/EXTINTOR PO SECO - 4KG</v>
          </cell>
          <cell r="C2230" t="str">
            <v>UN</v>
          </cell>
          <cell r="D2230">
            <v>7.8011087000000003</v>
          </cell>
          <cell r="E2230" t="str">
            <v>ND</v>
          </cell>
        </row>
        <row r="2231">
          <cell r="A2231">
            <v>78486</v>
          </cell>
          <cell r="B2231" t="str">
            <v>RECARGA P/EXTINTOR PO SECO 8KG</v>
          </cell>
          <cell r="C2231" t="str">
            <v>UN</v>
          </cell>
          <cell r="D2231">
            <v>11.093784449999999</v>
          </cell>
          <cell r="E2231" t="str">
            <v>ND</v>
          </cell>
        </row>
        <row r="2232">
          <cell r="A2232">
            <v>78487</v>
          </cell>
          <cell r="B2232" t="str">
            <v>RECARGA P/EXTINTOR PO SECO - 12KG</v>
          </cell>
          <cell r="C2232" t="str">
            <v>UN</v>
          </cell>
          <cell r="D2232">
            <v>16.5140353</v>
          </cell>
          <cell r="E2232" t="str">
            <v>ND</v>
          </cell>
        </row>
        <row r="2233">
          <cell r="A2233">
            <v>78801</v>
          </cell>
          <cell r="B2233" t="str">
            <v>CALHA CH.ACO GALVANIZADO N.24 - 33CM</v>
          </cell>
          <cell r="C2233" t="str">
            <v>M</v>
          </cell>
          <cell r="D2233">
            <v>12.79</v>
          </cell>
          <cell r="E2233" t="str">
            <v>ND</v>
          </cell>
        </row>
        <row r="2234">
          <cell r="A2234">
            <v>78804</v>
          </cell>
          <cell r="B2234" t="str">
            <v>CALHA CH.ACO GALVANIZADO N.24 - 50CM</v>
          </cell>
          <cell r="C2234" t="str">
            <v>M</v>
          </cell>
          <cell r="D2234">
            <v>19.205400000000001</v>
          </cell>
          <cell r="E2234" t="str">
            <v>ND</v>
          </cell>
        </row>
        <row r="2235">
          <cell r="A2235">
            <v>78807</v>
          </cell>
          <cell r="B2235" t="str">
            <v>CALHA CH.ACO GALVANIZADO N.24 - 100CM</v>
          </cell>
          <cell r="C2235" t="str">
            <v>M</v>
          </cell>
          <cell r="D2235">
            <v>37.31766725</v>
          </cell>
          <cell r="E2235" t="str">
            <v>ND</v>
          </cell>
        </row>
        <row r="2236">
          <cell r="A2236">
            <v>78811</v>
          </cell>
          <cell r="B2236" t="str">
            <v>CALHA CH.ACO GALVANIZADO N.26 - 33CM</v>
          </cell>
          <cell r="C2236" t="str">
            <v>M</v>
          </cell>
          <cell r="D2236">
            <v>10.226599999999999</v>
          </cell>
          <cell r="E2236" t="str">
            <v>ND</v>
          </cell>
        </row>
        <row r="2237">
          <cell r="A2237">
            <v>78814</v>
          </cell>
          <cell r="B2237" t="str">
            <v>CALHA CH.ACO GALVANIZADO N.26 - 50CM</v>
          </cell>
          <cell r="C2237" t="str">
            <v>M</v>
          </cell>
          <cell r="D2237">
            <v>15.073499999999999</v>
          </cell>
          <cell r="E2237" t="str">
            <v>ND</v>
          </cell>
        </row>
        <row r="2238">
          <cell r="A2238">
            <v>78817</v>
          </cell>
          <cell r="B2238" t="str">
            <v>CALHA CH.ACO GALVANIZADO N.26 - 100CM</v>
          </cell>
          <cell r="C2238" t="str">
            <v>M</v>
          </cell>
          <cell r="D2238">
            <v>28.46695484</v>
          </cell>
          <cell r="E2238" t="str">
            <v>ND</v>
          </cell>
        </row>
        <row r="2239">
          <cell r="A2239">
            <v>78821</v>
          </cell>
          <cell r="B2239" t="str">
            <v>CALHA DE POLIESTER - 33CM</v>
          </cell>
          <cell r="C2239" t="str">
            <v>M</v>
          </cell>
          <cell r="D2239">
            <v>30.46991483</v>
          </cell>
          <cell r="E2239" t="str">
            <v>ND</v>
          </cell>
        </row>
        <row r="2240">
          <cell r="A2240">
            <v>78824</v>
          </cell>
          <cell r="B2240" t="str">
            <v>CALHA DE POLIESTER - 50CM</v>
          </cell>
          <cell r="C2240" t="str">
            <v>M</v>
          </cell>
          <cell r="D2240">
            <v>44.957688130000001</v>
          </cell>
          <cell r="E2240" t="str">
            <v>ND</v>
          </cell>
        </row>
        <row r="2241">
          <cell r="A2241">
            <v>78827</v>
          </cell>
          <cell r="B2241" t="str">
            <v>CALHA DE POLIESTER - 100CM</v>
          </cell>
          <cell r="C2241" t="str">
            <v>M</v>
          </cell>
          <cell r="D2241">
            <v>89.424007720000006</v>
          </cell>
          <cell r="E2241" t="str">
            <v>ND</v>
          </cell>
        </row>
        <row r="2242">
          <cell r="A2242">
            <v>78831</v>
          </cell>
          <cell r="B2242" t="str">
            <v>CALHA EM CHAPA DE COBRE N.26 - 33CM</v>
          </cell>
          <cell r="C2242" t="str">
            <v>KG</v>
          </cell>
          <cell r="D2242">
            <v>41.44</v>
          </cell>
          <cell r="E2242" t="str">
            <v>ND</v>
          </cell>
        </row>
        <row r="2243">
          <cell r="A2243">
            <v>78834</v>
          </cell>
          <cell r="B2243" t="str">
            <v>CALHA EM CHAPA DE COBRE N.26 - 50CM</v>
          </cell>
          <cell r="C2243" t="str">
            <v>KG</v>
          </cell>
          <cell r="D2243">
            <v>41.44</v>
          </cell>
          <cell r="E2243" t="str">
            <v>ND</v>
          </cell>
        </row>
        <row r="2244">
          <cell r="A2244">
            <v>78841</v>
          </cell>
          <cell r="B2244" t="str">
            <v>CONDUTOR CH.ACO GALVANIZ.N.24 - 25CM</v>
          </cell>
          <cell r="C2244" t="str">
            <v>M</v>
          </cell>
          <cell r="D2244">
            <v>14.79</v>
          </cell>
          <cell r="E2244" t="str">
            <v>ND</v>
          </cell>
        </row>
        <row r="2245">
          <cell r="A2245">
            <v>78844</v>
          </cell>
          <cell r="B2245" t="str">
            <v>CONDUTOR CH.ACO GALVANIZ N.24 - 33CM</v>
          </cell>
          <cell r="C2245" t="str">
            <v>M</v>
          </cell>
          <cell r="D2245">
            <v>12.79</v>
          </cell>
          <cell r="E2245" t="str">
            <v>ND</v>
          </cell>
        </row>
        <row r="2246">
          <cell r="A2246">
            <v>78847</v>
          </cell>
          <cell r="B2246" t="str">
            <v>CONDUTOR CH.ACO GALVANIZ N.26 - 25CM</v>
          </cell>
          <cell r="C2246" t="str">
            <v>M</v>
          </cell>
          <cell r="D2246">
            <v>10.6363</v>
          </cell>
          <cell r="E2246" t="str">
            <v>ND</v>
          </cell>
        </row>
        <row r="2247">
          <cell r="A2247">
            <v>78849</v>
          </cell>
          <cell r="B2247" t="str">
            <v>CONDUTOR CH.ACO GALVANIZ.N.26 - 33CM</v>
          </cell>
          <cell r="C2247" t="str">
            <v>M</v>
          </cell>
          <cell r="D2247">
            <v>10.226599999999999</v>
          </cell>
          <cell r="E2247" t="str">
            <v>ND</v>
          </cell>
        </row>
        <row r="2248">
          <cell r="A2248">
            <v>78851</v>
          </cell>
          <cell r="B2248" t="str">
            <v>CONDUTOR CH.ACO GALVANIZADO N.24 - 3-</v>
          </cell>
          <cell r="C2248" t="str">
            <v>UN</v>
          </cell>
          <cell r="D2248">
            <v>11.709261529999999</v>
          </cell>
          <cell r="E2248" t="str">
            <v>ND</v>
          </cell>
        </row>
        <row r="2249">
          <cell r="A2249">
            <v>78852</v>
          </cell>
          <cell r="B2249" t="str">
            <v>CONDUTOR CH.ACO GALVANIZADO N.24 - 4-</v>
          </cell>
          <cell r="C2249" t="str">
            <v>UN</v>
          </cell>
          <cell r="D2249">
            <v>14.79</v>
          </cell>
          <cell r="E2249" t="str">
            <v>ND</v>
          </cell>
        </row>
        <row r="2250">
          <cell r="A2250">
            <v>78855</v>
          </cell>
          <cell r="B2250" t="str">
            <v>CONDUTOR CH.ACO GALVANIZADO N.26 - 3-</v>
          </cell>
          <cell r="C2250" t="str">
            <v>UN</v>
          </cell>
          <cell r="D2250">
            <v>9.0852522429999993</v>
          </cell>
          <cell r="E2250" t="str">
            <v>ND</v>
          </cell>
        </row>
        <row r="2251">
          <cell r="A2251">
            <v>78860</v>
          </cell>
          <cell r="B2251" t="str">
            <v>CONDUTOR DE CHAPA DE COBRE N.26 - 3-</v>
          </cell>
          <cell r="C2251" t="str">
            <v>KG</v>
          </cell>
          <cell r="D2251">
            <v>41.44</v>
          </cell>
          <cell r="E2251" t="str">
            <v>ND</v>
          </cell>
        </row>
        <row r="2252">
          <cell r="A2252">
            <v>78861</v>
          </cell>
          <cell r="B2252" t="str">
            <v>CONDUTOR DE CHAPA DE COBRE N.26 - 4-</v>
          </cell>
          <cell r="C2252" t="str">
            <v>KG</v>
          </cell>
          <cell r="D2252">
            <v>41.44</v>
          </cell>
          <cell r="E2252" t="str">
            <v>ND</v>
          </cell>
        </row>
        <row r="2253">
          <cell r="A2253">
            <v>78864</v>
          </cell>
          <cell r="B2253" t="str">
            <v>RINCAO CH.ACO GALVANIZADO N.24 - 50CM</v>
          </cell>
          <cell r="C2253" t="str">
            <v>M</v>
          </cell>
          <cell r="D2253">
            <v>19.205400000000001</v>
          </cell>
          <cell r="E2253" t="str">
            <v>ND</v>
          </cell>
        </row>
        <row r="2254">
          <cell r="A2254">
            <v>78867</v>
          </cell>
          <cell r="B2254" t="str">
            <v>RINCAO CH.ACO GALVANIZADO N.24 - 66CM</v>
          </cell>
          <cell r="C2254" t="str">
            <v>M</v>
          </cell>
          <cell r="D2254">
            <v>26.91889067</v>
          </cell>
          <cell r="E2254" t="str">
            <v>ND</v>
          </cell>
        </row>
        <row r="2255">
          <cell r="A2255">
            <v>78869</v>
          </cell>
          <cell r="B2255" t="str">
            <v>RINCAO EM CHAPA DE COBRE N.26 - 50CM</v>
          </cell>
          <cell r="C2255" t="str">
            <v>KG</v>
          </cell>
          <cell r="D2255">
            <v>41.44</v>
          </cell>
          <cell r="E2255" t="str">
            <v>ND</v>
          </cell>
        </row>
        <row r="2256">
          <cell r="A2256">
            <v>78870</v>
          </cell>
          <cell r="B2256" t="str">
            <v>RINCAO EM CHAPA DE COBRE N. 26 - 66CM</v>
          </cell>
          <cell r="C2256" t="str">
            <v>KG</v>
          </cell>
          <cell r="D2256">
            <v>41.44</v>
          </cell>
          <cell r="E2256" t="str">
            <v>ND</v>
          </cell>
        </row>
        <row r="2257">
          <cell r="A2257">
            <v>78871</v>
          </cell>
          <cell r="B2257" t="str">
            <v>RUFO CH.ACO GALVANIZADO N.24 - 16CM</v>
          </cell>
          <cell r="C2257" t="str">
            <v>M</v>
          </cell>
          <cell r="D2257">
            <v>7.7605834600000003</v>
          </cell>
          <cell r="E2257" t="str">
            <v>ND</v>
          </cell>
        </row>
        <row r="2258">
          <cell r="A2258">
            <v>78873</v>
          </cell>
          <cell r="B2258" t="str">
            <v>RUFO CH.ACO GALVANIZADO N.24 - 25CM</v>
          </cell>
          <cell r="C2258" t="str">
            <v>M</v>
          </cell>
          <cell r="D2258">
            <v>9.6034000000000006</v>
          </cell>
          <cell r="E2258" t="str">
            <v>ND</v>
          </cell>
        </row>
        <row r="2259">
          <cell r="A2259">
            <v>78875</v>
          </cell>
          <cell r="B2259" t="str">
            <v>RUFO CH.ACO GALVANIZADO N.24 - 33CM</v>
          </cell>
          <cell r="C2259" t="str">
            <v>M</v>
          </cell>
          <cell r="D2259">
            <v>12.79</v>
          </cell>
          <cell r="E2259" t="str">
            <v>ND</v>
          </cell>
        </row>
        <row r="2260">
          <cell r="A2260">
            <v>78877</v>
          </cell>
          <cell r="B2260" t="str">
            <v>RUFO CH.ACO GALVANIZADO N.24 - 50CM</v>
          </cell>
          <cell r="C2260" t="str">
            <v>M</v>
          </cell>
          <cell r="D2260">
            <v>16.880788720000002</v>
          </cell>
          <cell r="E2260" t="str">
            <v>ND</v>
          </cell>
        </row>
        <row r="2261">
          <cell r="A2261">
            <v>78878</v>
          </cell>
          <cell r="B2261" t="str">
            <v>RUFO CH.ACO GALVANIZADO N.24 - 100CM</v>
          </cell>
          <cell r="C2261" t="str">
            <v>M</v>
          </cell>
          <cell r="D2261">
            <v>34.414033809999999</v>
          </cell>
          <cell r="E2261" t="str">
            <v>ND</v>
          </cell>
        </row>
        <row r="2262">
          <cell r="A2262">
            <v>78879</v>
          </cell>
          <cell r="B2262" t="str">
            <v>RUFO EM CHAPA DE ACO GALVANIZADO N.24 - DESENVOLVIMENTO 130CM</v>
          </cell>
          <cell r="C2262" t="str">
            <v>M</v>
          </cell>
          <cell r="D2262">
            <v>7.56</v>
          </cell>
          <cell r="E2262" t="str">
            <v>ND</v>
          </cell>
        </row>
        <row r="2263">
          <cell r="A2263">
            <v>78880</v>
          </cell>
          <cell r="B2263" t="str">
            <v>RUFO EM CHAPA DE ACO GALVANIZADO N.24 DESENVOLVIMENTO 140CM</v>
          </cell>
          <cell r="C2263" t="str">
            <v>M</v>
          </cell>
          <cell r="D2263">
            <v>8.15</v>
          </cell>
          <cell r="E2263" t="str">
            <v>ND</v>
          </cell>
        </row>
        <row r="2264">
          <cell r="A2264">
            <v>78881</v>
          </cell>
          <cell r="B2264" t="str">
            <v>RUFO CH.ACO GALVANIZADO N.26 - 16CM</v>
          </cell>
          <cell r="C2264" t="str">
            <v>M</v>
          </cell>
          <cell r="D2264">
            <v>5.6309820979999996</v>
          </cell>
          <cell r="E2264" t="str">
            <v>ND</v>
          </cell>
        </row>
        <row r="2265">
          <cell r="A2265">
            <v>78883</v>
          </cell>
          <cell r="B2265" t="str">
            <v>RUFO CH.ACO GALVANIZADO N.26 - 25CM</v>
          </cell>
          <cell r="C2265" t="str">
            <v>M</v>
          </cell>
          <cell r="D2265">
            <v>7.4036</v>
          </cell>
          <cell r="E2265" t="str">
            <v>ND</v>
          </cell>
        </row>
        <row r="2266">
          <cell r="A2266">
            <v>78886</v>
          </cell>
          <cell r="B2266" t="str">
            <v>RUFO CH.ACO GALVANIZADO N.26 - 33CM</v>
          </cell>
          <cell r="C2266" t="str">
            <v>M</v>
          </cell>
          <cell r="D2266">
            <v>9.7840000000000007</v>
          </cell>
          <cell r="E2266" t="str">
            <v>ND</v>
          </cell>
        </row>
        <row r="2267">
          <cell r="A2267">
            <v>78889</v>
          </cell>
          <cell r="B2267" t="str">
            <v>RUFO CH.ACO GALVANIZADO N.26 - 50CM</v>
          </cell>
          <cell r="C2267" t="str">
            <v>M</v>
          </cell>
          <cell r="D2267">
            <v>14.22435924</v>
          </cell>
          <cell r="E2267" t="str">
            <v>ND</v>
          </cell>
        </row>
        <row r="2268">
          <cell r="A2268">
            <v>78890</v>
          </cell>
          <cell r="B2268" t="str">
            <v>RUFO CH.ACO GALVANIZADO N.26 - 100CM</v>
          </cell>
          <cell r="C2268" t="str">
            <v>M</v>
          </cell>
          <cell r="D2268">
            <v>28.46695484</v>
          </cell>
          <cell r="E2268" t="str">
            <v>ND</v>
          </cell>
        </row>
        <row r="2269">
          <cell r="A2269">
            <v>78891</v>
          </cell>
          <cell r="B2269" t="str">
            <v>RUFO EM CHAPA DE COBRE N.26 - 16CM</v>
          </cell>
          <cell r="C2269" t="str">
            <v>KG</v>
          </cell>
          <cell r="D2269">
            <v>41.44</v>
          </cell>
          <cell r="E2269" t="str">
            <v>ND</v>
          </cell>
        </row>
        <row r="2270">
          <cell r="A2270">
            <v>78892</v>
          </cell>
          <cell r="B2270" t="str">
            <v>RUFO EM CHAPA DE COBRE N.26 - 25CM</v>
          </cell>
          <cell r="C2270" t="str">
            <v>KG</v>
          </cell>
          <cell r="D2270">
            <v>41.44</v>
          </cell>
          <cell r="E2270" t="str">
            <v>ND</v>
          </cell>
        </row>
        <row r="2271">
          <cell r="A2271">
            <v>78893</v>
          </cell>
          <cell r="B2271" t="str">
            <v>RUFO EM CHAPA DE COBRE N.26 - 33CM</v>
          </cell>
          <cell r="C2271" t="str">
            <v>KG</v>
          </cell>
          <cell r="D2271">
            <v>41.44</v>
          </cell>
          <cell r="E2271" t="str">
            <v>ND</v>
          </cell>
        </row>
        <row r="2272">
          <cell r="A2272">
            <v>78894</v>
          </cell>
          <cell r="B2272" t="str">
            <v>RUFO EM CHAPA DE COBRE N.26 - 50CM</v>
          </cell>
          <cell r="C2272" t="str">
            <v>KG</v>
          </cell>
          <cell r="D2272">
            <v>41.44</v>
          </cell>
          <cell r="E2272" t="str">
            <v>ND</v>
          </cell>
        </row>
        <row r="2273">
          <cell r="A2273">
            <v>78895</v>
          </cell>
          <cell r="B2273" t="str">
            <v>RUFO EM CHAPA DE COBRE N.26 - 100CM</v>
          </cell>
          <cell r="C2273" t="str">
            <v>KG</v>
          </cell>
          <cell r="D2273">
            <v>41.44</v>
          </cell>
          <cell r="E2273" t="str">
            <v>ND</v>
          </cell>
        </row>
        <row r="2274">
          <cell r="A2274">
            <v>79205</v>
          </cell>
          <cell r="B2274" t="str">
            <v>ANEL DE CONCRETO P/FS - 1;4X0;5M C/CORT.</v>
          </cell>
          <cell r="C2274" t="str">
            <v>UN</v>
          </cell>
          <cell r="D2274">
            <v>176.96021469999999</v>
          </cell>
          <cell r="E2274" t="str">
            <v>ND</v>
          </cell>
        </row>
        <row r="2275">
          <cell r="A2275">
            <v>79210</v>
          </cell>
          <cell r="B2275" t="str">
            <v>ANEL DE CONCRETO P/FS - 2;4X0;5M C/CORT.</v>
          </cell>
          <cell r="C2275" t="str">
            <v>UN</v>
          </cell>
          <cell r="D2275">
            <v>367.76655299999999</v>
          </cell>
          <cell r="E2275" t="str">
            <v>ND</v>
          </cell>
        </row>
        <row r="2276">
          <cell r="A2276">
            <v>79215</v>
          </cell>
          <cell r="B2276" t="str">
            <v>ANEL DE CONCRETO P/FS - 1;4X0;5M</v>
          </cell>
          <cell r="C2276" t="str">
            <v>UN</v>
          </cell>
          <cell r="D2276">
            <v>131.36931970000001</v>
          </cell>
          <cell r="E2276" t="str">
            <v>ND</v>
          </cell>
        </row>
        <row r="2277">
          <cell r="A2277">
            <v>79220</v>
          </cell>
          <cell r="B2277" t="str">
            <v>ANEL DE CONCRETO P/FS - 2;4X0;5M</v>
          </cell>
          <cell r="C2277" t="str">
            <v>UN</v>
          </cell>
          <cell r="D2277">
            <v>283.67667999999998</v>
          </cell>
          <cell r="E2277" t="str">
            <v>ND</v>
          </cell>
        </row>
        <row r="2278">
          <cell r="A2278">
            <v>79223</v>
          </cell>
          <cell r="B2278" t="str">
            <v>ANEL DE CONCRETO PARA F.A. (2;00X0;50)M</v>
          </cell>
          <cell r="C2278" t="str">
            <v>UN</v>
          </cell>
          <cell r="D2278">
            <v>268.479715</v>
          </cell>
          <cell r="E2278" t="str">
            <v>ND</v>
          </cell>
        </row>
        <row r="2279">
          <cell r="A2279">
            <v>79225</v>
          </cell>
          <cell r="B2279" t="str">
            <v>ANEL DE CONCRETO PARA F.A. (3;00X0;50)M</v>
          </cell>
          <cell r="C2279" t="str">
            <v>UN</v>
          </cell>
          <cell r="D2279">
            <v>402.71957250000003</v>
          </cell>
          <cell r="E2279" t="str">
            <v>ND</v>
          </cell>
        </row>
        <row r="2280">
          <cell r="A2280">
            <v>79230</v>
          </cell>
          <cell r="B2280" t="str">
            <v>LIMPEZA DE FOSSA SEPTICA</v>
          </cell>
          <cell r="C2280" t="str">
            <v>M3</v>
          </cell>
          <cell r="D2280">
            <v>58.614694010000001</v>
          </cell>
          <cell r="E2280" t="str">
            <v>ND</v>
          </cell>
        </row>
        <row r="2281">
          <cell r="A2281">
            <v>79235</v>
          </cell>
          <cell r="B2281" t="str">
            <v>LIMPEZA DE SUMIDOURO - VIAGEM DE 6M3</v>
          </cell>
          <cell r="C2281" t="str">
            <v>VG</v>
          </cell>
          <cell r="D2281">
            <v>60.134390510000003</v>
          </cell>
          <cell r="E2281" t="str">
            <v>ND</v>
          </cell>
        </row>
        <row r="2282">
          <cell r="A2282">
            <v>79240</v>
          </cell>
          <cell r="B2282" t="str">
            <v>TAMPAO C/ DUAS CHAMINE ACESSO - 2;5M</v>
          </cell>
          <cell r="C2282" t="str">
            <v>UN</v>
          </cell>
          <cell r="D2282">
            <v>353.24500870000003</v>
          </cell>
          <cell r="E2282" t="str">
            <v>ND</v>
          </cell>
        </row>
        <row r="2283">
          <cell r="A2283">
            <v>79245</v>
          </cell>
          <cell r="B2283" t="str">
            <v>TAMPAO C/ UMA CHAMINE ACESSO - 1;5M</v>
          </cell>
          <cell r="C2283" t="str">
            <v>UN</v>
          </cell>
          <cell r="D2283">
            <v>131.70703</v>
          </cell>
          <cell r="E2283" t="str">
            <v>ND</v>
          </cell>
        </row>
        <row r="2284">
          <cell r="A2284">
            <v>79250</v>
          </cell>
          <cell r="B2284" t="str">
            <v>TAMPAO F. FUNDIDO C/TRAVAMENTO - 60CM</v>
          </cell>
          <cell r="C2284" t="str">
            <v>UN</v>
          </cell>
          <cell r="D2284">
            <v>230.65615769999999</v>
          </cell>
          <cell r="E2284" t="str">
            <v>ND</v>
          </cell>
        </row>
        <row r="2285">
          <cell r="A2285">
            <v>79301</v>
          </cell>
          <cell r="B2285" t="str">
            <v>FILTRO ANAEROBIO D=2;00M H=2;00M CONF.DET.E</v>
          </cell>
          <cell r="C2285" t="str">
            <v>UN</v>
          </cell>
          <cell r="D2285">
            <v>1649.0395579999999</v>
          </cell>
          <cell r="E2285" t="str">
            <v>ND</v>
          </cell>
        </row>
        <row r="2286">
          <cell r="A2286">
            <v>79302</v>
          </cell>
          <cell r="B2286" t="str">
            <v>FILTRO ANAEROBIO D=3;00M H=2;00M CONF.DET.E</v>
          </cell>
          <cell r="C2286" t="str">
            <v>UN</v>
          </cell>
          <cell r="D2286">
            <v>2609.1500350000001</v>
          </cell>
          <cell r="E2286" t="str">
            <v>ND</v>
          </cell>
        </row>
        <row r="2287">
          <cell r="A2287">
            <v>79605</v>
          </cell>
          <cell r="B2287" t="str">
            <v>ADAPTADOR PARA LAVATORIO E BIDE</v>
          </cell>
          <cell r="C2287" t="str">
            <v>UN</v>
          </cell>
          <cell r="D2287">
            <v>1.2866763699999999</v>
          </cell>
          <cell r="E2287" t="str">
            <v>ND</v>
          </cell>
        </row>
        <row r="2288">
          <cell r="A2288">
            <v>79608</v>
          </cell>
          <cell r="B2288" t="str">
            <v>ANEL DE BORRACHA PARA BACIA SANITARIA</v>
          </cell>
          <cell r="C2288" t="str">
            <v>UN</v>
          </cell>
          <cell r="D2288">
            <v>7.3654623700000004</v>
          </cell>
          <cell r="E2288" t="str">
            <v>ND</v>
          </cell>
        </row>
        <row r="2289">
          <cell r="A2289">
            <v>79611</v>
          </cell>
          <cell r="B2289" t="str">
            <v>ASFALTO PREPARADO COM AREIA</v>
          </cell>
          <cell r="C2289" t="str">
            <v>KG</v>
          </cell>
          <cell r="D2289">
            <v>4.9812274170000004</v>
          </cell>
          <cell r="E2289" t="str">
            <v>ND</v>
          </cell>
        </row>
        <row r="2290">
          <cell r="A2290">
            <v>79617</v>
          </cell>
          <cell r="B2290" t="str">
            <v>BOLSA DE BORRACHA P/BACIA SANITARIA</v>
          </cell>
          <cell r="C2290" t="str">
            <v>UN</v>
          </cell>
          <cell r="D2290">
            <v>2.0670999999999999</v>
          </cell>
          <cell r="E2290" t="str">
            <v>ND</v>
          </cell>
        </row>
        <row r="2291">
          <cell r="A2291">
            <v>79618</v>
          </cell>
          <cell r="B2291" t="str">
            <v>BOLSA PLASTICA</v>
          </cell>
          <cell r="C2291" t="str">
            <v>UN</v>
          </cell>
          <cell r="D2291">
            <v>2.0670999999999999</v>
          </cell>
          <cell r="E2291" t="str">
            <v>ND</v>
          </cell>
        </row>
        <row r="2292">
          <cell r="A2292">
            <v>79620</v>
          </cell>
          <cell r="B2292" t="str">
            <v>CANOPLA P/VALVULA FLUXIVEL; M.CROMADO</v>
          </cell>
          <cell r="C2292" t="str">
            <v>UN</v>
          </cell>
          <cell r="D2292">
            <v>28.666541649999999</v>
          </cell>
          <cell r="E2292" t="str">
            <v>ND</v>
          </cell>
        </row>
        <row r="2293">
          <cell r="A2293">
            <v>79621</v>
          </cell>
          <cell r="B2293" t="str">
            <v>CANOPLA P/REGISTRO;M.CROMADO-1/2--1 1/2-</v>
          </cell>
          <cell r="C2293" t="str">
            <v>UN</v>
          </cell>
          <cell r="D2293">
            <v>13.74818767</v>
          </cell>
          <cell r="E2293" t="str">
            <v>ND</v>
          </cell>
        </row>
        <row r="2294">
          <cell r="A2294">
            <v>79622</v>
          </cell>
          <cell r="B2294" t="str">
            <v>BOTAO PARA VALVULA FLUXIVEL</v>
          </cell>
          <cell r="C2294" t="str">
            <v>UN</v>
          </cell>
          <cell r="D2294">
            <v>15.00447011</v>
          </cell>
          <cell r="E2294" t="str">
            <v>ND</v>
          </cell>
        </row>
        <row r="2295">
          <cell r="A2295">
            <v>79629</v>
          </cell>
          <cell r="B2295" t="str">
            <v>CHAVE DE BOIA COMPLETA</v>
          </cell>
          <cell r="C2295" t="str">
            <v>UN</v>
          </cell>
          <cell r="D2295">
            <v>26.052499999999998</v>
          </cell>
          <cell r="E2295" t="str">
            <v>ND</v>
          </cell>
        </row>
        <row r="2296">
          <cell r="A2296">
            <v>79630</v>
          </cell>
          <cell r="B2296" t="str">
            <v>COLA PARA PVC</v>
          </cell>
          <cell r="C2296" t="str">
            <v>KG</v>
          </cell>
          <cell r="D2296">
            <v>23.477882350000002</v>
          </cell>
          <cell r="E2296" t="str">
            <v>ND</v>
          </cell>
        </row>
        <row r="2297">
          <cell r="A2297">
            <v>79636</v>
          </cell>
          <cell r="B2297" t="str">
            <v>ESTOPA MEALHAR</v>
          </cell>
          <cell r="C2297" t="str">
            <v>KG</v>
          </cell>
          <cell r="D2297">
            <v>7.63</v>
          </cell>
          <cell r="E2297" t="str">
            <v>ND</v>
          </cell>
        </row>
        <row r="2298">
          <cell r="A2298">
            <v>79639</v>
          </cell>
          <cell r="B2298" t="str">
            <v>FITA DE -TEFLON- - 1/2-</v>
          </cell>
          <cell r="C2298" t="str">
            <v>M</v>
          </cell>
          <cell r="D2298">
            <v>9.9033554999999995E-2</v>
          </cell>
          <cell r="E2298" t="str">
            <v>ND</v>
          </cell>
        </row>
        <row r="2299">
          <cell r="A2299">
            <v>79640</v>
          </cell>
          <cell r="B2299" t="str">
            <v>FITA DE -TEFLON- - 3/4-</v>
          </cell>
          <cell r="C2299" t="str">
            <v>M</v>
          </cell>
          <cell r="D2299">
            <v>0.13044061600000001</v>
          </cell>
          <cell r="E2299" t="str">
            <v>ND</v>
          </cell>
        </row>
        <row r="2300">
          <cell r="A2300">
            <v>79641</v>
          </cell>
          <cell r="B2300" t="str">
            <v>FITA DE -TEFLON- - 1-</v>
          </cell>
          <cell r="C2300" t="str">
            <v>M</v>
          </cell>
          <cell r="D2300">
            <v>0.206552083</v>
          </cell>
          <cell r="E2300" t="str">
            <v>ND</v>
          </cell>
        </row>
        <row r="2301">
          <cell r="A2301">
            <v>79644</v>
          </cell>
          <cell r="B2301" t="str">
            <v>LUBRIFICANTE PARA ANEL DE NEOPRENE</v>
          </cell>
          <cell r="C2301" t="str">
            <v>KG</v>
          </cell>
          <cell r="D2301">
            <v>11.63580954</v>
          </cell>
          <cell r="E2301" t="str">
            <v>ND</v>
          </cell>
        </row>
        <row r="2302">
          <cell r="A2302">
            <v>79653</v>
          </cell>
          <cell r="B2302" t="str">
            <v>SOLDA PREPARADA - 50/50</v>
          </cell>
          <cell r="C2302" t="str">
            <v>KG</v>
          </cell>
          <cell r="D2302">
            <v>29.904399999999999</v>
          </cell>
          <cell r="E2302" t="str">
            <v>ND</v>
          </cell>
        </row>
        <row r="2303">
          <cell r="A2303">
            <v>79656</v>
          </cell>
          <cell r="B2303" t="str">
            <v>SOLDA PREPARADA - 30/70</v>
          </cell>
          <cell r="C2303" t="str">
            <v>KG</v>
          </cell>
          <cell r="D2303">
            <v>24.35</v>
          </cell>
          <cell r="E2303" t="str">
            <v>ND</v>
          </cell>
        </row>
        <row r="2304">
          <cell r="A2304">
            <v>79659</v>
          </cell>
          <cell r="B2304" t="str">
            <v>SOLUCAO LIMPADORA PARA PVC</v>
          </cell>
          <cell r="C2304" t="str">
            <v>L</v>
          </cell>
          <cell r="D2304">
            <v>23.82</v>
          </cell>
          <cell r="E2304" t="str">
            <v>ND</v>
          </cell>
        </row>
        <row r="2305">
          <cell r="A2305">
            <v>79662</v>
          </cell>
          <cell r="B2305" t="str">
            <v>SUPORTE PARA LAVATORIO SEM COLUNA</v>
          </cell>
          <cell r="C2305" t="str">
            <v>UN</v>
          </cell>
          <cell r="D2305">
            <v>7.8568309049999998</v>
          </cell>
          <cell r="E2305" t="str">
            <v>ND</v>
          </cell>
        </row>
        <row r="2306">
          <cell r="A2306">
            <v>79665</v>
          </cell>
          <cell r="B2306" t="str">
            <v>SUPORTE PARA TANQUE SEM COLUNA</v>
          </cell>
          <cell r="C2306" t="str">
            <v>UN</v>
          </cell>
          <cell r="D2306">
            <v>13.406599999999999</v>
          </cell>
          <cell r="E2306" t="str">
            <v>ND</v>
          </cell>
        </row>
        <row r="2307">
          <cell r="A2307">
            <v>79666</v>
          </cell>
          <cell r="B2307" t="str">
            <v>CONJUNTO DE FIXACAO P/TANQUE C/COLUNA</v>
          </cell>
          <cell r="C2307" t="str">
            <v>UN</v>
          </cell>
          <cell r="D2307">
            <v>13.406599999999999</v>
          </cell>
          <cell r="E2307" t="str">
            <v>ND</v>
          </cell>
        </row>
        <row r="2308">
          <cell r="A2308">
            <v>79668</v>
          </cell>
          <cell r="B2308" t="str">
            <v>TAMPO E ASSENTO DE PLASTICO FLEXIVEL</v>
          </cell>
          <cell r="C2308" t="str">
            <v>UN</v>
          </cell>
          <cell r="D2308">
            <v>9.0945392770000009</v>
          </cell>
          <cell r="E2308" t="str">
            <v>ND</v>
          </cell>
        </row>
        <row r="2309">
          <cell r="A2309">
            <v>79670</v>
          </cell>
          <cell r="B2309" t="str">
            <v>TAMPO E ASSENTO PLASTICO - INFANTIL</v>
          </cell>
          <cell r="C2309" t="str">
            <v>UN</v>
          </cell>
          <cell r="D2309">
            <v>9.0945392770000009</v>
          </cell>
          <cell r="E2309" t="str">
            <v>ND</v>
          </cell>
        </row>
        <row r="2310">
          <cell r="A2310">
            <v>79672</v>
          </cell>
          <cell r="B2310" t="str">
            <v>TORNEIRA DE BOIA; DE COBRE - 3/4-</v>
          </cell>
          <cell r="C2310" t="str">
            <v>UN</v>
          </cell>
          <cell r="D2310">
            <v>24.4011</v>
          </cell>
          <cell r="E2310" t="str">
            <v>ND</v>
          </cell>
        </row>
        <row r="2311">
          <cell r="A2311">
            <v>79673</v>
          </cell>
          <cell r="B2311" t="str">
            <v>TORNEIRA DE BOIA; DE COBRE - 1-</v>
          </cell>
          <cell r="C2311" t="str">
            <v>UN</v>
          </cell>
          <cell r="D2311">
            <v>32.479799999999997</v>
          </cell>
          <cell r="E2311" t="str">
            <v>ND</v>
          </cell>
        </row>
        <row r="2312">
          <cell r="A2312">
            <v>79675</v>
          </cell>
          <cell r="B2312" t="str">
            <v>TORNEIRA DE BOIA; DE COBRE - 11/2-</v>
          </cell>
          <cell r="C2312" t="str">
            <v>UN</v>
          </cell>
          <cell r="D2312">
            <v>53.662300000000002</v>
          </cell>
          <cell r="E2312" t="str">
            <v>ND</v>
          </cell>
        </row>
        <row r="2313">
          <cell r="A2313">
            <v>79676</v>
          </cell>
          <cell r="B2313" t="str">
            <v>TORNEIRA DE BOIA; DE COBRE - 2-</v>
          </cell>
          <cell r="C2313" t="str">
            <v>UN</v>
          </cell>
          <cell r="D2313">
            <v>68.315200000000004</v>
          </cell>
          <cell r="E2313" t="str">
            <v>ND</v>
          </cell>
        </row>
        <row r="2314">
          <cell r="A2314">
            <v>79680</v>
          </cell>
          <cell r="B2314" t="str">
            <v>TUBO DE LIG.FLEXIVEL;M.CROMADO - 1/2-</v>
          </cell>
          <cell r="C2314" t="str">
            <v>UN</v>
          </cell>
          <cell r="D2314">
            <v>9.02</v>
          </cell>
          <cell r="E2314" t="str">
            <v>ND</v>
          </cell>
        </row>
        <row r="2315">
          <cell r="A2315">
            <v>79681</v>
          </cell>
          <cell r="B2315" t="str">
            <v>TUBO LIG.FLEXIVEL;PVC - 1/2-X30/40CM</v>
          </cell>
          <cell r="C2315" t="str">
            <v>UN</v>
          </cell>
          <cell r="D2315">
            <v>2.5577000000000001</v>
          </cell>
          <cell r="E2315" t="str">
            <v>ND</v>
          </cell>
        </row>
        <row r="2316">
          <cell r="A2316">
            <v>79683</v>
          </cell>
          <cell r="B2316" t="str">
            <v>TUBO DE LIGACAO P/BACIA - ABS CROMADA</v>
          </cell>
          <cell r="C2316" t="str">
            <v>UN</v>
          </cell>
          <cell r="D2316">
            <v>14.61948033</v>
          </cell>
          <cell r="E2316" t="str">
            <v>ND</v>
          </cell>
        </row>
        <row r="2317">
          <cell r="A2317">
            <v>79684</v>
          </cell>
          <cell r="B2317" t="str">
            <v>TUBO DE LIGACAO P/BACIA - PVC RIGIDO</v>
          </cell>
          <cell r="C2317" t="str">
            <v>UN</v>
          </cell>
          <cell r="D2317">
            <v>3.6627999999999998</v>
          </cell>
          <cell r="E2317" t="str">
            <v>ND</v>
          </cell>
        </row>
        <row r="2318">
          <cell r="A2318">
            <v>79686</v>
          </cell>
          <cell r="B2318" t="str">
            <v>TUBO DE LIGACAO P/CHUVEIRO; M.CROMADO</v>
          </cell>
          <cell r="C2318" t="str">
            <v>UN</v>
          </cell>
          <cell r="D2318">
            <v>9.02</v>
          </cell>
          <cell r="E2318" t="str">
            <v>ND</v>
          </cell>
        </row>
        <row r="2319">
          <cell r="A2319">
            <v>79690</v>
          </cell>
          <cell r="B2319" t="str">
            <v>LUVA DE LATAO - 11/2-</v>
          </cell>
          <cell r="C2319" t="str">
            <v>UN</v>
          </cell>
          <cell r="D2319">
            <v>6.39</v>
          </cell>
          <cell r="E2319" t="str">
            <v>ND</v>
          </cell>
        </row>
        <row r="2320">
          <cell r="A2320">
            <v>79691</v>
          </cell>
          <cell r="B2320" t="str">
            <v>LUVA DE LATAO - 2-</v>
          </cell>
          <cell r="C2320" t="str">
            <v>UN</v>
          </cell>
          <cell r="D2320">
            <v>10.41</v>
          </cell>
          <cell r="E2320" t="str">
            <v>ND</v>
          </cell>
        </row>
        <row r="2321">
          <cell r="A2321">
            <v>79693</v>
          </cell>
          <cell r="B2321" t="str">
            <v>VELA P/FILTRO 40L/H C/GUARNICAO</v>
          </cell>
          <cell r="C2321" t="str">
            <v>UN</v>
          </cell>
          <cell r="D2321">
            <v>11.3470672</v>
          </cell>
          <cell r="E2321" t="str">
            <v>ND</v>
          </cell>
        </row>
        <row r="2322">
          <cell r="A2322">
            <v>79701</v>
          </cell>
          <cell r="B2322" t="str">
            <v>VARAL P/ROUPAS TIPO RES.AL. 1;20X0;60M</v>
          </cell>
          <cell r="C2322" t="str">
            <v>UN</v>
          </cell>
          <cell r="D2322">
            <v>24.919645500000001</v>
          </cell>
          <cell r="E2322" t="str">
            <v>ND</v>
          </cell>
        </row>
        <row r="2323">
          <cell r="A2323">
            <v>79709</v>
          </cell>
          <cell r="B2323" t="str">
            <v>CANALETA DE CONCRETO 1/2 CANA, DIAM 40CM</v>
          </cell>
          <cell r="C2323" t="str">
            <v>M</v>
          </cell>
          <cell r="D2323">
            <v>14.07</v>
          </cell>
          <cell r="E2323" t="str">
            <v>ND</v>
          </cell>
        </row>
        <row r="2324">
          <cell r="A2324">
            <v>79710</v>
          </cell>
          <cell r="B2324" t="str">
            <v>CANALETA MEIO TUBO EM CONCRETO D= 30 CM</v>
          </cell>
          <cell r="C2324" t="str">
            <v>M</v>
          </cell>
          <cell r="D2324">
            <v>11.161326519999999</v>
          </cell>
          <cell r="E2324" t="str">
            <v>ND</v>
          </cell>
        </row>
        <row r="2325">
          <cell r="A2325">
            <v>79711</v>
          </cell>
          <cell r="B2325" t="str">
            <v>BICO ESCALONADO PARA GAS DE 3/8"</v>
          </cell>
          <cell r="C2325" t="str">
            <v>UN</v>
          </cell>
          <cell r="D2325">
            <v>3.4446454000000002</v>
          </cell>
          <cell r="E2325" t="str">
            <v>ND</v>
          </cell>
        </row>
        <row r="2326">
          <cell r="A2326">
            <v>79720</v>
          </cell>
          <cell r="B2326" t="str">
            <v>REGULADOR DE PRESSAO</v>
          </cell>
          <cell r="C2326" t="str">
            <v>UN</v>
          </cell>
          <cell r="D2326">
            <v>78.770935249999994</v>
          </cell>
          <cell r="E2326" t="str">
            <v>ND</v>
          </cell>
        </row>
        <row r="2327">
          <cell r="A2327">
            <v>79721</v>
          </cell>
          <cell r="B2327" t="str">
            <v>REGULADOR DE PRESSAO 1 ESTAG. ALTA PRESSAO</v>
          </cell>
          <cell r="C2327" t="str">
            <v>UN</v>
          </cell>
          <cell r="D2327">
            <v>78.770935249999994</v>
          </cell>
          <cell r="E2327" t="str">
            <v>ND</v>
          </cell>
        </row>
        <row r="2328">
          <cell r="A2328">
            <v>79801</v>
          </cell>
          <cell r="B2328" t="str">
            <v>PLACA INAUGURAL INT. 600X500X3MM - PADRAO E</v>
          </cell>
          <cell r="C2328" t="str">
            <v>UN</v>
          </cell>
          <cell r="D2328">
            <v>577.81393760000003</v>
          </cell>
          <cell r="E2328" t="str">
            <v>ND</v>
          </cell>
        </row>
        <row r="2329">
          <cell r="A2329">
            <v>79802</v>
          </cell>
          <cell r="B2329" t="str">
            <v>PLACA INAUGURAL EXT. 800X500X3MM - PADRAO E</v>
          </cell>
          <cell r="C2329" t="str">
            <v>UN</v>
          </cell>
          <cell r="D2329">
            <v>990.21735390000003</v>
          </cell>
          <cell r="E2329" t="str">
            <v>ND</v>
          </cell>
        </row>
        <row r="2330">
          <cell r="A2330">
            <v>81010</v>
          </cell>
          <cell r="B2330" t="str">
            <v>LEVANTAMENTO PLANIMETRICO - 500M</v>
          </cell>
          <cell r="C2330" t="str">
            <v>GL</v>
          </cell>
          <cell r="D2330">
            <v>759.84825000000001</v>
          </cell>
          <cell r="E2330" t="str">
            <v>ND</v>
          </cell>
        </row>
        <row r="2331">
          <cell r="A2331">
            <v>81012</v>
          </cell>
          <cell r="B2331" t="str">
            <v>LEVANTAMENTO PLANIMETRICO - 1000M</v>
          </cell>
          <cell r="C2331" t="str">
            <v>GL</v>
          </cell>
          <cell r="D2331">
            <v>861.16134999999997</v>
          </cell>
          <cell r="E2331" t="str">
            <v>ND</v>
          </cell>
        </row>
        <row r="2332">
          <cell r="A2332">
            <v>81015</v>
          </cell>
          <cell r="B2332" t="str">
            <v>LEVANTAMENTO ALTIMETRICO - 5000M2</v>
          </cell>
          <cell r="C2332" t="str">
            <v>GL</v>
          </cell>
          <cell r="D2332">
            <v>1519.6965</v>
          </cell>
          <cell r="E2332" t="str">
            <v>ND</v>
          </cell>
        </row>
        <row r="2333">
          <cell r="A2333">
            <v>81017</v>
          </cell>
          <cell r="B2333" t="str">
            <v>LEVANTAMENTO ALTIMETRICO - 10000M2</v>
          </cell>
          <cell r="C2333" t="str">
            <v>GL</v>
          </cell>
          <cell r="D2333">
            <v>1823.6358</v>
          </cell>
          <cell r="E2333" t="str">
            <v>ND</v>
          </cell>
        </row>
        <row r="2334">
          <cell r="A2334">
            <v>81019</v>
          </cell>
          <cell r="B2334" t="str">
            <v>LEVANTAMENTO ALTIMETRICO - 20000M2</v>
          </cell>
          <cell r="C2334" t="str">
            <v>GL</v>
          </cell>
          <cell r="D2334">
            <v>3039.393</v>
          </cell>
          <cell r="E2334" t="str">
            <v>ND</v>
          </cell>
        </row>
        <row r="2335">
          <cell r="A2335">
            <v>81021</v>
          </cell>
          <cell r="B2335" t="str">
            <v>LEVANTAMENTO ALTIMETRICO - 50000M2</v>
          </cell>
          <cell r="C2335" t="str">
            <v>GL</v>
          </cell>
          <cell r="D2335">
            <v>5065.6549999999997</v>
          </cell>
          <cell r="E2335" t="str">
            <v>ND</v>
          </cell>
        </row>
        <row r="2336">
          <cell r="A2336">
            <v>81023</v>
          </cell>
          <cell r="B2336" t="str">
            <v>LEVANTAMENTO ALTIMETRICO - 100000M2</v>
          </cell>
          <cell r="C2336" t="str">
            <v>GL</v>
          </cell>
          <cell r="D2336">
            <v>8105.0479999999998</v>
          </cell>
          <cell r="E2336" t="str">
            <v>ND</v>
          </cell>
        </row>
        <row r="2337">
          <cell r="A2337">
            <v>82010</v>
          </cell>
          <cell r="B2337" t="str">
            <v>SONDAGEM A PERCUSSAO</v>
          </cell>
          <cell r="C2337" t="str">
            <v>M</v>
          </cell>
          <cell r="D2337">
            <v>30.393930000000001</v>
          </cell>
          <cell r="E2337" t="str">
            <v>ND</v>
          </cell>
        </row>
        <row r="2338">
          <cell r="A2338">
            <v>82015</v>
          </cell>
          <cell r="B2338" t="str">
            <v>SONDAGEM A TRADO MANUAL</v>
          </cell>
          <cell r="C2338" t="str">
            <v>M</v>
          </cell>
          <cell r="D2338">
            <v>35.121874669999997</v>
          </cell>
          <cell r="E2338" t="str">
            <v>ND</v>
          </cell>
        </row>
        <row r="2339">
          <cell r="A2339">
            <v>83010</v>
          </cell>
          <cell r="B2339" t="str">
            <v>GARAGENS;GALPOES;EDIF PADR. OU MODULADOS</v>
          </cell>
          <cell r="C2339" t="str">
            <v>M2</v>
          </cell>
          <cell r="D2339">
            <v>191.75192730000001</v>
          </cell>
          <cell r="E2339" t="str">
            <v>ND</v>
          </cell>
        </row>
        <row r="2340">
          <cell r="A2340">
            <v>83020</v>
          </cell>
          <cell r="B2340" t="str">
            <v>ESCRITORIOS;MERCADOS;C.ESPORT.;ESCOLAS</v>
          </cell>
          <cell r="C2340" t="str">
            <v>M2</v>
          </cell>
          <cell r="D2340">
            <v>223.0103957</v>
          </cell>
          <cell r="E2340" t="str">
            <v>ND</v>
          </cell>
        </row>
        <row r="2341">
          <cell r="A2341">
            <v>83030</v>
          </cell>
          <cell r="B2341" t="str">
            <v>UNID.DE ASSIST.MEDICAS E ESPECIAIS</v>
          </cell>
          <cell r="C2341" t="str">
            <v>M2</v>
          </cell>
          <cell r="D2341">
            <v>248.92628669999999</v>
          </cell>
          <cell r="E2341" t="str">
            <v>ND</v>
          </cell>
        </row>
        <row r="2342">
          <cell r="A2342">
            <v>84040</v>
          </cell>
          <cell r="B2342" t="str">
            <v>LEVANTAMENTO CADASTRAL EDIF. ATE 500MM2</v>
          </cell>
          <cell r="C2342" t="str">
            <v>GL</v>
          </cell>
          <cell r="D2342">
            <v>1267.9334469999999</v>
          </cell>
          <cell r="E2342" t="str">
            <v>ND</v>
          </cell>
        </row>
        <row r="2343">
          <cell r="A2343">
            <v>84041</v>
          </cell>
          <cell r="B2343" t="str">
            <v>LEVANTAMENTO CADASTRAL EDF.EXCED. 500 M2</v>
          </cell>
          <cell r="C2343" t="str">
            <v>M2</v>
          </cell>
          <cell r="D2343">
            <v>3.2926757499999999</v>
          </cell>
          <cell r="E2343" t="str">
            <v>ND</v>
          </cell>
        </row>
        <row r="2344">
          <cell r="A2344">
            <v>84050</v>
          </cell>
          <cell r="B2344" t="str">
            <v>LEVANTAMENTO CADASTRAL INST ELETRICAS ATE 500M2</v>
          </cell>
          <cell r="C2344" t="str">
            <v>GL</v>
          </cell>
          <cell r="D2344">
            <v>695</v>
          </cell>
          <cell r="E2344" t="str">
            <v>ND</v>
          </cell>
        </row>
        <row r="2345">
          <cell r="A2345">
            <v>84051</v>
          </cell>
          <cell r="B2345" t="str">
            <v>LEVANTAMENTO CADASTRAL INST ELETRICAS EXECEDENTE A 500M2</v>
          </cell>
          <cell r="C2345" t="str">
            <v>M2</v>
          </cell>
          <cell r="D2345">
            <v>1.6</v>
          </cell>
          <cell r="E2345" t="str">
            <v>ND</v>
          </cell>
        </row>
        <row r="2346">
          <cell r="A2346">
            <v>84060</v>
          </cell>
          <cell r="B2346" t="str">
            <v>LEVANTAMENTO CADASTRAL INST.HIDRO SANITARIAS ATE 500M2</v>
          </cell>
          <cell r="C2346" t="str">
            <v>GL</v>
          </cell>
          <cell r="D2346">
            <v>695</v>
          </cell>
          <cell r="E2346" t="str">
            <v>ND</v>
          </cell>
        </row>
        <row r="2347">
          <cell r="A2347">
            <v>84061</v>
          </cell>
          <cell r="B2347" t="str">
            <v>LEVANTAMENTO CADASTRAL INST.HIDRO-SANITARIAS EXEC.A 500M2</v>
          </cell>
          <cell r="C2347" t="str">
            <v>M2</v>
          </cell>
          <cell r="D2347">
            <v>1.6</v>
          </cell>
          <cell r="E2347" t="str">
            <v>ND</v>
          </cell>
        </row>
        <row r="2348">
          <cell r="A2348">
            <v>84085</v>
          </cell>
          <cell r="B2348" t="str">
            <v>PAPEL VEGETAL TAMANHO Ao.</v>
          </cell>
          <cell r="C2348" t="str">
            <v>FL</v>
          </cell>
          <cell r="D2348">
            <v>4.170722617</v>
          </cell>
          <cell r="E2348" t="str">
            <v>ND</v>
          </cell>
        </row>
        <row r="2349">
          <cell r="A2349">
            <v>84086</v>
          </cell>
          <cell r="B2349" t="str">
            <v>PAPEL VEGETAL TAMANHO A1</v>
          </cell>
          <cell r="C2349" t="str">
            <v>FL</v>
          </cell>
          <cell r="D2349">
            <v>2.2795447499999999</v>
          </cell>
          <cell r="E2349" t="str">
            <v>ND</v>
          </cell>
        </row>
        <row r="2350">
          <cell r="A2350">
            <v>85001</v>
          </cell>
          <cell r="B2350" t="str">
            <v>ELEVADOR DEF.FISICO - PERC 6 M</v>
          </cell>
          <cell r="C2350" t="str">
            <v>UN</v>
          </cell>
          <cell r="D2350">
            <v>66490</v>
          </cell>
          <cell r="E2350" t="str">
            <v>ND</v>
          </cell>
        </row>
        <row r="2351">
          <cell r="A2351">
            <v>85002</v>
          </cell>
          <cell r="B2351" t="str">
            <v>ELEVADOR DEF.FISICO - PERC 9 M</v>
          </cell>
          <cell r="C2351" t="str">
            <v>UN</v>
          </cell>
          <cell r="D2351">
            <v>71688.666670000006</v>
          </cell>
          <cell r="E2351" t="str">
            <v>ND</v>
          </cell>
        </row>
        <row r="2352">
          <cell r="A2352">
            <v>85003</v>
          </cell>
          <cell r="B2352" t="str">
            <v>ELEVADOR DEF.FISICO - PERC 12 M</v>
          </cell>
          <cell r="C2352" t="str">
            <v>UN</v>
          </cell>
          <cell r="D2352">
            <v>77106.666670000006</v>
          </cell>
          <cell r="E2352" t="str">
            <v>ND</v>
          </cell>
        </row>
        <row r="2353">
          <cell r="A2353">
            <v>85004</v>
          </cell>
          <cell r="B2353" t="str">
            <v>ELEVADOR DEF.FISICO - PERC 15 M</v>
          </cell>
          <cell r="C2353" t="str">
            <v>UN</v>
          </cell>
          <cell r="D2353">
            <v>82324.666670000006</v>
          </cell>
          <cell r="E2353" t="str">
            <v>ND</v>
          </cell>
        </row>
        <row r="2354">
          <cell r="A2354">
            <v>85005</v>
          </cell>
          <cell r="B2354" t="str">
            <v>ELEVADOR HIDRAULICO 6 PARADAS - 8 PASSAGEIROS</v>
          </cell>
          <cell r="C2354" t="str">
            <v>UN</v>
          </cell>
          <cell r="D2354">
            <v>72200</v>
          </cell>
          <cell r="E2354" t="str">
            <v>ND</v>
          </cell>
        </row>
        <row r="2355">
          <cell r="A2355">
            <v>85008</v>
          </cell>
          <cell r="B2355" t="str">
            <v>ELEVADOR HIDRAULICO 3 PARADAS 2 PORTAS OPOSTAS</v>
          </cell>
          <cell r="C2355" t="str">
            <v>UN</v>
          </cell>
          <cell r="D2355">
            <v>65333.33</v>
          </cell>
          <cell r="E2355" t="str">
            <v>ND</v>
          </cell>
        </row>
        <row r="2356">
          <cell r="A2356">
            <v>85010</v>
          </cell>
          <cell r="B2356" t="str">
            <v>MANUTENCAO MENSAL DE ELEVADOR</v>
          </cell>
          <cell r="C2356" t="str">
            <v>UN</v>
          </cell>
          <cell r="D2356">
            <v>333.33</v>
          </cell>
          <cell r="E2356" t="str">
            <v>ND</v>
          </cell>
        </row>
        <row r="2357">
          <cell r="A2357">
            <v>86010</v>
          </cell>
          <cell r="B2357" t="str">
            <v>CONTR TEC.CONCR. - ESTUDOS E ENSAIOS</v>
          </cell>
          <cell r="C2357" t="str">
            <v>UN</v>
          </cell>
          <cell r="D2357">
            <v>132.72016099999999</v>
          </cell>
          <cell r="E2357" t="str">
            <v>ND</v>
          </cell>
        </row>
        <row r="2358">
          <cell r="A2358">
            <v>86020</v>
          </cell>
          <cell r="B2358" t="str">
            <v>CONTR.TEC.CONCR.-RUPT.DE CORPOS DE PROVA</v>
          </cell>
          <cell r="C2358" t="str">
            <v>UN</v>
          </cell>
          <cell r="D2358">
            <v>15.298278099999999</v>
          </cell>
          <cell r="E2358" t="str">
            <v>ND</v>
          </cell>
        </row>
        <row r="2359">
          <cell r="A2359">
            <v>86030</v>
          </cell>
          <cell r="B2359" t="str">
            <v>CONTR.TEC.ACO - TRACAO EM BARRAS</v>
          </cell>
          <cell r="C2359" t="str">
            <v>UN</v>
          </cell>
          <cell r="D2359">
            <v>23.808578499999999</v>
          </cell>
          <cell r="E2359" t="str">
            <v>ND</v>
          </cell>
        </row>
        <row r="2360">
          <cell r="A2360">
            <v>86040</v>
          </cell>
          <cell r="B2360" t="str">
            <v>CONTR.TEC.ACO - DOBRAMENTO EM BARRAS</v>
          </cell>
          <cell r="C2360" t="str">
            <v>UN</v>
          </cell>
          <cell r="D2360">
            <v>11.397723750000001</v>
          </cell>
          <cell r="E2360" t="str">
            <v>ND</v>
          </cell>
        </row>
        <row r="2361">
          <cell r="A2361">
            <v>91501</v>
          </cell>
          <cell r="B2361" t="str">
            <v>CAMINHAO BASCULANTE - 10M3</v>
          </cell>
          <cell r="C2361" t="str">
            <v>H</v>
          </cell>
          <cell r="D2361">
            <v>83.93</v>
          </cell>
          <cell r="E2361" t="str">
            <v>ND</v>
          </cell>
        </row>
        <row r="2362">
          <cell r="A2362">
            <v>91505</v>
          </cell>
          <cell r="B2362" t="str">
            <v>CAMINHAO BASCULANTE -4M3</v>
          </cell>
          <cell r="C2362" t="str">
            <v>H</v>
          </cell>
          <cell r="D2362">
            <v>51.85</v>
          </cell>
          <cell r="E2362" t="str">
            <v>ND</v>
          </cell>
        </row>
        <row r="2363">
          <cell r="A2363">
            <v>91510</v>
          </cell>
          <cell r="B2363" t="str">
            <v>CAMINHAO CARROCERIA DE MADEIRA - 6T</v>
          </cell>
          <cell r="C2363" t="str">
            <v>H</v>
          </cell>
          <cell r="D2363">
            <v>39.020000000000003</v>
          </cell>
          <cell r="E2363" t="str">
            <v>ND</v>
          </cell>
        </row>
        <row r="2364">
          <cell r="A2364">
            <v>91514</v>
          </cell>
          <cell r="B2364" t="str">
            <v>CAMINHAO IRRIGADEIRA 6000L</v>
          </cell>
          <cell r="C2364" t="str">
            <v>H</v>
          </cell>
          <cell r="D2364">
            <v>50.37</v>
          </cell>
          <cell r="E2364" t="str">
            <v>ND</v>
          </cell>
        </row>
        <row r="2365">
          <cell r="A2365">
            <v>91515</v>
          </cell>
          <cell r="B2365" t="str">
            <v>CAMINHAO ESPARGIDOR - 6000L</v>
          </cell>
          <cell r="C2365" t="str">
            <v>H</v>
          </cell>
          <cell r="D2365">
            <v>61.8</v>
          </cell>
          <cell r="E2365" t="str">
            <v>ND</v>
          </cell>
        </row>
        <row r="2366">
          <cell r="A2366">
            <v>92005</v>
          </cell>
          <cell r="B2366" t="str">
            <v>CARRETA PRANCHA</v>
          </cell>
          <cell r="C2366" t="str">
            <v>H</v>
          </cell>
          <cell r="D2366">
            <v>114.06</v>
          </cell>
          <cell r="E2366" t="str">
            <v>ND</v>
          </cell>
        </row>
        <row r="2367">
          <cell r="A2367">
            <v>92105</v>
          </cell>
          <cell r="B2367" t="str">
            <v>PA CARREGADEIRA SOBRE ESTEIRAS OU PNEUS</v>
          </cell>
          <cell r="C2367" t="str">
            <v>H</v>
          </cell>
          <cell r="D2367">
            <v>83.26</v>
          </cell>
          <cell r="E2367" t="str">
            <v>ND</v>
          </cell>
        </row>
        <row r="2368">
          <cell r="A2368">
            <v>92109</v>
          </cell>
          <cell r="B2368" t="str">
            <v>TRATOR SOBRE PNEUS</v>
          </cell>
          <cell r="C2368" t="str">
            <v>H</v>
          </cell>
          <cell r="D2368">
            <v>48.68</v>
          </cell>
          <cell r="E2368" t="str">
            <v>ND</v>
          </cell>
        </row>
        <row r="2369">
          <cell r="A2369">
            <v>92110</v>
          </cell>
          <cell r="B2369" t="str">
            <v>TRATOR DE LAMINA SOBRE ESTEIRAS OU PNEUS</v>
          </cell>
          <cell r="C2369" t="str">
            <v>H</v>
          </cell>
          <cell r="D2369">
            <v>71.81</v>
          </cell>
          <cell r="E2369" t="str">
            <v>ND</v>
          </cell>
        </row>
        <row r="2370">
          <cell r="A2370">
            <v>92115</v>
          </cell>
          <cell r="B2370" t="str">
            <v>ROLO COMPACTADOR VIBRATORIO AUTOPROPELIDO</v>
          </cell>
          <cell r="C2370" t="str">
            <v>H</v>
          </cell>
          <cell r="D2370">
            <v>55.62</v>
          </cell>
          <cell r="E2370" t="str">
            <v>ND</v>
          </cell>
        </row>
        <row r="2371">
          <cell r="A2371">
            <v>92118</v>
          </cell>
          <cell r="B2371" t="str">
            <v>ROLO COMPAC PE-DE-CARNEIRO</v>
          </cell>
          <cell r="C2371" t="str">
            <v>H</v>
          </cell>
          <cell r="D2371">
            <v>51.47</v>
          </cell>
          <cell r="E2371" t="str">
            <v>ND</v>
          </cell>
        </row>
        <row r="2372">
          <cell r="A2372">
            <v>92120</v>
          </cell>
          <cell r="B2372" t="str">
            <v>RETROESCAVADEIRA C/CACAMBA FRONTAL</v>
          </cell>
          <cell r="C2372" t="str">
            <v>H</v>
          </cell>
          <cell r="D2372">
            <v>53.88</v>
          </cell>
          <cell r="E2372" t="str">
            <v>ND</v>
          </cell>
        </row>
        <row r="2373">
          <cell r="A2373">
            <v>92125</v>
          </cell>
          <cell r="B2373" t="str">
            <v>GUINDASTE S/PNEUS - 12 T</v>
          </cell>
          <cell r="C2373" t="str">
            <v>H</v>
          </cell>
          <cell r="D2373">
            <v>49.07</v>
          </cell>
          <cell r="E2373" t="str">
            <v>ND</v>
          </cell>
        </row>
        <row r="2374">
          <cell r="A2374">
            <v>92140</v>
          </cell>
          <cell r="B2374" t="str">
            <v>GRADE DE DISCO  H</v>
          </cell>
          <cell r="C2374" t="str">
            <v>H</v>
          </cell>
          <cell r="D2374">
            <v>1.72</v>
          </cell>
          <cell r="E2374" t="str">
            <v>ND</v>
          </cell>
        </row>
        <row r="2375">
          <cell r="A2375">
            <v>92145</v>
          </cell>
          <cell r="B2375" t="str">
            <v>MOTONIVELADORA</v>
          </cell>
          <cell r="C2375" t="str">
            <v>H</v>
          </cell>
          <cell r="D2375">
            <v>96.18</v>
          </cell>
          <cell r="E2375" t="str">
            <v>ND</v>
          </cell>
        </row>
        <row r="2376">
          <cell r="A2376">
            <v>93090</v>
          </cell>
          <cell r="B2376" t="str">
            <v>COMPRESSOR</v>
          </cell>
          <cell r="C2376" t="str">
            <v>H</v>
          </cell>
          <cell r="D2376">
            <v>25.09</v>
          </cell>
          <cell r="E2376" t="str">
            <v>ND</v>
          </cell>
        </row>
        <row r="2377">
          <cell r="A2377">
            <v>93095</v>
          </cell>
          <cell r="B2377" t="str">
            <v>MARTELETE</v>
          </cell>
          <cell r="C2377" t="str">
            <v>H</v>
          </cell>
          <cell r="D2377">
            <v>0.43</v>
          </cell>
          <cell r="E2377" t="str">
            <v>ND</v>
          </cell>
        </row>
        <row r="2378">
          <cell r="A2378">
            <v>94001</v>
          </cell>
          <cell r="B2378" t="str">
            <v>BETONEIRA ELETRICA  320 L</v>
          </cell>
          <cell r="C2378" t="str">
            <v>H</v>
          </cell>
          <cell r="D2378">
            <v>0.95</v>
          </cell>
          <cell r="E2378" t="str">
            <v>ND</v>
          </cell>
        </row>
        <row r="2379">
          <cell r="A2379">
            <v>94005</v>
          </cell>
          <cell r="B2379" t="str">
            <v>VIBRADOR DE IMERSAO ELETRICO</v>
          </cell>
          <cell r="C2379" t="str">
            <v>H</v>
          </cell>
          <cell r="D2379">
            <v>0.55000000000000004</v>
          </cell>
          <cell r="E2379" t="str">
            <v>ND</v>
          </cell>
        </row>
        <row r="2380">
          <cell r="A2380">
            <v>97505</v>
          </cell>
          <cell r="B2380" t="str">
            <v>ROLO COMPRESSOR</v>
          </cell>
          <cell r="C2380" t="str">
            <v>H</v>
          </cell>
          <cell r="D2380">
            <v>55.62</v>
          </cell>
          <cell r="E2380" t="str">
            <v>ND</v>
          </cell>
        </row>
        <row r="2381">
          <cell r="A2381">
            <v>97510</v>
          </cell>
          <cell r="B2381" t="str">
            <v>ACABADORA DE SUPERFÍCIE 36" (BAMBOLE)</v>
          </cell>
          <cell r="C2381" t="str">
            <v>H</v>
          </cell>
          <cell r="D2381">
            <v>0.5</v>
          </cell>
          <cell r="E2381" t="str">
            <v>ND</v>
          </cell>
        </row>
        <row r="2382">
          <cell r="A2382">
            <v>97520</v>
          </cell>
          <cell r="B2382" t="str">
            <v>REBARBADOR, ELÉTRICO, INCLUSIVE PONTEIROS</v>
          </cell>
          <cell r="C2382" t="str">
            <v>H</v>
          </cell>
          <cell r="D2382">
            <v>0.43</v>
          </cell>
          <cell r="E2382" t="str">
            <v>ND</v>
          </cell>
        </row>
        <row r="2383">
          <cell r="A2383">
            <v>99523</v>
          </cell>
          <cell r="B2383" t="str">
            <v>FORNECIMENTO DE TERRA (MEDIDO NO ATERRO)</v>
          </cell>
          <cell r="C2383" t="str">
            <v>M3</v>
          </cell>
          <cell r="D2383">
            <v>17.93</v>
          </cell>
          <cell r="E2383" t="str">
            <v>ND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SU"/>
    </sheetNames>
    <sheetDataSet>
      <sheetData sheetId="0" refreshError="1">
        <row r="2">
          <cell r="A2">
            <v>10000</v>
          </cell>
          <cell r="B2" t="str">
            <v>ELEMENTOS DE FUNDACAO</v>
          </cell>
        </row>
        <row r="3">
          <cell r="A3">
            <v>10001</v>
          </cell>
          <cell r="B3" t="str">
            <v>FORNECIMENTO E CRAVAÇÃO DE ESTACA DE CONCRETO PRÉ-MOLDADA PARA 20 TON</v>
          </cell>
          <cell r="C3" t="str">
            <v>M</v>
          </cell>
          <cell r="D3">
            <v>35.19</v>
          </cell>
        </row>
        <row r="4">
          <cell r="A4">
            <v>10002</v>
          </cell>
          <cell r="B4" t="str">
            <v>FORNECIMENTO E CRAVAÇÃO DE ESTACA DE CONCRETO PRÉ-MOLDADA PARA 30 TON</v>
          </cell>
          <cell r="C4" t="str">
            <v>M</v>
          </cell>
          <cell r="D4">
            <v>38.82</v>
          </cell>
        </row>
        <row r="5">
          <cell r="A5">
            <v>10003</v>
          </cell>
          <cell r="B5" t="str">
            <v>FORNECIMENTO E CRAVAÇÃO DE ESTACA DE CONCRETO PRÉ-MOLDADA PARA 40 TON</v>
          </cell>
          <cell r="C5" t="str">
            <v>M</v>
          </cell>
          <cell r="D5">
            <v>44.91</v>
          </cell>
        </row>
        <row r="6">
          <cell r="A6">
            <v>10004</v>
          </cell>
          <cell r="B6" t="str">
            <v>FORNEC.E CRAVAÇÃO DE ESTACA DE CONCR.PRÉ-MOLDADA COM CARGA ADMISSÍVEL P/ ESTRUTURA DE 60TON</v>
          </cell>
          <cell r="C6" t="str">
            <v>M</v>
          </cell>
          <cell r="D6">
            <v>63.86</v>
          </cell>
        </row>
        <row r="7">
          <cell r="A7">
            <v>10005</v>
          </cell>
          <cell r="B7" t="str">
            <v>FORNECIMENTO E CRAVAÇÃO DE ESTACA DE CONCRETO PRÉ-MOLDADA PARA 70 TON</v>
          </cell>
          <cell r="C7" t="str">
            <v>M</v>
          </cell>
          <cell r="D7">
            <v>79.099999999999994</v>
          </cell>
        </row>
        <row r="8">
          <cell r="A8">
            <v>10006</v>
          </cell>
          <cell r="B8" t="str">
            <v>FORNECIMENTO E CRAVAÇÃO DE ESTACA DE CONCRETO PRÉ-MOLDADA PARA 50 TON</v>
          </cell>
          <cell r="C8" t="str">
            <v>M</v>
          </cell>
          <cell r="D8">
            <v>61.96</v>
          </cell>
        </row>
        <row r="9">
          <cell r="A9">
            <v>10008</v>
          </cell>
          <cell r="B9" t="str">
            <v>ESCAVAÇÃO MECÂNICA D= 40 CM - P/ ESTACAS ESCAVADAS</v>
          </cell>
          <cell r="C9" t="str">
            <v>M</v>
          </cell>
          <cell r="D9">
            <v>9.35</v>
          </cell>
        </row>
        <row r="10">
          <cell r="A10">
            <v>10009</v>
          </cell>
          <cell r="B10" t="str">
            <v>ESCAVAÇÃO MECÂNICA D= 80 CM - P/ ESTACAS ESCAVADAS</v>
          </cell>
          <cell r="C10" t="str">
            <v>M</v>
          </cell>
          <cell r="D10">
            <v>23.5</v>
          </cell>
        </row>
        <row r="11">
          <cell r="A11">
            <v>10010</v>
          </cell>
          <cell r="B11" t="str">
            <v>CRAVAÇÃO DE ESTACAS MOLDADAS NO LOCAL TIPO STRAUSS D=25CM - ATÉ 20TON</v>
          </cell>
          <cell r="C11" t="str">
            <v>M</v>
          </cell>
          <cell r="D11">
            <v>15.52</v>
          </cell>
        </row>
        <row r="12">
          <cell r="A12">
            <v>10011</v>
          </cell>
          <cell r="B12" t="str">
            <v>CRAVAÇÃO DE ESTACAS MOLDADAS NO LOCAL TIPO STRAUSS D=32CM - ATÉ 30TON</v>
          </cell>
          <cell r="C12" t="str">
            <v>M</v>
          </cell>
          <cell r="D12">
            <v>18.899999999999999</v>
          </cell>
        </row>
        <row r="13">
          <cell r="A13">
            <v>10012</v>
          </cell>
          <cell r="B13" t="str">
            <v>CRAVAÇÃO DE ESTACAS MOLDADAS NO LOCAL TIPO STRAUSS D=38CM - ATÉ 40TON</v>
          </cell>
          <cell r="C13" t="str">
            <v>M</v>
          </cell>
          <cell r="D13">
            <v>23.26</v>
          </cell>
        </row>
        <row r="14">
          <cell r="A14">
            <v>10013</v>
          </cell>
          <cell r="B14" t="str">
            <v>CRAVAÇÃO DE ESTACA TIPO STRAUSS - 50 T</v>
          </cell>
          <cell r="C14" t="str">
            <v>M</v>
          </cell>
          <cell r="D14">
            <v>32.770000000000003</v>
          </cell>
        </row>
        <row r="15">
          <cell r="A15">
            <v>10014</v>
          </cell>
          <cell r="B15" t="str">
            <v>CRAVAÇÃO DE ESTACA TIPO STRAUSS - 70 T</v>
          </cell>
          <cell r="C15" t="str">
            <v>M</v>
          </cell>
          <cell r="D15">
            <v>69.930000000000007</v>
          </cell>
        </row>
        <row r="16">
          <cell r="A16">
            <v>10016</v>
          </cell>
          <cell r="B16" t="str">
            <v>ESCAVAÇÃO MECÂNICA D= 20 CM - P/ ESTACAS ESCAVADAS</v>
          </cell>
          <cell r="C16" t="str">
            <v>M</v>
          </cell>
          <cell r="D16">
            <v>6.91</v>
          </cell>
        </row>
        <row r="17">
          <cell r="A17">
            <v>10017</v>
          </cell>
          <cell r="B17" t="str">
            <v>ESCAVAÇÃO MECÂNICA D= 25 CM - P/ ESTACAS ESCAVADAS</v>
          </cell>
          <cell r="C17" t="str">
            <v>M</v>
          </cell>
          <cell r="D17">
            <v>5.76</v>
          </cell>
        </row>
        <row r="18">
          <cell r="A18">
            <v>10018</v>
          </cell>
          <cell r="B18" t="str">
            <v>ESCAVAÇÃO MECÂNICA D= 30 CM - P/ ESTACAS ESCAVADAS</v>
          </cell>
          <cell r="C18" t="str">
            <v>M</v>
          </cell>
          <cell r="D18">
            <v>6.92</v>
          </cell>
        </row>
        <row r="19">
          <cell r="A19">
            <v>10019</v>
          </cell>
          <cell r="B19" t="str">
            <v>ESCAVAÇÃO MECÂNICA D= 35 CM - P/ ESTACAS ESCAVADAS</v>
          </cell>
          <cell r="C19" t="str">
            <v>M</v>
          </cell>
          <cell r="D19">
            <v>8.9</v>
          </cell>
        </row>
        <row r="20">
          <cell r="A20">
            <v>10034</v>
          </cell>
          <cell r="B20" t="str">
            <v>CORTE DE PERFIL DE AÇO I - 10"</v>
          </cell>
          <cell r="C20" t="str">
            <v>UN</v>
          </cell>
          <cell r="D20">
            <v>36.4</v>
          </cell>
        </row>
        <row r="21">
          <cell r="A21">
            <v>10035</v>
          </cell>
          <cell r="B21" t="str">
            <v>CORTE DE PERFIL DE ACO I - 12"</v>
          </cell>
          <cell r="C21" t="str">
            <v>UN</v>
          </cell>
          <cell r="D21">
            <v>41.37</v>
          </cell>
        </row>
        <row r="22">
          <cell r="A22">
            <v>10036</v>
          </cell>
          <cell r="B22" t="str">
            <v>CORTE DE PERFIL DE ACO I - 15"</v>
          </cell>
          <cell r="C22" t="str">
            <v>UN</v>
          </cell>
          <cell r="D22">
            <v>48</v>
          </cell>
        </row>
        <row r="23">
          <cell r="A23">
            <v>10037</v>
          </cell>
          <cell r="B23" t="str">
            <v>CORTE DE PERFIL DE ACO II 12"</v>
          </cell>
          <cell r="C23" t="str">
            <v>UN</v>
          </cell>
          <cell r="D23">
            <v>82.73</v>
          </cell>
        </row>
        <row r="24">
          <cell r="A24">
            <v>10038</v>
          </cell>
          <cell r="B24" t="str">
            <v>CORTE DE PERFIL DE ACO II 10"</v>
          </cell>
          <cell r="C24" t="str">
            <v>UN</v>
          </cell>
          <cell r="D24">
            <v>72.8</v>
          </cell>
        </row>
        <row r="25">
          <cell r="A25">
            <v>10039</v>
          </cell>
          <cell r="B25" t="str">
            <v>FORNECIMENTO E CRAVAÇÃO DE TRILHO SIMPLES PERFIL TR 32</v>
          </cell>
          <cell r="C25" t="str">
            <v>M</v>
          </cell>
          <cell r="D25">
            <v>147.75</v>
          </cell>
        </row>
        <row r="26">
          <cell r="A26">
            <v>10040</v>
          </cell>
          <cell r="B26" t="str">
            <v>CRAVAÇÃO DE ESTACA DE PERFIL DE AÇO I 10"</v>
          </cell>
          <cell r="C26" t="str">
            <v>M</v>
          </cell>
          <cell r="D26">
            <v>16.18</v>
          </cell>
        </row>
        <row r="27">
          <cell r="A27">
            <v>10041</v>
          </cell>
          <cell r="B27" t="str">
            <v>CRAVAÇÃO DE ESTACA DE PERFIL DE AÇO I 12"</v>
          </cell>
          <cell r="C27" t="str">
            <v>M</v>
          </cell>
          <cell r="D27">
            <v>18.82</v>
          </cell>
        </row>
        <row r="28">
          <cell r="A28">
            <v>10042</v>
          </cell>
          <cell r="B28" t="str">
            <v>CRAVAÇÃO DE ESTACA DE PERFIL DE AÇO II 10"</v>
          </cell>
          <cell r="C28" t="str">
            <v>M</v>
          </cell>
          <cell r="D28">
            <v>22.7</v>
          </cell>
        </row>
        <row r="29">
          <cell r="A29">
            <v>10043</v>
          </cell>
          <cell r="B29" t="str">
            <v>CRAVAÇÃO DE ESTACA DE PERFIL DE AÇO II 12"</v>
          </cell>
          <cell r="C29" t="str">
            <v>M</v>
          </cell>
          <cell r="D29">
            <v>28.2</v>
          </cell>
        </row>
        <row r="30">
          <cell r="A30">
            <v>10044</v>
          </cell>
          <cell r="B30" t="str">
            <v>CRAVAÇÃO DE ESTACA DE PERFIL DE AÇO I 15"</v>
          </cell>
          <cell r="C30" t="str">
            <v>M</v>
          </cell>
          <cell r="D30">
            <v>20.84</v>
          </cell>
        </row>
        <row r="31">
          <cell r="A31">
            <v>10045</v>
          </cell>
          <cell r="B31" t="str">
            <v>EMENDA DE TOPO DE PERFIL DE AÇO I - 10"</v>
          </cell>
          <cell r="C31" t="str">
            <v>UN</v>
          </cell>
          <cell r="D31">
            <v>101.7</v>
          </cell>
        </row>
        <row r="32">
          <cell r="A32">
            <v>10046</v>
          </cell>
          <cell r="B32" t="str">
            <v>EMENDA DE TOPO DE PERFIL DE AÇO I - 12"</v>
          </cell>
          <cell r="C32" t="str">
            <v>UN</v>
          </cell>
          <cell r="D32">
            <v>117.1</v>
          </cell>
        </row>
        <row r="33">
          <cell r="A33">
            <v>10047</v>
          </cell>
          <cell r="B33" t="str">
            <v>EMENDA DE TOPO DE PERFIL DE AÇO I - 15"</v>
          </cell>
          <cell r="C33" t="str">
            <v>UN</v>
          </cell>
          <cell r="D33">
            <v>120</v>
          </cell>
        </row>
        <row r="34">
          <cell r="A34">
            <v>10048</v>
          </cell>
          <cell r="B34" t="str">
            <v>EMENDA DE TOPO DE PERFIL DE AÇO II - 10"</v>
          </cell>
          <cell r="C34" t="str">
            <v>UN</v>
          </cell>
          <cell r="D34">
            <v>142.53</v>
          </cell>
        </row>
        <row r="35">
          <cell r="A35">
            <v>10049</v>
          </cell>
          <cell r="B35" t="str">
            <v>EMENDA DE TOPO DE PERFIL DE AÇO II - 12"</v>
          </cell>
          <cell r="C35" t="str">
            <v>UN</v>
          </cell>
          <cell r="D35">
            <v>172.34</v>
          </cell>
        </row>
        <row r="36">
          <cell r="A36">
            <v>10050</v>
          </cell>
          <cell r="B36" t="str">
            <v>EMENDA DE TOPO DE PERFIL DE AÇO II - 15"</v>
          </cell>
          <cell r="C36" t="str">
            <v>UN</v>
          </cell>
          <cell r="D36">
            <v>170</v>
          </cell>
        </row>
        <row r="37">
          <cell r="A37">
            <v>10055</v>
          </cell>
          <cell r="B37" t="str">
            <v>TAXA DE MOBILIZAÇÃO PARA ESTACAS TIPO STRAUSS</v>
          </cell>
          <cell r="C37" t="str">
            <v>TAXA</v>
          </cell>
          <cell r="D37">
            <v>777.5</v>
          </cell>
        </row>
        <row r="38">
          <cell r="A38">
            <v>10056</v>
          </cell>
          <cell r="B38" t="str">
            <v>TAXA DE MOBILIZAÇÃO PARA ESTACAS DE CONCRETO PRÉ-MOLDADAS</v>
          </cell>
          <cell r="C38" t="str">
            <v>TAXA</v>
          </cell>
          <cell r="D38">
            <v>3060.13</v>
          </cell>
        </row>
        <row r="39">
          <cell r="A39">
            <v>10058</v>
          </cell>
          <cell r="B39" t="str">
            <v>TAXA DE DESLOCAMENTO DE EQUIPAMENTO DENTRO DA OBRA P/ESTACA RAIZ</v>
          </cell>
          <cell r="C39" t="str">
            <v>TAXA</v>
          </cell>
          <cell r="D39">
            <v>3945.71</v>
          </cell>
        </row>
        <row r="40">
          <cell r="A40">
            <v>10059</v>
          </cell>
          <cell r="B40" t="str">
            <v>TAXA DE MOBILIZAÇÃO PARA CRAVAÇÃO DE VIGA DE AÇO</v>
          </cell>
          <cell r="C40" t="str">
            <v>TAXA</v>
          </cell>
          <cell r="D40">
            <v>2345</v>
          </cell>
        </row>
        <row r="41">
          <cell r="A41">
            <v>10060</v>
          </cell>
          <cell r="B41" t="str">
            <v>EMENDA DE ESTACA DE CONCRETO PRÉ MOLDADA 17 CM - 20 T</v>
          </cell>
          <cell r="C41" t="str">
            <v>UN</v>
          </cell>
          <cell r="D41">
            <v>18.489999999999998</v>
          </cell>
        </row>
        <row r="42">
          <cell r="A42">
            <v>10061</v>
          </cell>
          <cell r="B42" t="str">
            <v>EMENDA DE ESTACA DE CONCRETO PRÉ MOLDADA 20 CM - 30 T</v>
          </cell>
          <cell r="C42" t="str">
            <v>UN</v>
          </cell>
          <cell r="D42">
            <v>19.93</v>
          </cell>
        </row>
        <row r="43">
          <cell r="A43">
            <v>10062</v>
          </cell>
          <cell r="B43" t="str">
            <v>EMENDA DE ESTACA DE CONCRETO PRÉ MOLDADA 23 CM - 40 T</v>
          </cell>
          <cell r="C43" t="str">
            <v>UN</v>
          </cell>
          <cell r="D43">
            <v>21.48</v>
          </cell>
        </row>
        <row r="44">
          <cell r="A44">
            <v>10063</v>
          </cell>
          <cell r="B44" t="str">
            <v>EMENDA DE ESTACA DE CONCRETO PRÉ MOLDADA 28 CM - 60 T</v>
          </cell>
          <cell r="C44" t="str">
            <v>UN</v>
          </cell>
          <cell r="D44">
            <v>25.6</v>
          </cell>
        </row>
        <row r="45">
          <cell r="A45">
            <v>10064</v>
          </cell>
          <cell r="B45" t="str">
            <v>EMENDA DE ESTACA DE CONCRETO PRÉ MOLDADA 33 CM - 70 T</v>
          </cell>
          <cell r="C45" t="str">
            <v>UN</v>
          </cell>
          <cell r="D45">
            <v>29.53</v>
          </cell>
        </row>
        <row r="46">
          <cell r="A46">
            <v>10070</v>
          </cell>
          <cell r="B46" t="str">
            <v>EXECUÇÃO DE ESTACA TIPO HÉLICE DN 25CM P/ ATÉ 25TF</v>
          </cell>
          <cell r="C46" t="str">
            <v>M</v>
          </cell>
          <cell r="D46">
            <v>24.61</v>
          </cell>
        </row>
        <row r="47">
          <cell r="A47">
            <v>10071</v>
          </cell>
          <cell r="B47" t="str">
            <v>EXECUÇÃO DE ESTACA TIPO HÉLICE DN 30CM P/ ATÉ 35TF</v>
          </cell>
          <cell r="C47" t="str">
            <v>M</v>
          </cell>
          <cell r="D47">
            <v>31.87</v>
          </cell>
        </row>
        <row r="48">
          <cell r="A48">
            <v>10072</v>
          </cell>
          <cell r="B48" t="str">
            <v>EXECUÇÃO DE ESTACA TIPO HÉLICE DN 35CM P/ ATÉ 50TF</v>
          </cell>
          <cell r="C48" t="str">
            <v>M</v>
          </cell>
          <cell r="D48">
            <v>36.94</v>
          </cell>
        </row>
        <row r="49">
          <cell r="A49">
            <v>10073</v>
          </cell>
          <cell r="B49" t="str">
            <v>EXECUÇÃO DE ESTACA TIPO HÉLICE DN 40CM P/ ATÉ 60TF</v>
          </cell>
          <cell r="C49" t="str">
            <v>M</v>
          </cell>
          <cell r="D49">
            <v>42.44</v>
          </cell>
        </row>
        <row r="50">
          <cell r="A50">
            <v>10074</v>
          </cell>
          <cell r="B50" t="str">
            <v>EXECUÇÃO DE ESTACA TIPO HÉLICE DN 50CM P/ ATÉ 100TF</v>
          </cell>
          <cell r="C50" t="str">
            <v>M</v>
          </cell>
          <cell r="D50">
            <v>52.56</v>
          </cell>
        </row>
        <row r="51">
          <cell r="A51">
            <v>10075</v>
          </cell>
          <cell r="B51" t="str">
            <v>EXECUÇÃO DE ESTACA TIPO HÉLICE DN 60CM P/ ATÉ 150TF</v>
          </cell>
          <cell r="C51" t="str">
            <v>M</v>
          </cell>
          <cell r="D51">
            <v>63.13</v>
          </cell>
        </row>
        <row r="52">
          <cell r="A52">
            <v>10090</v>
          </cell>
          <cell r="B52" t="str">
            <v>TAXA DE MOBILIZAÇÃO DE EQUIPAMENTO PARA ESTACA HÉLICE</v>
          </cell>
          <cell r="C52" t="str">
            <v>UN</v>
          </cell>
          <cell r="D52">
            <v>13149.5</v>
          </cell>
        </row>
        <row r="53">
          <cell r="A53">
            <v>10098</v>
          </cell>
          <cell r="B53" t="str">
            <v>BENTONITA FF - ENSACADA</v>
          </cell>
          <cell r="C53" t="str">
            <v>KG</v>
          </cell>
          <cell r="D53">
            <v>0.73</v>
          </cell>
        </row>
        <row r="54">
          <cell r="A54">
            <v>10100</v>
          </cell>
          <cell r="B54" t="str">
            <v>EXECUÇÃO DE ESTACAS RAIZ D=100MM PERFURADAS EM ROCHA - 10T</v>
          </cell>
          <cell r="C54" t="str">
            <v>M</v>
          </cell>
          <cell r="D54">
            <v>295.02999999999997</v>
          </cell>
        </row>
        <row r="55">
          <cell r="A55">
            <v>10101</v>
          </cell>
          <cell r="B55" t="str">
            <v>EXECUÇÃO DE ESTACAS RAIZ D=120MM PERFURADAS EM ROCHA - 15T</v>
          </cell>
          <cell r="C55" t="str">
            <v>M</v>
          </cell>
          <cell r="D55">
            <v>341.33</v>
          </cell>
        </row>
        <row r="56">
          <cell r="A56">
            <v>10102</v>
          </cell>
          <cell r="B56" t="str">
            <v>EXECUÇÃO DE ESTACAS RAIZ D=150MM PERFURADAS EM ROCHA - 25T</v>
          </cell>
          <cell r="C56" t="str">
            <v>M</v>
          </cell>
          <cell r="D56">
            <v>375.3</v>
          </cell>
        </row>
        <row r="57">
          <cell r="A57">
            <v>10103</v>
          </cell>
          <cell r="B57" t="str">
            <v>EXECUÇÃO DE ESTACAS RAIZ D=160MM PERFURADAS EM ROCHA - 35T</v>
          </cell>
          <cell r="C57" t="str">
            <v>M</v>
          </cell>
          <cell r="D57">
            <v>434.64</v>
          </cell>
        </row>
        <row r="58">
          <cell r="A58">
            <v>10104</v>
          </cell>
          <cell r="B58" t="str">
            <v>EXECUÇÃO DE ESTACAS RAIZ D=200MM PERFURADAS EM ROCHA - 50T</v>
          </cell>
          <cell r="C58" t="str">
            <v>M</v>
          </cell>
          <cell r="D58">
            <v>465.63</v>
          </cell>
        </row>
        <row r="59">
          <cell r="A59">
            <v>10105</v>
          </cell>
          <cell r="B59" t="str">
            <v>EXECUÇÃO DE ESTACAS RAIZ D=250MM PERFURADAS EM ROCHA - 80T</v>
          </cell>
          <cell r="C59" t="str">
            <v>M</v>
          </cell>
          <cell r="D59">
            <v>518.79</v>
          </cell>
        </row>
        <row r="60">
          <cell r="A60">
            <v>10106</v>
          </cell>
          <cell r="B60" t="str">
            <v>EXECUÇÃO DE ESTACAS RAIZ D=310MM PERFURADAS EM ROCHA - 100T</v>
          </cell>
          <cell r="C60" t="str">
            <v>M</v>
          </cell>
          <cell r="D60">
            <v>732.04</v>
          </cell>
        </row>
        <row r="61">
          <cell r="A61">
            <v>10107</v>
          </cell>
          <cell r="B61" t="str">
            <v>EXECUÇÃO DE ESTACAS RAIZ D=400MM PERFURADAS EM ROCHA - 130T</v>
          </cell>
          <cell r="C61" t="str">
            <v>M</v>
          </cell>
          <cell r="D61">
            <v>923.75</v>
          </cell>
        </row>
        <row r="62">
          <cell r="A62">
            <v>10120</v>
          </cell>
          <cell r="B62" t="str">
            <v>EXECUÇÃO DE ESTACAS RAIZ D=100MM PERFURADAS EM SOLO - 10T</v>
          </cell>
          <cell r="C62" t="str">
            <v>M</v>
          </cell>
          <cell r="D62">
            <v>71.91</v>
          </cell>
        </row>
        <row r="63">
          <cell r="A63">
            <v>10121</v>
          </cell>
          <cell r="B63" t="str">
            <v>EXECUÇÃO DE ESTACAS RAIZ D=120MM PERFURADAS EM SOLO- 15T</v>
          </cell>
          <cell r="C63" t="str">
            <v>M</v>
          </cell>
          <cell r="D63">
            <v>84.9</v>
          </cell>
        </row>
        <row r="64">
          <cell r="A64">
            <v>10122</v>
          </cell>
          <cell r="B64" t="str">
            <v>EXECUÇÃO DE ESTACAS RAIZ D=150MM PERFURADAS EM SOLO - 25T</v>
          </cell>
          <cell r="C64" t="str">
            <v>M</v>
          </cell>
          <cell r="D64">
            <v>88.17</v>
          </cell>
        </row>
        <row r="65">
          <cell r="A65">
            <v>10123</v>
          </cell>
          <cell r="B65" t="str">
            <v>EXECUÇÃO DE ESTACAS RAIZ D=160MM PERFURADAS EM SOLO - 35T</v>
          </cell>
          <cell r="C65" t="str">
            <v>M</v>
          </cell>
          <cell r="D65">
            <v>103.26</v>
          </cell>
        </row>
        <row r="66">
          <cell r="A66">
            <v>10124</v>
          </cell>
          <cell r="B66" t="str">
            <v>EXECUÇÃO DE ESTACAS RAIZ D=200MM PERFURADAS EM SOLO - 50T</v>
          </cell>
          <cell r="C66" t="str">
            <v>M</v>
          </cell>
          <cell r="D66">
            <v>105.84</v>
          </cell>
        </row>
        <row r="67">
          <cell r="A67">
            <v>10125</v>
          </cell>
          <cell r="B67" t="str">
            <v>EXECUÇÃO DE ESTACAS RAIZ D=250MM PERFURADAS EM SOLO - 80T</v>
          </cell>
          <cell r="C67" t="str">
            <v>M</v>
          </cell>
          <cell r="D67">
            <v>116.93</v>
          </cell>
        </row>
        <row r="68">
          <cell r="A68">
            <v>10126</v>
          </cell>
          <cell r="B68" t="str">
            <v>EXECUÇÃO DE ESTACAS RAIZ D=310MM PERFURADAS EM SOLO - 100T</v>
          </cell>
          <cell r="C68" t="str">
            <v>M</v>
          </cell>
          <cell r="D68">
            <v>140.13999999999999</v>
          </cell>
        </row>
        <row r="69">
          <cell r="A69">
            <v>10127</v>
          </cell>
          <cell r="B69" t="str">
            <v>EXECUÇÃO DE ESTACAS RAIZ D=400MM PERFURADAS EM SOLO - 130T</v>
          </cell>
          <cell r="C69" t="str">
            <v>M</v>
          </cell>
          <cell r="D69">
            <v>180.46</v>
          </cell>
        </row>
        <row r="70">
          <cell r="A70">
            <v>10500</v>
          </cell>
          <cell r="B70" t="str">
            <v>AGLOMERANTES, AGREGADOS E MISTURAS</v>
          </cell>
        </row>
        <row r="71">
          <cell r="A71">
            <v>10501</v>
          </cell>
          <cell r="B71" t="str">
            <v>AREIA LAVADA</v>
          </cell>
          <cell r="C71" t="str">
            <v>M3</v>
          </cell>
          <cell r="D71">
            <v>44.66</v>
          </cell>
        </row>
        <row r="72">
          <cell r="A72">
            <v>10502</v>
          </cell>
          <cell r="B72" t="str">
            <v>AGREGADO RECICLADO (DIVERSAS GLANULOMETRIAS)</v>
          </cell>
          <cell r="C72" t="str">
            <v>M3</v>
          </cell>
          <cell r="D72">
            <v>23.44</v>
          </cell>
        </row>
        <row r="73">
          <cell r="A73">
            <v>10503</v>
          </cell>
          <cell r="B73" t="str">
            <v>AREIA LAVADA FINA</v>
          </cell>
          <cell r="C73" t="str">
            <v>M3</v>
          </cell>
          <cell r="D73">
            <v>45.67</v>
          </cell>
        </row>
        <row r="74">
          <cell r="A74">
            <v>10504</v>
          </cell>
          <cell r="B74" t="str">
            <v>AREIA LAVADA GROSSA</v>
          </cell>
          <cell r="C74" t="str">
            <v>M3</v>
          </cell>
          <cell r="D74">
            <v>44.22</v>
          </cell>
        </row>
        <row r="75">
          <cell r="A75">
            <v>10505</v>
          </cell>
          <cell r="B75" t="str">
            <v>ARGILA EXPANDIDA (A GRANEL)</v>
          </cell>
          <cell r="C75" t="str">
            <v>M3</v>
          </cell>
          <cell r="D75">
            <v>170.28</v>
          </cell>
        </row>
        <row r="76">
          <cell r="A76">
            <v>10506</v>
          </cell>
          <cell r="B76" t="str">
            <v>AREIA LAVADA MÉDIA</v>
          </cell>
          <cell r="C76" t="str">
            <v>M3</v>
          </cell>
          <cell r="D76">
            <v>44.22</v>
          </cell>
        </row>
        <row r="77">
          <cell r="A77">
            <v>10507</v>
          </cell>
          <cell r="B77" t="str">
            <v>AGREGADO RECICLADO DE RESÍDUOS DA CONSTRUÇÃO POSTO OBRA</v>
          </cell>
          <cell r="C77" t="str">
            <v>M3</v>
          </cell>
          <cell r="D77">
            <v>23.44</v>
          </cell>
        </row>
        <row r="78">
          <cell r="A78">
            <v>10508</v>
          </cell>
          <cell r="B78" t="str">
            <v>CAL HIDRATADA DE PRIMEIRA QUALIDADE</v>
          </cell>
          <cell r="C78" t="str">
            <v>KG</v>
          </cell>
          <cell r="D78">
            <v>0.22</v>
          </cell>
        </row>
        <row r="79">
          <cell r="A79">
            <v>10509</v>
          </cell>
          <cell r="B79" t="str">
            <v>CAL HIDRATADA TIPO CH1 - A GRANEL (CARGA FECHADA)</v>
          </cell>
          <cell r="C79" t="str">
            <v>KG</v>
          </cell>
          <cell r="D79">
            <v>0.28000000000000003</v>
          </cell>
        </row>
        <row r="80">
          <cell r="A80">
            <v>10510</v>
          </cell>
          <cell r="B80" t="str">
            <v>CAULIM COR BRANCA - PARA COLOCAÇÃO DE PASTILHA</v>
          </cell>
          <cell r="C80" t="str">
            <v>KG</v>
          </cell>
          <cell r="D80">
            <v>1.07</v>
          </cell>
        </row>
        <row r="81">
          <cell r="A81">
            <v>10512</v>
          </cell>
          <cell r="B81" t="str">
            <v>ARGAMASSA DE CIMENTO E AREIA 1:6</v>
          </cell>
          <cell r="C81" t="str">
            <v>M3</v>
          </cell>
          <cell r="D81">
            <v>188.96</v>
          </cell>
        </row>
        <row r="82">
          <cell r="A82">
            <v>10515</v>
          </cell>
          <cell r="B82" t="str">
            <v>CIMENTO BRANCO - ESTRUTURAL</v>
          </cell>
          <cell r="C82" t="str">
            <v>KG</v>
          </cell>
          <cell r="D82">
            <v>0.74</v>
          </cell>
        </row>
        <row r="83">
          <cell r="A83">
            <v>10517</v>
          </cell>
          <cell r="B83" t="str">
            <v>CIMENTO PORTLAND CPII-E/F-32</v>
          </cell>
          <cell r="C83" t="str">
            <v>KG</v>
          </cell>
          <cell r="D83">
            <v>0.23</v>
          </cell>
        </row>
        <row r="84">
          <cell r="A84">
            <v>10520</v>
          </cell>
          <cell r="B84" t="str">
            <v>CONCRETO USINADO, BRITA 1E2,SLUMP 5+OU-1cm / FCK= 10,0MPA</v>
          </cell>
          <cell r="C84" t="str">
            <v>M3</v>
          </cell>
          <cell r="D84">
            <v>139.38</v>
          </cell>
        </row>
        <row r="85">
          <cell r="A85">
            <v>10521</v>
          </cell>
          <cell r="B85" t="str">
            <v>CONCRETO USINADO E BOMBEÁVEL, BRITA 1E2,SLUMP 8+OU-1cm / FCK= 10,0MPA</v>
          </cell>
          <cell r="C85" t="str">
            <v>M3</v>
          </cell>
          <cell r="D85">
            <v>147.02000000000001</v>
          </cell>
        </row>
        <row r="86">
          <cell r="A86">
            <v>10522</v>
          </cell>
          <cell r="B86" t="str">
            <v>CONCRETO USINADO, BRITA 1E2,SLUMP 5+OU-1cm / FCK= 15,0MPA</v>
          </cell>
          <cell r="C86" t="str">
            <v>M3</v>
          </cell>
          <cell r="D86">
            <v>147.93</v>
          </cell>
        </row>
        <row r="87">
          <cell r="A87">
            <v>10523</v>
          </cell>
          <cell r="B87" t="str">
            <v>CONCRETO USINADO E BOMBEÁVEL, BRITA 1E2,SLUMP 8+OU-1cm / FCK= 15,0MPA</v>
          </cell>
          <cell r="C87" t="str">
            <v>M3</v>
          </cell>
          <cell r="D87">
            <v>157.86000000000001</v>
          </cell>
        </row>
        <row r="88">
          <cell r="A88">
            <v>10524</v>
          </cell>
          <cell r="B88" t="str">
            <v>CONCRETO USINADO, BRITA 1E2,SLUMP 5+OU-1cm / FCK= 20,0MPA</v>
          </cell>
          <cell r="C88" t="str">
            <v>M3</v>
          </cell>
          <cell r="D88">
            <v>155.72999999999999</v>
          </cell>
        </row>
        <row r="89">
          <cell r="A89">
            <v>10525</v>
          </cell>
          <cell r="B89" t="str">
            <v>CONCRETO USINADO E BOMBEÁVEL, BRITA 1,SLUMP 8+OU-1cm / FCK= 20,0MPA</v>
          </cell>
          <cell r="C89" t="str">
            <v>M3</v>
          </cell>
          <cell r="D89">
            <v>168.92</v>
          </cell>
        </row>
        <row r="90">
          <cell r="A90">
            <v>10526</v>
          </cell>
          <cell r="B90" t="str">
            <v>CONCRETO USINADO E BOMBEÁVEL, BRITA 1E2,SLUMP 8+OU-1cm / FCK= 20,0MPA</v>
          </cell>
          <cell r="C90" t="str">
            <v>M3</v>
          </cell>
          <cell r="D90">
            <v>165.8</v>
          </cell>
        </row>
        <row r="91">
          <cell r="A91">
            <v>10527</v>
          </cell>
          <cell r="B91" t="str">
            <v>CONCRETO USINADO, BRITA 1E2,SLUMP 5+OU-1cm / FCK= 25,0MPA</v>
          </cell>
          <cell r="C91" t="str">
            <v>M3</v>
          </cell>
          <cell r="D91">
            <v>161.13999999999999</v>
          </cell>
        </row>
        <row r="92">
          <cell r="A92">
            <v>10528</v>
          </cell>
          <cell r="B92" t="str">
            <v>CONCRETO USINADO E BOMBEÁVEL, BRITA 1E2,SLUMP 8+OU-1cm / FCK= 25,0MPA</v>
          </cell>
          <cell r="C92" t="str">
            <v>M3</v>
          </cell>
          <cell r="D92">
            <v>174.75</v>
          </cell>
        </row>
        <row r="93">
          <cell r="A93">
            <v>10529</v>
          </cell>
          <cell r="B93" t="str">
            <v>CONCRETO USINADO, BRITA 1E2,SLUMP 5+OU-1cm / FCK= 30,0MPA</v>
          </cell>
          <cell r="C93" t="str">
            <v>M3</v>
          </cell>
          <cell r="D93">
            <v>170.3</v>
          </cell>
        </row>
        <row r="94">
          <cell r="A94">
            <v>10530</v>
          </cell>
          <cell r="B94" t="str">
            <v>CONCRETO USINADO E BOMBEÁVEL, BRITA 1E2,SLUMP 8+OU-1cm / FCK= 30,0MPA</v>
          </cell>
          <cell r="C94" t="str">
            <v>M3</v>
          </cell>
          <cell r="D94">
            <v>184.56</v>
          </cell>
        </row>
        <row r="95">
          <cell r="A95">
            <v>10531</v>
          </cell>
          <cell r="B95" t="str">
            <v>CONCRETO USINADO, BRITA 1E2,SLUMP 5+OU-1cm / FCK= 35,0MPA</v>
          </cell>
          <cell r="C95" t="str">
            <v>M3</v>
          </cell>
          <cell r="D95">
            <v>182.81</v>
          </cell>
        </row>
        <row r="96">
          <cell r="A96">
            <v>10532</v>
          </cell>
          <cell r="B96" t="str">
            <v>CONCRETO USINADO E BOMBEÁVEL, BRITA 1E2,SLUMP 8+OU-1cm / FCK= 35,0MPA</v>
          </cell>
          <cell r="C96" t="str">
            <v>M3</v>
          </cell>
          <cell r="D96">
            <v>193.17</v>
          </cell>
        </row>
        <row r="97">
          <cell r="A97">
            <v>10533</v>
          </cell>
          <cell r="B97" t="str">
            <v>CONCRETO USINADO, BRITA 1E2,SLUMP 5+OU-1cm / FCK= 40,0MPA</v>
          </cell>
          <cell r="C97" t="str">
            <v>M3</v>
          </cell>
          <cell r="D97">
            <v>198.37</v>
          </cell>
        </row>
        <row r="98">
          <cell r="A98">
            <v>10534</v>
          </cell>
          <cell r="B98" t="str">
            <v>CONCRETO USINADO E BOMBEÁVEL, BRITA 1E2,SLUMP 8+OU-1cm / FCK= 40,0MPA</v>
          </cell>
          <cell r="C98" t="str">
            <v>M3</v>
          </cell>
          <cell r="D98">
            <v>211.46</v>
          </cell>
        </row>
        <row r="99">
          <cell r="A99">
            <v>10535</v>
          </cell>
          <cell r="B99" t="str">
            <v>CONCRETO USINADO, CONSUMO 120 KG CIMENTO/M3 - BRITA 1 E 2</v>
          </cell>
          <cell r="C99" t="str">
            <v>M3</v>
          </cell>
          <cell r="D99">
            <v>141.01</v>
          </cell>
        </row>
        <row r="100">
          <cell r="A100">
            <v>10536</v>
          </cell>
          <cell r="B100" t="str">
            <v>CONCRETO USINADO, CONSUMO 400 KG CIMENTO/M3 - BRITA 1</v>
          </cell>
          <cell r="C100" t="str">
            <v>M3</v>
          </cell>
          <cell r="D100">
            <v>183.28</v>
          </cell>
        </row>
        <row r="101">
          <cell r="A101">
            <v>10542</v>
          </cell>
          <cell r="B101" t="str">
            <v>PEDRA BRITADA NÚMERO 1</v>
          </cell>
          <cell r="C101" t="str">
            <v>M3</v>
          </cell>
          <cell r="D101">
            <v>35.51</v>
          </cell>
        </row>
        <row r="102">
          <cell r="A102">
            <v>10543</v>
          </cell>
          <cell r="B102" t="str">
            <v>PEDRA BRITADA NÚMERO 2</v>
          </cell>
          <cell r="C102" t="str">
            <v>M3</v>
          </cell>
          <cell r="D102">
            <v>35.08</v>
          </cell>
        </row>
        <row r="103">
          <cell r="A103">
            <v>10544</v>
          </cell>
          <cell r="B103" t="str">
            <v>PEDRA BRITADA NÚMERO 3</v>
          </cell>
          <cell r="C103" t="str">
            <v>M3</v>
          </cell>
          <cell r="D103">
            <v>34.43</v>
          </cell>
        </row>
        <row r="104">
          <cell r="A104">
            <v>10545</v>
          </cell>
          <cell r="B104" t="str">
            <v>PEDRA BRITADA NÚMERO 4</v>
          </cell>
          <cell r="C104" t="str">
            <v>M3</v>
          </cell>
          <cell r="D104">
            <v>34.869999999999997</v>
          </cell>
        </row>
        <row r="105">
          <cell r="A105">
            <v>10546</v>
          </cell>
          <cell r="B105" t="str">
            <v>PEDRA RACHÃO D= 10 A 15 CM</v>
          </cell>
          <cell r="C105" t="str">
            <v>M3</v>
          </cell>
          <cell r="D105">
            <v>34.54</v>
          </cell>
        </row>
        <row r="106">
          <cell r="A106">
            <v>10547</v>
          </cell>
          <cell r="B106" t="str">
            <v>BRITA GRADUADA</v>
          </cell>
          <cell r="C106" t="str">
            <v>M3</v>
          </cell>
          <cell r="D106">
            <v>35.51</v>
          </cell>
        </row>
        <row r="107">
          <cell r="A107">
            <v>10548</v>
          </cell>
          <cell r="B107" t="str">
            <v>PEDRA BRITADA 1/2</v>
          </cell>
          <cell r="C107" t="str">
            <v>M3</v>
          </cell>
          <cell r="D107">
            <v>35.51</v>
          </cell>
        </row>
        <row r="108">
          <cell r="A108">
            <v>10550</v>
          </cell>
          <cell r="B108" t="str">
            <v>PEDRISCO LIMPO</v>
          </cell>
          <cell r="C108" t="str">
            <v>M3</v>
          </cell>
          <cell r="D108">
            <v>35.840000000000003</v>
          </cell>
        </row>
        <row r="109">
          <cell r="A109">
            <v>10552</v>
          </cell>
          <cell r="B109" t="str">
            <v>PÓ DE PEDRA</v>
          </cell>
          <cell r="C109" t="str">
            <v>M3</v>
          </cell>
          <cell r="D109">
            <v>35.83</v>
          </cell>
        </row>
        <row r="110">
          <cell r="A110">
            <v>10553</v>
          </cell>
          <cell r="B110" t="str">
            <v>PEDRA MARROADA</v>
          </cell>
          <cell r="C110" t="str">
            <v>M3</v>
          </cell>
          <cell r="D110">
            <v>36.81</v>
          </cell>
        </row>
        <row r="111">
          <cell r="A111">
            <v>10554</v>
          </cell>
          <cell r="B111" t="str">
            <v>PEDRA BICA CORRIDA</v>
          </cell>
          <cell r="C111" t="str">
            <v>M3</v>
          </cell>
          <cell r="D111">
            <v>35.340000000000003</v>
          </cell>
        </row>
        <row r="112">
          <cell r="A112">
            <v>10555</v>
          </cell>
          <cell r="B112" t="str">
            <v>PEDRA BRITADA N. 3 E N.4</v>
          </cell>
          <cell r="C112" t="str">
            <v>M3</v>
          </cell>
          <cell r="D112">
            <v>34.61</v>
          </cell>
        </row>
        <row r="113">
          <cell r="A113">
            <v>10561</v>
          </cell>
          <cell r="B113" t="str">
            <v>ARGAMASSA COLANTE - USO INTERNO - TIPO AC-I - COR CINZA</v>
          </cell>
          <cell r="C113" t="str">
            <v>KG</v>
          </cell>
          <cell r="D113">
            <v>0.31</v>
          </cell>
        </row>
        <row r="114">
          <cell r="A114">
            <v>10562</v>
          </cell>
          <cell r="B114" t="str">
            <v>ARGAMASSA PRÉ-FABRICADA PARA REBOCO</v>
          </cell>
          <cell r="C114" t="str">
            <v>KG</v>
          </cell>
          <cell r="D114">
            <v>0.28000000000000003</v>
          </cell>
        </row>
        <row r="115">
          <cell r="A115">
            <v>10563</v>
          </cell>
          <cell r="B115" t="str">
            <v>ARGAMASSA DE CIMENTO E AREIA 1:3</v>
          </cell>
          <cell r="C115" t="str">
            <v>M3</v>
          </cell>
          <cell r="D115">
            <v>212.42</v>
          </cell>
        </row>
        <row r="116">
          <cell r="A116">
            <v>10564</v>
          </cell>
          <cell r="B116" t="str">
            <v>ARGAMASSA EXPANSIVA P/ GRAUTEAMENTO</v>
          </cell>
          <cell r="C116" t="str">
            <v>KG</v>
          </cell>
          <cell r="D116">
            <v>0.72</v>
          </cell>
        </row>
        <row r="117">
          <cell r="A117">
            <v>10570</v>
          </cell>
          <cell r="B117" t="str">
            <v>FÍLER PARA CONCRETO ASFÁLTICO - MALHA 325</v>
          </cell>
          <cell r="C117" t="str">
            <v>KG</v>
          </cell>
          <cell r="D117">
            <v>0.33</v>
          </cell>
        </row>
        <row r="118">
          <cell r="A118">
            <v>10580</v>
          </cell>
          <cell r="B118" t="str">
            <v>ALVENARIA DE TIJOLOS COM ARGAMASSA DE CIMENTO E AREIA 1:3</v>
          </cell>
          <cell r="C118" t="str">
            <v>M3</v>
          </cell>
          <cell r="D118">
            <v>283.44</v>
          </cell>
        </row>
        <row r="119">
          <cell r="A119">
            <v>10600</v>
          </cell>
          <cell r="B119" t="str">
            <v>CONCRETO FCK=5MPA C/ AGREGADO RECICLADO</v>
          </cell>
          <cell r="C119" t="str">
            <v>M3</v>
          </cell>
          <cell r="D119">
            <v>77.290000000000006</v>
          </cell>
        </row>
        <row r="120">
          <cell r="A120">
            <v>10601</v>
          </cell>
          <cell r="B120" t="str">
            <v>CONCRETO FCK=5MPA C/ BRITA 2</v>
          </cell>
          <cell r="C120" t="str">
            <v>M3</v>
          </cell>
          <cell r="D120">
            <v>88</v>
          </cell>
        </row>
        <row r="121">
          <cell r="A121">
            <v>10602</v>
          </cell>
          <cell r="B121" t="str">
            <v>CONCRETO FCK=5MPA C/ BRITA 1 E 2</v>
          </cell>
          <cell r="C121" t="str">
            <v>M3</v>
          </cell>
          <cell r="D121">
            <v>88.2</v>
          </cell>
        </row>
        <row r="122">
          <cell r="A122">
            <v>10603</v>
          </cell>
          <cell r="B122" t="str">
            <v>CONCRETO FCK=10MPA C/ AGREGADO RECICLADO</v>
          </cell>
          <cell r="C122" t="str">
            <v>M3</v>
          </cell>
          <cell r="D122">
            <v>90.32</v>
          </cell>
        </row>
        <row r="123">
          <cell r="A123">
            <v>10604</v>
          </cell>
          <cell r="B123" t="str">
            <v>CONCRETO FCK=10MPA C/ BRITA 2</v>
          </cell>
          <cell r="C123" t="str">
            <v>M3</v>
          </cell>
          <cell r="D123">
            <v>100.21</v>
          </cell>
        </row>
        <row r="124">
          <cell r="A124">
            <v>10605</v>
          </cell>
          <cell r="B124" t="str">
            <v>CONCRETO FCK=10MPA C/ BRITA 1 E 2</v>
          </cell>
          <cell r="C124" t="str">
            <v>M3</v>
          </cell>
          <cell r="D124">
            <v>100.33</v>
          </cell>
        </row>
        <row r="125">
          <cell r="A125">
            <v>10606</v>
          </cell>
          <cell r="B125" t="str">
            <v>CONCRETO FCK=15MPA C/ AGREGADO RECICLADO</v>
          </cell>
          <cell r="C125" t="str">
            <v>M3</v>
          </cell>
          <cell r="D125">
            <v>121.91</v>
          </cell>
        </row>
        <row r="126">
          <cell r="A126">
            <v>10607</v>
          </cell>
          <cell r="B126" t="str">
            <v>CONCRETO FCK=15MPA C/ BRITA 1</v>
          </cell>
          <cell r="C126" t="str">
            <v>M3</v>
          </cell>
          <cell r="D126">
            <v>131.44</v>
          </cell>
        </row>
        <row r="127">
          <cell r="A127">
            <v>10608</v>
          </cell>
          <cell r="B127" t="str">
            <v>CONCRETO FCK=15MPA C/ BRITA 2</v>
          </cell>
          <cell r="C127" t="str">
            <v>M3</v>
          </cell>
          <cell r="D127">
            <v>131.1</v>
          </cell>
        </row>
        <row r="128">
          <cell r="A128">
            <v>10609</v>
          </cell>
          <cell r="B128" t="str">
            <v>CONCRETO FCK=15MPA C/ BRITA 1 E 2</v>
          </cell>
          <cell r="C128" t="str">
            <v>M3</v>
          </cell>
          <cell r="D128">
            <v>131.21</v>
          </cell>
        </row>
        <row r="129">
          <cell r="A129">
            <v>10610</v>
          </cell>
          <cell r="B129" t="str">
            <v>CONCRETO FCK=20MPA C/ AGREGADO RECICLADO</v>
          </cell>
          <cell r="C129" t="str">
            <v>M3</v>
          </cell>
          <cell r="D129">
            <v>128.59</v>
          </cell>
        </row>
        <row r="130">
          <cell r="A130">
            <v>10611</v>
          </cell>
          <cell r="B130" t="str">
            <v>CONCRETO FCK=20MPA C/ BRITA 1</v>
          </cell>
          <cell r="C130" t="str">
            <v>M3</v>
          </cell>
          <cell r="D130">
            <v>138</v>
          </cell>
        </row>
        <row r="131">
          <cell r="A131">
            <v>10612</v>
          </cell>
          <cell r="B131" t="str">
            <v>CONCRETO FCK=20MPA C/ BRITA 2</v>
          </cell>
          <cell r="C131" t="str">
            <v>M3</v>
          </cell>
          <cell r="D131">
            <v>137.66999999999999</v>
          </cell>
        </row>
        <row r="132">
          <cell r="A132">
            <v>10613</v>
          </cell>
          <cell r="B132" t="str">
            <v>CONCRETO FCK=20MPA C/ BRITA 1 E 2</v>
          </cell>
          <cell r="C132" t="str">
            <v>M3</v>
          </cell>
          <cell r="D132">
            <v>137.78</v>
          </cell>
        </row>
        <row r="133">
          <cell r="A133">
            <v>10614</v>
          </cell>
          <cell r="B133" t="str">
            <v>CONCRETO FCK=25MPA C/ AGREGADO RECICLADO</v>
          </cell>
          <cell r="C133" t="str">
            <v>M3</v>
          </cell>
          <cell r="D133">
            <v>135.72999999999999</v>
          </cell>
        </row>
        <row r="134">
          <cell r="A134">
            <v>10615</v>
          </cell>
          <cell r="B134" t="str">
            <v>CONCRETO FCK=25MPA C/ BRITA 1</v>
          </cell>
          <cell r="C134" t="str">
            <v>M3</v>
          </cell>
          <cell r="D134">
            <v>145.03</v>
          </cell>
        </row>
        <row r="135">
          <cell r="A135">
            <v>10616</v>
          </cell>
          <cell r="B135" t="str">
            <v>CONCRETO FCK=25MPA C/ BRITA 2</v>
          </cell>
          <cell r="C135" t="str">
            <v>M3</v>
          </cell>
          <cell r="D135">
            <v>144.69</v>
          </cell>
        </row>
        <row r="136">
          <cell r="A136">
            <v>10617</v>
          </cell>
          <cell r="B136" t="str">
            <v>CONCRETO FCK=25MPA C/ BRITA 1 E 2</v>
          </cell>
          <cell r="C136" t="str">
            <v>M3</v>
          </cell>
          <cell r="D136">
            <v>144.80000000000001</v>
          </cell>
        </row>
        <row r="137">
          <cell r="A137">
            <v>10618</v>
          </cell>
          <cell r="B137" t="str">
            <v>CONCRETO FCK=30MPA C/ BRITA 1</v>
          </cell>
          <cell r="C137" t="str">
            <v>M3</v>
          </cell>
          <cell r="D137">
            <v>151.16</v>
          </cell>
        </row>
        <row r="138">
          <cell r="A138">
            <v>10619</v>
          </cell>
          <cell r="B138" t="str">
            <v>CONCRETO FCK=30MPA C/ BRITA 2</v>
          </cell>
          <cell r="C138" t="str">
            <v>M3</v>
          </cell>
          <cell r="D138">
            <v>150.84</v>
          </cell>
        </row>
        <row r="139">
          <cell r="A139">
            <v>10620</v>
          </cell>
          <cell r="B139" t="str">
            <v>CONCRETO FCK=30MPA C/ BRITA 1 E 2</v>
          </cell>
          <cell r="C139" t="str">
            <v>M3</v>
          </cell>
          <cell r="D139">
            <v>150.94</v>
          </cell>
        </row>
        <row r="140">
          <cell r="A140">
            <v>10621</v>
          </cell>
          <cell r="B140" t="str">
            <v>CONCRETO FCK=35MPA C/ BRITA 1</v>
          </cell>
          <cell r="C140" t="str">
            <v>M3</v>
          </cell>
          <cell r="D140">
            <v>158.29</v>
          </cell>
        </row>
        <row r="141">
          <cell r="A141">
            <v>10622</v>
          </cell>
          <cell r="B141" t="str">
            <v>CONCRETO FCK=35MPA C/ BRITA 2</v>
          </cell>
          <cell r="C141" t="str">
            <v>M3</v>
          </cell>
          <cell r="D141">
            <v>158.29</v>
          </cell>
        </row>
        <row r="142">
          <cell r="A142">
            <v>10623</v>
          </cell>
          <cell r="B142" t="str">
            <v>CONCRETO FCK=35MPA C/ BRITA 1 E 2</v>
          </cell>
          <cell r="C142" t="str">
            <v>M3</v>
          </cell>
          <cell r="D142">
            <v>158.4</v>
          </cell>
        </row>
        <row r="143">
          <cell r="A143">
            <v>10624</v>
          </cell>
          <cell r="B143" t="str">
            <v>CONCRETO FCK=40MPA C/ BRITA 1</v>
          </cell>
          <cell r="C143" t="str">
            <v>M3</v>
          </cell>
          <cell r="D143">
            <v>161.65</v>
          </cell>
        </row>
        <row r="144">
          <cell r="A144">
            <v>10625</v>
          </cell>
          <cell r="B144" t="str">
            <v>CONCRETO FCK=40MPA C/ BRITA 2</v>
          </cell>
          <cell r="C144" t="str">
            <v>M3</v>
          </cell>
          <cell r="D144">
            <v>161.35</v>
          </cell>
        </row>
        <row r="145">
          <cell r="A145">
            <v>10626</v>
          </cell>
          <cell r="B145" t="str">
            <v>CONCRETO FCK=40MPA C/ BRITA 1 E 2</v>
          </cell>
          <cell r="C145" t="str">
            <v>M3</v>
          </cell>
          <cell r="D145">
            <v>161.44999999999999</v>
          </cell>
        </row>
        <row r="146">
          <cell r="A146">
            <v>10627</v>
          </cell>
          <cell r="B146" t="str">
            <v>CONCRETO "GROUT" C/ PEDRISCO</v>
          </cell>
          <cell r="C146" t="str">
            <v>M3</v>
          </cell>
          <cell r="D146">
            <v>118.17</v>
          </cell>
        </row>
        <row r="147">
          <cell r="A147">
            <v>10700</v>
          </cell>
          <cell r="B147" t="str">
            <v>ADITIVOS</v>
          </cell>
        </row>
        <row r="148">
          <cell r="A148">
            <v>10705</v>
          </cell>
          <cell r="B148" t="str">
            <v>AGENTE DE CURA PARA CONCRETO</v>
          </cell>
          <cell r="C148" t="str">
            <v>KG</v>
          </cell>
          <cell r="D148">
            <v>2.74</v>
          </cell>
        </row>
        <row r="149">
          <cell r="A149">
            <v>10710</v>
          </cell>
          <cell r="B149" t="str">
            <v>ADITIVO PARA ASFALTO TIPO BETUDOPE OU SIMILAR</v>
          </cell>
          <cell r="C149" t="str">
            <v>KG</v>
          </cell>
          <cell r="D149">
            <v>4.75</v>
          </cell>
        </row>
        <row r="150">
          <cell r="A150">
            <v>10715</v>
          </cell>
          <cell r="B150" t="str">
            <v>ADITIVO EXPANSOR PARA ENCUNHAMENTO E INJEÇÕES DE CIMENTO</v>
          </cell>
          <cell r="C150" t="str">
            <v>KG</v>
          </cell>
          <cell r="D150">
            <v>4.59</v>
          </cell>
        </row>
        <row r="151">
          <cell r="A151">
            <v>10720</v>
          </cell>
          <cell r="B151" t="str">
            <v>ADITIVO ACELERADOR DE PEGA PARA CONCRETO PROJETADO</v>
          </cell>
          <cell r="C151" t="str">
            <v>KG</v>
          </cell>
          <cell r="D151">
            <v>1.89</v>
          </cell>
        </row>
        <row r="152">
          <cell r="A152">
            <v>10725</v>
          </cell>
          <cell r="B152" t="str">
            <v>ADITIVO RETARDADOR DE PEGA</v>
          </cell>
          <cell r="C152" t="str">
            <v>KG</v>
          </cell>
          <cell r="D152">
            <v>3.79</v>
          </cell>
        </row>
        <row r="153">
          <cell r="A153">
            <v>10730</v>
          </cell>
          <cell r="B153" t="str">
            <v>FIBRA DE POLIPROPILENO P/ CONCRETO PROJETADO</v>
          </cell>
          <cell r="C153" t="str">
            <v>KG</v>
          </cell>
          <cell r="D153">
            <v>15.4</v>
          </cell>
        </row>
        <row r="154">
          <cell r="A154">
            <v>11000</v>
          </cell>
          <cell r="B154" t="str">
            <v>FORMAS/ESCORAMENTO/ANDAIMES (MADEIRA)</v>
          </cell>
        </row>
        <row r="155">
          <cell r="A155">
            <v>11001</v>
          </cell>
          <cell r="B155" t="str">
            <v>DESMOLDANTE PARA FORMAS</v>
          </cell>
          <cell r="C155" t="str">
            <v>L</v>
          </cell>
          <cell r="D155">
            <v>5.19</v>
          </cell>
        </row>
        <row r="156">
          <cell r="A156">
            <v>11010</v>
          </cell>
          <cell r="B156" t="str">
            <v>CHAPA COMPENSADA PLASTIFICADA 10MM</v>
          </cell>
          <cell r="C156" t="str">
            <v>M2</v>
          </cell>
          <cell r="D156">
            <v>14.2</v>
          </cell>
        </row>
        <row r="157">
          <cell r="A157">
            <v>11011</v>
          </cell>
          <cell r="B157" t="str">
            <v>COMPENSADO PLASTIFICADO 12MM</v>
          </cell>
          <cell r="C157" t="str">
            <v>M2</v>
          </cell>
          <cell r="D157">
            <v>17.809999999999999</v>
          </cell>
        </row>
        <row r="158">
          <cell r="A158">
            <v>11012</v>
          </cell>
          <cell r="B158" t="str">
            <v>COMPENSADO PLASTIFICADO 14MM</v>
          </cell>
          <cell r="C158" t="str">
            <v>M2</v>
          </cell>
          <cell r="D158">
            <v>21.42</v>
          </cell>
        </row>
        <row r="159">
          <cell r="A159">
            <v>11019</v>
          </cell>
          <cell r="B159" t="str">
            <v>COMPENSADO RESINADO  6 MM - COLA BRANCA</v>
          </cell>
          <cell r="C159" t="str">
            <v>M2</v>
          </cell>
          <cell r="D159">
            <v>5.87</v>
          </cell>
        </row>
        <row r="160">
          <cell r="A160">
            <v>11020</v>
          </cell>
          <cell r="B160" t="str">
            <v>COMPENSADO RESINADO 10MM - COLA BRANCA</v>
          </cell>
          <cell r="C160" t="str">
            <v>M2</v>
          </cell>
          <cell r="D160">
            <v>8.07</v>
          </cell>
        </row>
        <row r="161">
          <cell r="A161">
            <v>11021</v>
          </cell>
          <cell r="B161" t="str">
            <v>COMPENSADO RESINADO 12MM - COLA BRANCA</v>
          </cell>
          <cell r="C161" t="str">
            <v>M2</v>
          </cell>
          <cell r="D161">
            <v>10.039999999999999</v>
          </cell>
        </row>
        <row r="162">
          <cell r="A162">
            <v>11037</v>
          </cell>
          <cell r="B162" t="str">
            <v>EUCALIPTO D=20 / 30 CM NA BASE - 6M - SEM TRATAMENTO</v>
          </cell>
          <cell r="C162" t="str">
            <v>M</v>
          </cell>
          <cell r="D162">
            <v>12.52</v>
          </cell>
        </row>
        <row r="163">
          <cell r="A163">
            <v>11040</v>
          </cell>
          <cell r="B163" t="str">
            <v>FORRÃO DE PINUS 1/2" X 12"</v>
          </cell>
          <cell r="C163" t="str">
            <v>M</v>
          </cell>
          <cell r="D163">
            <v>2.98</v>
          </cell>
        </row>
        <row r="164">
          <cell r="A164">
            <v>11044</v>
          </cell>
          <cell r="B164" t="str">
            <v>PINUS - RIPA DE 1/2" X 3" - BRUTA</v>
          </cell>
          <cell r="C164" t="str">
            <v>M</v>
          </cell>
          <cell r="D164">
            <v>0.57999999999999996</v>
          </cell>
        </row>
        <row r="165">
          <cell r="A165">
            <v>11046</v>
          </cell>
          <cell r="B165" t="str">
            <v>PINUS - PONTALETE DE 3" X 3" - BRUTO</v>
          </cell>
          <cell r="C165" t="str">
            <v>M</v>
          </cell>
          <cell r="D165">
            <v>2.11</v>
          </cell>
        </row>
        <row r="166">
          <cell r="A166">
            <v>11048</v>
          </cell>
          <cell r="B166" t="str">
            <v>FORMA DE TUBO DE PAPELÃO 350 MM</v>
          </cell>
          <cell r="C166" t="str">
            <v>M</v>
          </cell>
          <cell r="D166">
            <v>49.6</v>
          </cell>
        </row>
        <row r="167">
          <cell r="A167">
            <v>11050</v>
          </cell>
          <cell r="B167" t="str">
            <v>PEROBA DO NORTE (CUPIÚBA) - TÁBUA DE 3 X 16 CM - BRUTA</v>
          </cell>
          <cell r="C167" t="str">
            <v>M</v>
          </cell>
          <cell r="D167">
            <v>4.5599999999999996</v>
          </cell>
        </row>
        <row r="168">
          <cell r="A168">
            <v>11063</v>
          </cell>
          <cell r="B168" t="str">
            <v>PINUS - TÁBUA DE 1" X 6" - BRUTA</v>
          </cell>
          <cell r="C168" t="str">
            <v>M</v>
          </cell>
          <cell r="D168">
            <v>1.62</v>
          </cell>
        </row>
        <row r="169">
          <cell r="A169">
            <v>11064</v>
          </cell>
          <cell r="B169" t="str">
            <v>PINUS - SARRAFO DE 1" X 2" - BRUTO</v>
          </cell>
          <cell r="C169" t="str">
            <v>M</v>
          </cell>
          <cell r="D169">
            <v>0.55000000000000004</v>
          </cell>
        </row>
        <row r="170">
          <cell r="A170">
            <v>11066</v>
          </cell>
          <cell r="B170" t="str">
            <v>PINUS - SARRAFO DE 1" X 4" - BRUTO</v>
          </cell>
          <cell r="C170" t="str">
            <v>M</v>
          </cell>
          <cell r="D170">
            <v>1.08</v>
          </cell>
        </row>
        <row r="171">
          <cell r="A171">
            <v>11068</v>
          </cell>
          <cell r="B171" t="str">
            <v>SARRAFO DE PINUS 1" X 3" - BRUTO</v>
          </cell>
          <cell r="C171" t="str">
            <v>M</v>
          </cell>
          <cell r="D171">
            <v>0.8</v>
          </cell>
        </row>
        <row r="172">
          <cell r="A172">
            <v>11070</v>
          </cell>
          <cell r="B172" t="str">
            <v>PINUS - TÁBUA DE 1" X 12" - BRUTA</v>
          </cell>
          <cell r="C172" t="str">
            <v>M</v>
          </cell>
          <cell r="D172">
            <v>4.28</v>
          </cell>
        </row>
        <row r="173">
          <cell r="A173">
            <v>11200</v>
          </cell>
          <cell r="B173" t="str">
            <v>ESCORAMENTO/ANDAIMES - ALUGUEL</v>
          </cell>
        </row>
        <row r="174">
          <cell r="A174">
            <v>11202</v>
          </cell>
          <cell r="B174" t="str">
            <v>ESCORAMENTO CONTÍNUO</v>
          </cell>
          <cell r="C174" t="str">
            <v>M2</v>
          </cell>
          <cell r="D174">
            <v>30.47</v>
          </cell>
        </row>
        <row r="175">
          <cell r="A175">
            <v>11205</v>
          </cell>
          <cell r="B175" t="str">
            <v>LOCAÇÃO DE ANDAIME TUBULAR TIPO TORRE 1.50 X 1.50 M</v>
          </cell>
          <cell r="C175" t="str">
            <v>M/MÊS</v>
          </cell>
          <cell r="D175">
            <v>10.92</v>
          </cell>
        </row>
        <row r="176">
          <cell r="A176">
            <v>11230</v>
          </cell>
          <cell r="B176" t="str">
            <v>CHAPAS E ACESSÓRIOS PARA ESCORAMENTO</v>
          </cell>
          <cell r="C176" t="str">
            <v>KG</v>
          </cell>
          <cell r="D176">
            <v>3.11</v>
          </cell>
        </row>
        <row r="177">
          <cell r="A177">
            <v>11235</v>
          </cell>
          <cell r="B177" t="str">
            <v>TORRE METÁLICA ROHR ETEM T-28 (CIMBRAMENTO TUBULAR DE ENCAIXE)</v>
          </cell>
          <cell r="C177" t="str">
            <v>KG/MÊS</v>
          </cell>
          <cell r="D177">
            <v>0.24</v>
          </cell>
        </row>
        <row r="178">
          <cell r="A178">
            <v>11240</v>
          </cell>
          <cell r="B178" t="str">
            <v>VIGA METÁLICA V-18 - LOCAÇÃO</v>
          </cell>
          <cell r="C178" t="str">
            <v>M/MÊS</v>
          </cell>
          <cell r="D178">
            <v>3.67</v>
          </cell>
        </row>
        <row r="179">
          <cell r="A179">
            <v>11245</v>
          </cell>
          <cell r="B179" t="str">
            <v>VIGA METALICA V-7,5 - LOCAÇÃO</v>
          </cell>
          <cell r="C179" t="str">
            <v>M/Mês</v>
          </cell>
          <cell r="D179">
            <v>1.83</v>
          </cell>
        </row>
        <row r="180">
          <cell r="A180">
            <v>11500</v>
          </cell>
          <cell r="B180" t="str">
            <v>ARMADURAS PARA CONCRETO</v>
          </cell>
        </row>
        <row r="181">
          <cell r="A181">
            <v>11501</v>
          </cell>
          <cell r="B181" t="str">
            <v>AÇO CA-25 CMD BITOLAS</v>
          </cell>
          <cell r="C181" t="str">
            <v>KG</v>
          </cell>
          <cell r="D181">
            <v>2.73</v>
          </cell>
        </row>
        <row r="182">
          <cell r="A182">
            <v>11502</v>
          </cell>
          <cell r="B182" t="str">
            <v>AÇO CA-25 -  6,3 MM - 1/4" - LISO</v>
          </cell>
          <cell r="C182" t="str">
            <v>KG</v>
          </cell>
          <cell r="D182">
            <v>3.24</v>
          </cell>
        </row>
        <row r="183">
          <cell r="A183">
            <v>11503</v>
          </cell>
          <cell r="B183" t="str">
            <v>AÇO CA-25 -  8,0 MM - 5/16" - LISO</v>
          </cell>
          <cell r="C183" t="str">
            <v>KG</v>
          </cell>
          <cell r="D183">
            <v>2.98</v>
          </cell>
        </row>
        <row r="184">
          <cell r="A184">
            <v>11504</v>
          </cell>
          <cell r="B184" t="str">
            <v>AÇO CA-25 - 10,0 MM - 3/8"- LISO</v>
          </cell>
          <cell r="C184" t="str">
            <v>KG</v>
          </cell>
          <cell r="D184">
            <v>2.67</v>
          </cell>
        </row>
        <row r="185">
          <cell r="A185">
            <v>11505</v>
          </cell>
          <cell r="B185" t="str">
            <v>AÇO CA-25 - 12,5 MM - 1/2" - LISO</v>
          </cell>
          <cell r="C185" t="str">
            <v>KG</v>
          </cell>
          <cell r="D185">
            <v>2.5499999999999998</v>
          </cell>
        </row>
        <row r="186">
          <cell r="A186">
            <v>11506</v>
          </cell>
          <cell r="B186" t="str">
            <v>AÇO CA-25 - 16,0 MM - 5/8" - LISO</v>
          </cell>
          <cell r="C186" t="str">
            <v>KG</v>
          </cell>
          <cell r="D186">
            <v>2.5499999999999998</v>
          </cell>
        </row>
        <row r="187">
          <cell r="A187">
            <v>11507</v>
          </cell>
          <cell r="B187" t="str">
            <v>AÇO CA-25 - 20,0 MM - 3/4" - LISO</v>
          </cell>
          <cell r="C187" t="str">
            <v>KG</v>
          </cell>
          <cell r="D187">
            <v>2.5499999999999998</v>
          </cell>
        </row>
        <row r="188">
          <cell r="A188">
            <v>11508</v>
          </cell>
          <cell r="B188" t="str">
            <v>AÇO CA-25 - 25,0 MM - 1" - LISO</v>
          </cell>
          <cell r="C188" t="str">
            <v>KG</v>
          </cell>
          <cell r="D188">
            <v>2.5499999999999998</v>
          </cell>
        </row>
        <row r="189">
          <cell r="A189">
            <v>11510</v>
          </cell>
          <cell r="B189" t="str">
            <v>AÇO CA-50A OU B CMO BITOLAS</v>
          </cell>
          <cell r="C189" t="str">
            <v>KG</v>
          </cell>
          <cell r="D189">
            <v>2.65</v>
          </cell>
        </row>
        <row r="190">
          <cell r="A190">
            <v>11511</v>
          </cell>
          <cell r="B190" t="str">
            <v>AÇO CA-50 -  6,3 MM - 1/4" - NERVURADO</v>
          </cell>
          <cell r="C190" t="str">
            <v>KG</v>
          </cell>
          <cell r="D190">
            <v>3.16</v>
          </cell>
        </row>
        <row r="191">
          <cell r="A191">
            <v>11512</v>
          </cell>
          <cell r="B191" t="str">
            <v>AÇO CA-50 -  8,0 MM - 5/16" - NERVURADO</v>
          </cell>
          <cell r="C191" t="str">
            <v>KG</v>
          </cell>
          <cell r="D191">
            <v>2.95</v>
          </cell>
        </row>
        <row r="192">
          <cell r="A192">
            <v>11513</v>
          </cell>
          <cell r="B192" t="str">
            <v>AÇO CA-50 - 10,0 MM - 3/8" - NERVURADO</v>
          </cell>
          <cell r="C192" t="str">
            <v>KG</v>
          </cell>
          <cell r="D192">
            <v>2.6</v>
          </cell>
        </row>
        <row r="193">
          <cell r="A193">
            <v>11514</v>
          </cell>
          <cell r="B193" t="str">
            <v>AÇO CA-50 - 12,5 MM - 1/2" - NERVURADO</v>
          </cell>
          <cell r="C193" t="str">
            <v>KG</v>
          </cell>
          <cell r="D193">
            <v>2.4500000000000002</v>
          </cell>
        </row>
        <row r="194">
          <cell r="A194">
            <v>11515</v>
          </cell>
          <cell r="B194" t="str">
            <v>AÇO CA-50 - 16,0 MM - 5/8" - NERVURADO</v>
          </cell>
          <cell r="C194" t="str">
            <v>KG</v>
          </cell>
          <cell r="D194">
            <v>2.4500000000000002</v>
          </cell>
        </row>
        <row r="195">
          <cell r="A195">
            <v>11516</v>
          </cell>
          <cell r="B195" t="str">
            <v>AÇO CA-50 - 20,0 MM - 3/4" - NERVURADO</v>
          </cell>
          <cell r="C195" t="str">
            <v>KG</v>
          </cell>
          <cell r="D195">
            <v>2.46</v>
          </cell>
        </row>
        <row r="196">
          <cell r="A196">
            <v>11517</v>
          </cell>
          <cell r="B196" t="str">
            <v>AÇO CA-50 - 25,0 MM - 1" - NERVURADO</v>
          </cell>
          <cell r="C196" t="str">
            <v>KG</v>
          </cell>
          <cell r="D196">
            <v>2.4900000000000002</v>
          </cell>
        </row>
        <row r="197">
          <cell r="A197">
            <v>11520</v>
          </cell>
          <cell r="B197" t="str">
            <v>AÇO CA-60B CMD BITOLAS</v>
          </cell>
          <cell r="C197" t="str">
            <v>KG</v>
          </cell>
          <cell r="D197">
            <v>3.33</v>
          </cell>
        </row>
        <row r="198">
          <cell r="A198">
            <v>11521</v>
          </cell>
          <cell r="B198" t="str">
            <v>AÇO CA-60 - 4,2 MM</v>
          </cell>
          <cell r="C198" t="str">
            <v>KG</v>
          </cell>
          <cell r="D198">
            <v>3.2</v>
          </cell>
        </row>
        <row r="199">
          <cell r="A199">
            <v>11522</v>
          </cell>
          <cell r="B199" t="str">
            <v>AÇO CA-60 - 5,0 MM</v>
          </cell>
          <cell r="C199" t="str">
            <v>KG</v>
          </cell>
          <cell r="D199">
            <v>3.2</v>
          </cell>
        </row>
        <row r="200">
          <cell r="A200">
            <v>11523</v>
          </cell>
          <cell r="B200" t="str">
            <v>AÇO CA-60 - 6,0MM</v>
          </cell>
          <cell r="C200" t="str">
            <v>KG</v>
          </cell>
          <cell r="D200">
            <v>3.45</v>
          </cell>
        </row>
        <row r="201">
          <cell r="A201">
            <v>11524</v>
          </cell>
          <cell r="B201" t="str">
            <v>AÇO CA-60 - 8,0MM</v>
          </cell>
          <cell r="C201" t="str">
            <v>KG</v>
          </cell>
          <cell r="D201">
            <v>3.45</v>
          </cell>
        </row>
        <row r="202">
          <cell r="A202">
            <v>11530</v>
          </cell>
          <cell r="B202" t="str">
            <v>TELA SOLDADA NERVURADA Q- 61 AÇO CA60 MALHA 15X15CM - FIO 3,4MM</v>
          </cell>
          <cell r="C202" t="str">
            <v>M2</v>
          </cell>
          <cell r="D202">
            <v>4.1900000000000004</v>
          </cell>
        </row>
        <row r="203">
          <cell r="A203">
            <v>12000</v>
          </cell>
          <cell r="B203" t="str">
            <v>LAJES E PAINÉIS PRÉ-FABRICADOS</v>
          </cell>
        </row>
        <row r="204">
          <cell r="A204">
            <v>12001</v>
          </cell>
          <cell r="B204" t="str">
            <v>LAJE MISTA PRE-FABRICADA H= 8CM</v>
          </cell>
          <cell r="C204" t="str">
            <v>M2</v>
          </cell>
          <cell r="D204">
            <v>16.25</v>
          </cell>
        </row>
        <row r="205">
          <cell r="A205">
            <v>12003</v>
          </cell>
          <cell r="B205" t="str">
            <v>LAJE MISTA PRE-FABRICADA H=12CM</v>
          </cell>
          <cell r="C205" t="str">
            <v>M2</v>
          </cell>
          <cell r="D205">
            <v>23.19</v>
          </cell>
        </row>
        <row r="206">
          <cell r="A206">
            <v>12005</v>
          </cell>
          <cell r="B206" t="str">
            <v>LAJE MISTA PRE-FABRICADA H=16CM</v>
          </cell>
          <cell r="C206" t="str">
            <v>M2</v>
          </cell>
          <cell r="D206">
            <v>28.82</v>
          </cell>
        </row>
        <row r="207">
          <cell r="A207">
            <v>12050</v>
          </cell>
          <cell r="B207" t="str">
            <v>LAJE MISTA TRELICADA PRE-FABRICADA H= 8CM</v>
          </cell>
          <cell r="C207" t="str">
            <v>M2</v>
          </cell>
          <cell r="D207">
            <v>17.13</v>
          </cell>
        </row>
        <row r="208">
          <cell r="A208">
            <v>12051</v>
          </cell>
          <cell r="B208" t="str">
            <v>LAJE MISTA TRELICADA PRE-FABRICADA H=10CM</v>
          </cell>
          <cell r="C208" t="str">
            <v>M2</v>
          </cell>
          <cell r="D208">
            <v>19.690000000000001</v>
          </cell>
        </row>
        <row r="209">
          <cell r="A209">
            <v>12052</v>
          </cell>
          <cell r="B209" t="str">
            <v>LAJE MISTA TRELICADA PRE-FABRICADA H=12CM</v>
          </cell>
          <cell r="C209" t="str">
            <v>M2</v>
          </cell>
          <cell r="D209">
            <v>25.19</v>
          </cell>
        </row>
        <row r="210">
          <cell r="A210">
            <v>12053</v>
          </cell>
          <cell r="B210" t="str">
            <v>LAJE MISTA TRELICADA PRE-FABRICADA H=15CM</v>
          </cell>
          <cell r="C210" t="str">
            <v>M2</v>
          </cell>
          <cell r="D210">
            <v>31.66</v>
          </cell>
        </row>
        <row r="211">
          <cell r="A211">
            <v>12055</v>
          </cell>
          <cell r="B211" t="str">
            <v>LAJE MISTA TRELICADA PRE-FABRICADA H=20CM</v>
          </cell>
          <cell r="C211" t="str">
            <v>M2</v>
          </cell>
          <cell r="D211">
            <v>42.04</v>
          </cell>
        </row>
        <row r="212">
          <cell r="A212">
            <v>12057</v>
          </cell>
          <cell r="B212" t="str">
            <v>LAJE MISTA TRELICADA PRE-FABRICADA H=25CM</v>
          </cell>
          <cell r="C212" t="str">
            <v>M2</v>
          </cell>
          <cell r="D212">
            <v>53.05</v>
          </cell>
        </row>
        <row r="213">
          <cell r="A213">
            <v>12500</v>
          </cell>
          <cell r="B213" t="str">
            <v>VEDOS (TIJOLOS E BLOCOS)</v>
          </cell>
        </row>
        <row r="214">
          <cell r="A214">
            <v>12520</v>
          </cell>
          <cell r="B214" t="str">
            <v>BLOCO DE CONCRETO APARENTE -  9X19X39CM</v>
          </cell>
          <cell r="C214" t="str">
            <v>UN</v>
          </cell>
          <cell r="D214">
            <v>0.85</v>
          </cell>
        </row>
        <row r="215">
          <cell r="A215">
            <v>12522</v>
          </cell>
          <cell r="B215" t="str">
            <v>BLOCO DE CONCRETO APARENTE - 14X19X39CM</v>
          </cell>
          <cell r="C215" t="str">
            <v>UN</v>
          </cell>
          <cell r="D215">
            <v>1.0900000000000001</v>
          </cell>
        </row>
        <row r="216">
          <cell r="A216">
            <v>12524</v>
          </cell>
          <cell r="B216" t="str">
            <v>BLOCO DE CONCRETO APARENTE - 19X19X39CM</v>
          </cell>
          <cell r="C216" t="str">
            <v>UN</v>
          </cell>
          <cell r="D216">
            <v>1.42</v>
          </cell>
        </row>
        <row r="217">
          <cell r="A217">
            <v>12530</v>
          </cell>
          <cell r="B217" t="str">
            <v>BLOCO DE CONCRETO COMUM -   9X19X39CM</v>
          </cell>
          <cell r="C217" t="str">
            <v>UN</v>
          </cell>
          <cell r="D217">
            <v>0.78</v>
          </cell>
        </row>
        <row r="218">
          <cell r="A218">
            <v>12532</v>
          </cell>
          <cell r="B218" t="str">
            <v>BLOCO DE CONCRETO COMUM - 14X19X39CM</v>
          </cell>
          <cell r="C218" t="str">
            <v>UN</v>
          </cell>
          <cell r="D218">
            <v>0.94</v>
          </cell>
        </row>
        <row r="219">
          <cell r="A219">
            <v>12534</v>
          </cell>
          <cell r="B219" t="str">
            <v>BLOCO DE CONCRETO COMUM - 19X19X39CM</v>
          </cell>
          <cell r="C219" t="str">
            <v>UN</v>
          </cell>
          <cell r="D219">
            <v>1.27</v>
          </cell>
        </row>
        <row r="220">
          <cell r="A220">
            <v>12535</v>
          </cell>
          <cell r="B220" t="str">
            <v>BLOCO DE CONCRETO COMUM -  19X19X19CM</v>
          </cell>
          <cell r="C220" t="str">
            <v>UN</v>
          </cell>
          <cell r="D220">
            <v>0.61</v>
          </cell>
        </row>
        <row r="221">
          <cell r="A221">
            <v>12540</v>
          </cell>
          <cell r="B221" t="str">
            <v>BLOCO DE CONCRETO ESTRUTURAL - 14X19X39CM</v>
          </cell>
          <cell r="C221" t="str">
            <v>UN</v>
          </cell>
          <cell r="D221">
            <v>1.31</v>
          </cell>
        </row>
        <row r="222">
          <cell r="A222">
            <v>12542</v>
          </cell>
          <cell r="B222" t="str">
            <v>BLOCO DE CONCRETO ESTRUTURAL - 19X19X39CM</v>
          </cell>
          <cell r="C222" t="str">
            <v>UN</v>
          </cell>
          <cell r="D222">
            <v>1.59</v>
          </cell>
        </row>
        <row r="223">
          <cell r="A223">
            <v>12550</v>
          </cell>
          <cell r="B223" t="str">
            <v>TIJOLO CERAMICO FURADO -  9 FUROS - 11,5CMX14CMX24CM</v>
          </cell>
          <cell r="C223" t="str">
            <v>UN</v>
          </cell>
          <cell r="D223">
            <v>0.31</v>
          </cell>
        </row>
        <row r="224">
          <cell r="A224">
            <v>12560</v>
          </cell>
          <cell r="B224" t="str">
            <v>TIJOLO CERAMICO LAMINADO 5.5X11X23CM</v>
          </cell>
          <cell r="C224" t="str">
            <v>UN</v>
          </cell>
          <cell r="D224">
            <v>0.63</v>
          </cell>
        </row>
        <row r="225">
          <cell r="A225">
            <v>12570</v>
          </cell>
          <cell r="B225" t="str">
            <v>TIJOLO DE VIDRO - CANELADO 10X20X20CM</v>
          </cell>
          <cell r="C225" t="str">
            <v>UN</v>
          </cell>
          <cell r="D225">
            <v>8.41</v>
          </cell>
        </row>
        <row r="226">
          <cell r="A226">
            <v>12572</v>
          </cell>
          <cell r="B226" t="str">
            <v>TIJOLO DE VIDRO - VENTILACAO</v>
          </cell>
          <cell r="C226" t="str">
            <v>UN</v>
          </cell>
          <cell r="D226">
            <v>9.9600000000000009</v>
          </cell>
        </row>
        <row r="227">
          <cell r="A227">
            <v>12574</v>
          </cell>
          <cell r="B227" t="str">
            <v>TIJOLO DE VIDRO - XADREZ 10X20X20CM</v>
          </cell>
          <cell r="C227" t="str">
            <v>UN</v>
          </cell>
          <cell r="D227">
            <v>9.18</v>
          </cell>
        </row>
        <row r="228">
          <cell r="A228">
            <v>12580</v>
          </cell>
          <cell r="B228" t="str">
            <v>TIJOLO MACICO DE BARRO - COMUM</v>
          </cell>
          <cell r="C228" t="str">
            <v>UN</v>
          </cell>
          <cell r="D228">
            <v>0.13</v>
          </cell>
        </row>
        <row r="229">
          <cell r="A229">
            <v>13000</v>
          </cell>
          <cell r="B229" t="str">
            <v>VEDOS (ELEMENTOS VAZADOS)</v>
          </cell>
        </row>
        <row r="230">
          <cell r="A230">
            <v>13001</v>
          </cell>
          <cell r="B230" t="str">
            <v>ELEMENTO VAZADO TIPO NEO-REX  N.4A</v>
          </cell>
          <cell r="C230" t="str">
            <v>UN</v>
          </cell>
          <cell r="D230">
            <v>4.0999999999999996</v>
          </cell>
        </row>
        <row r="231">
          <cell r="A231">
            <v>13002</v>
          </cell>
          <cell r="B231" t="str">
            <v>ELEMENTO VAZADO TIPO NEO-REX N.17C</v>
          </cell>
          <cell r="C231" t="str">
            <v>UN</v>
          </cell>
          <cell r="D231">
            <v>5.59</v>
          </cell>
        </row>
        <row r="232">
          <cell r="A232">
            <v>13003</v>
          </cell>
          <cell r="B232" t="str">
            <v>ELEMENTO VAZADO TIPO NEO-REX N.16</v>
          </cell>
          <cell r="C232" t="str">
            <v>UN</v>
          </cell>
          <cell r="D232">
            <v>1.96</v>
          </cell>
        </row>
        <row r="233">
          <cell r="A233">
            <v>13006</v>
          </cell>
          <cell r="B233" t="str">
            <v>ELEMENTO VAZADO TIPO NEO-REX N.17G</v>
          </cell>
          <cell r="C233" t="str">
            <v>UN</v>
          </cell>
          <cell r="D233">
            <v>4.49</v>
          </cell>
        </row>
        <row r="234">
          <cell r="A234">
            <v>13012</v>
          </cell>
          <cell r="B234" t="str">
            <v>ELEMENTO VAZADO TIPO NEO-REX N.19C</v>
          </cell>
          <cell r="C234" t="str">
            <v>UN</v>
          </cell>
          <cell r="D234">
            <v>5.93</v>
          </cell>
        </row>
        <row r="235">
          <cell r="A235">
            <v>13020</v>
          </cell>
          <cell r="B235" t="str">
            <v>ELEMENTO VAZADO TIPO NEO-REX N.23A</v>
          </cell>
          <cell r="C235" t="str">
            <v>UN</v>
          </cell>
          <cell r="D235">
            <v>5.76</v>
          </cell>
        </row>
        <row r="236">
          <cell r="A236">
            <v>13030</v>
          </cell>
          <cell r="B236" t="str">
            <v>ELEMENTO VAZADO TIPO NEO-REX N.62</v>
          </cell>
          <cell r="C236" t="str">
            <v>UN</v>
          </cell>
          <cell r="D236">
            <v>13.7</v>
          </cell>
        </row>
        <row r="237">
          <cell r="A237">
            <v>13039</v>
          </cell>
          <cell r="B237" t="str">
            <v>ELEMENTO VAZADO TIPO NEO-REX N.62B</v>
          </cell>
          <cell r="C237" t="str">
            <v>UN</v>
          </cell>
          <cell r="D237">
            <v>5.58</v>
          </cell>
        </row>
        <row r="238">
          <cell r="A238">
            <v>13040</v>
          </cell>
          <cell r="B238" t="str">
            <v>ELEMENTO VAZADO TIPO NEO-REX N.62A</v>
          </cell>
          <cell r="C238" t="str">
            <v>UN</v>
          </cell>
          <cell r="D238">
            <v>10.17</v>
          </cell>
        </row>
        <row r="239">
          <cell r="A239">
            <v>13041</v>
          </cell>
          <cell r="B239" t="str">
            <v>ELEMENTO VAZADO TIPO NEO-REX N.16D</v>
          </cell>
          <cell r="C239" t="str">
            <v>UN</v>
          </cell>
          <cell r="D239">
            <v>4.05</v>
          </cell>
        </row>
        <row r="240">
          <cell r="A240">
            <v>13043</v>
          </cell>
          <cell r="B240" t="str">
            <v>ELEMENTO VAZADO TIPO NEO-REX  N.4</v>
          </cell>
          <cell r="C240" t="str">
            <v>UN</v>
          </cell>
          <cell r="D240">
            <v>3.47</v>
          </cell>
        </row>
        <row r="241">
          <cell r="A241">
            <v>13044</v>
          </cell>
          <cell r="B241" t="str">
            <v>ELEMENTO VAZADO TIPO NEO-REX  N.4F</v>
          </cell>
          <cell r="C241" t="str">
            <v>UN</v>
          </cell>
          <cell r="D241">
            <v>6.89</v>
          </cell>
        </row>
        <row r="242">
          <cell r="A242">
            <v>13047</v>
          </cell>
          <cell r="B242" t="str">
            <v>ELEMENTO VAZADO TIPO NEO-REX N.22B</v>
          </cell>
          <cell r="C242" t="str">
            <v>UN</v>
          </cell>
          <cell r="D242">
            <v>5.7</v>
          </cell>
        </row>
        <row r="243">
          <cell r="A243">
            <v>13050</v>
          </cell>
          <cell r="B243" t="str">
            <v>ELEMENTO VAZADO TIPO NEO-REX N.72A</v>
          </cell>
          <cell r="C243" t="str">
            <v>UN</v>
          </cell>
          <cell r="D243">
            <v>3.82</v>
          </cell>
        </row>
        <row r="244">
          <cell r="A244">
            <v>13060</v>
          </cell>
          <cell r="B244" t="str">
            <v>ELEMENTO VAZADO TIPO NEO-REX N.78A</v>
          </cell>
          <cell r="C244" t="str">
            <v>UN</v>
          </cell>
          <cell r="D244">
            <v>7.34</v>
          </cell>
        </row>
        <row r="245">
          <cell r="A245">
            <v>13500</v>
          </cell>
          <cell r="B245" t="str">
            <v>VEDOS (DIVISÓRIAS EM PLACAS)</v>
          </cell>
        </row>
        <row r="246">
          <cell r="A246">
            <v>13510</v>
          </cell>
          <cell r="B246" t="str">
            <v>PLACA DE GRANILITE 30MM - DIVISORIA</v>
          </cell>
          <cell r="C246" t="str">
            <v>M2</v>
          </cell>
          <cell r="D246">
            <v>71</v>
          </cell>
        </row>
        <row r="247">
          <cell r="A247">
            <v>13512</v>
          </cell>
          <cell r="B247" t="str">
            <v>PLACA DE GRANILITE 40MM -DIVISORIA</v>
          </cell>
          <cell r="C247" t="str">
            <v>M2</v>
          </cell>
          <cell r="D247">
            <v>79.59</v>
          </cell>
        </row>
        <row r="248">
          <cell r="A248">
            <v>13513</v>
          </cell>
          <cell r="B248" t="str">
            <v>PLACA DE GRANILITE 50MM - DIVISORIA</v>
          </cell>
          <cell r="C248" t="str">
            <v>M2</v>
          </cell>
          <cell r="D248">
            <v>92.05</v>
          </cell>
        </row>
        <row r="249">
          <cell r="A249">
            <v>13514</v>
          </cell>
          <cell r="B249" t="str">
            <v>PLACA DE ARDÓSIA CINZA - POLIDA 2 LADOS - E=30CM</v>
          </cell>
          <cell r="C249" t="str">
            <v>M2</v>
          </cell>
          <cell r="D249">
            <v>136.04</v>
          </cell>
        </row>
        <row r="250">
          <cell r="A250">
            <v>13700</v>
          </cell>
          <cell r="B250" t="str">
            <v>DIVISÓRIAS</v>
          </cell>
        </row>
        <row r="251">
          <cell r="A251">
            <v>13751</v>
          </cell>
          <cell r="B251" t="str">
            <v>DIVISÓRIA NAVAL; MIOLO COLMÉIA - PAINEL/PAINEL - FORNECIMENTO E COLOCAÇÃO</v>
          </cell>
          <cell r="C251" t="str">
            <v>M2</v>
          </cell>
          <cell r="D251">
            <v>47</v>
          </cell>
        </row>
        <row r="252">
          <cell r="A252">
            <v>13752</v>
          </cell>
          <cell r="B252" t="str">
            <v>DIVISÓRIA NAVAL; MIOLO COLMÉIA - PAINEL CEGO - FORNECIMENTO E COLOCAÇÃO</v>
          </cell>
          <cell r="C252" t="str">
            <v>M2</v>
          </cell>
          <cell r="D252">
            <v>47</v>
          </cell>
        </row>
        <row r="253">
          <cell r="A253">
            <v>13753</v>
          </cell>
          <cell r="B253" t="str">
            <v>DIVISÓRIA NAVAL; MIOLO COLMÉIA - PORTA/BANDEIRA - FORNECIMENTO E COLOCAÇÃO</v>
          </cell>
          <cell r="C253" t="str">
            <v>M2</v>
          </cell>
          <cell r="D253">
            <v>70.16</v>
          </cell>
        </row>
        <row r="254">
          <cell r="A254">
            <v>13754</v>
          </cell>
          <cell r="B254" t="str">
            <v>DIVISÓRIA NAVAL; MIOLO COLMÉIA - PAINEL/VIDRO - FORNECIMENTO E COLOCAÇÃO</v>
          </cell>
          <cell r="C254" t="str">
            <v>M2</v>
          </cell>
          <cell r="D254">
            <v>64.97</v>
          </cell>
        </row>
        <row r="255">
          <cell r="A255">
            <v>13755</v>
          </cell>
          <cell r="B255" t="str">
            <v>DIVISÓRIA NAVAL; MIOLO COLMÉIA - PORTA/VIDRO - FORNECIMENTO E COLOCAÇÃO</v>
          </cell>
          <cell r="C255" t="str">
            <v>M2</v>
          </cell>
          <cell r="D255">
            <v>80.319999999999993</v>
          </cell>
        </row>
        <row r="256">
          <cell r="A256">
            <v>13756</v>
          </cell>
          <cell r="B256" t="str">
            <v>DIVISÓRIA NAVAL; MIOLO COLMÉIA - PAINEL/VIDRO/PAINEL - FORNECIMENTO E COLOCAÇÃO</v>
          </cell>
          <cell r="C256" t="str">
            <v>M2</v>
          </cell>
          <cell r="D256">
            <v>63.9</v>
          </cell>
        </row>
        <row r="257">
          <cell r="A257">
            <v>13757</v>
          </cell>
          <cell r="B257" t="str">
            <v>DIVISÓRIA NAVAL; MIOLO COLMÉIA - PAINEL/VIDRO/VIDRO - FORNECIMENTO E COLOCAÇÃO</v>
          </cell>
          <cell r="C257" t="str">
            <v>M2</v>
          </cell>
          <cell r="D257">
            <v>77.319999999999993</v>
          </cell>
        </row>
        <row r="258">
          <cell r="A258">
            <v>13758</v>
          </cell>
          <cell r="B258" t="str">
            <v>DIVISÓRIA NAVAL; MIOLO COLMÉIA - PORTA/BONECA/PAINEL - FORNECIMENTO E COLOCAÇÃO</v>
          </cell>
          <cell r="C258" t="str">
            <v>M2</v>
          </cell>
          <cell r="D258">
            <v>59.68</v>
          </cell>
        </row>
        <row r="259">
          <cell r="A259">
            <v>13759</v>
          </cell>
          <cell r="B259" t="str">
            <v>DIVISÓRIA NAVAL; MIOLO COLMÉIA - PORTA/BONECA/VIDRO - FORNECIMENTO E COLOCAÇÃO</v>
          </cell>
          <cell r="C259" t="str">
            <v>M2</v>
          </cell>
          <cell r="D259">
            <v>77.069999999999993</v>
          </cell>
        </row>
        <row r="260">
          <cell r="A260">
            <v>13761</v>
          </cell>
          <cell r="B260" t="str">
            <v>DIVISÓRIA NAVAL; MIOLO MACIÇO - PAINEL/PAINEL - FORNECIMENTO E COLOCAÇÃO</v>
          </cell>
          <cell r="C260" t="str">
            <v>M2</v>
          </cell>
          <cell r="D260">
            <v>94.3</v>
          </cell>
        </row>
        <row r="261">
          <cell r="A261">
            <v>13762</v>
          </cell>
          <cell r="B261" t="str">
            <v>DIVISÓRIA NAVAL; MIOLO MACIÇO - PAINEL CEGO - FORNECIMENTO E COLOCAÇÃO</v>
          </cell>
          <cell r="C261" t="str">
            <v>M2</v>
          </cell>
          <cell r="D261">
            <v>94.79</v>
          </cell>
        </row>
        <row r="262">
          <cell r="A262">
            <v>13763</v>
          </cell>
          <cell r="B262" t="str">
            <v>DIVISÓRIA NAVAL; MIOLO MACIÇO - PORTA/BANDEIRA - FORNECIMENTO E COLOCAÇÃO</v>
          </cell>
          <cell r="C262" t="str">
            <v>M2</v>
          </cell>
          <cell r="D262">
            <v>102.25</v>
          </cell>
        </row>
        <row r="263">
          <cell r="A263">
            <v>13764</v>
          </cell>
          <cell r="B263" t="str">
            <v>DIVISÓRIA NAVAL; MIOLO MACIÇO - PAINEL/VIDRO - FORNECIMENTO E COLOCAÇÃO</v>
          </cell>
          <cell r="C263" t="str">
            <v>M2</v>
          </cell>
          <cell r="D263">
            <v>119.49</v>
          </cell>
        </row>
        <row r="264">
          <cell r="A264">
            <v>13765</v>
          </cell>
          <cell r="B264" t="str">
            <v>DIVISÓRIA NAVAL; MIOLO MACIÇO - PORTA/VIDRO - FORNECIMENTO E COLOCAÇÃO</v>
          </cell>
          <cell r="C264" t="str">
            <v>M2</v>
          </cell>
          <cell r="D264">
            <v>102.16</v>
          </cell>
        </row>
        <row r="265">
          <cell r="A265">
            <v>13766</v>
          </cell>
          <cell r="B265" t="str">
            <v>DIVISÓRIA NAVAL; MIOLO MACIÇO - PAINEL/VIDRO/PAINEL - FORNECIMENTO E COLOCAÇÃO</v>
          </cell>
          <cell r="C265" t="str">
            <v>M2</v>
          </cell>
          <cell r="D265">
            <v>115.98</v>
          </cell>
        </row>
        <row r="266">
          <cell r="A266">
            <v>13767</v>
          </cell>
          <cell r="B266" t="str">
            <v>DIVISÓRIA NAVAL; MIOLO MACIÇO - PAINEL/VIDRO/VIDRO - FORNECIMENTO E COLOCAÇÃO</v>
          </cell>
          <cell r="C266" t="str">
            <v>M2</v>
          </cell>
          <cell r="D266">
            <v>122.29</v>
          </cell>
        </row>
        <row r="267">
          <cell r="A267">
            <v>13768</v>
          </cell>
          <cell r="B267" t="str">
            <v>DIVISORIA NAVAL; MIOLO MACIÇO - PORTA/BONECA/PAINEL - FORNECIMENTO E COLOCAÇÃO</v>
          </cell>
          <cell r="C267" t="str">
            <v>M2</v>
          </cell>
          <cell r="D267">
            <v>92.55</v>
          </cell>
        </row>
        <row r="268">
          <cell r="A268">
            <v>13769</v>
          </cell>
          <cell r="B268" t="str">
            <v>DIVISÓRIA NAVAL; MIOLO MACIÇO - PORTA/BONECA/VIDRO - FORNECIMENTO E COLOCAÇÃO</v>
          </cell>
          <cell r="C268" t="str">
            <v>M2</v>
          </cell>
          <cell r="D268">
            <v>94.75</v>
          </cell>
        </row>
        <row r="269">
          <cell r="A269">
            <v>14000</v>
          </cell>
          <cell r="B269" t="str">
            <v>MATERIAIS PARA IMPERMEABILIZAÇÃO</v>
          </cell>
        </row>
        <row r="270">
          <cell r="A270">
            <v>14005</v>
          </cell>
          <cell r="B270" t="str">
            <v>ASFALTO OXIDADO TIPO lll</v>
          </cell>
          <cell r="C270" t="str">
            <v>KG</v>
          </cell>
          <cell r="D270">
            <v>2.4500000000000002</v>
          </cell>
        </row>
        <row r="271">
          <cell r="A271">
            <v>14007</v>
          </cell>
          <cell r="B271" t="str">
            <v>CIMENTO IMPERMEABILIZANTE DE CRISTALIZAÇÃO - ESTRUTURA ELEVADA - C/ APLICAÇÃO</v>
          </cell>
          <cell r="C271" t="str">
            <v>M2</v>
          </cell>
          <cell r="D271">
            <v>28.34</v>
          </cell>
        </row>
        <row r="272">
          <cell r="A272">
            <v>14008</v>
          </cell>
          <cell r="B272" t="str">
            <v>CIMENTO IMPERMEABILIZANTE DE CRISTALIZAÇÃO - ESTRUTURA ENTERRADA - C/ APLICAÇÃO</v>
          </cell>
          <cell r="C272" t="str">
            <v>M2</v>
          </cell>
          <cell r="D272">
            <v>22.99</v>
          </cell>
        </row>
        <row r="273">
          <cell r="A273">
            <v>14015</v>
          </cell>
          <cell r="B273" t="str">
            <v>ELASTÔMERO SINTÉTICO EM SOLUÇÃO - 9 DEMÃOS</v>
          </cell>
          <cell r="C273" t="str">
            <v>M2</v>
          </cell>
          <cell r="D273">
            <v>64.02</v>
          </cell>
        </row>
        <row r="274">
          <cell r="A274">
            <v>14017</v>
          </cell>
          <cell r="B274" t="str">
            <v>EMULSÃO HIDRO ASFÁLTICA  6 KG/M2 - ESTRUTURADA C/ MANTA DE</v>
          </cell>
          <cell r="C274" t="str">
            <v>M2</v>
          </cell>
          <cell r="D274">
            <v>10.07</v>
          </cell>
        </row>
        <row r="275">
          <cell r="A275">
            <v>14019</v>
          </cell>
          <cell r="B275" t="str">
            <v>EMULSÃO HIDRO ASFÁLTICA 10 KG/M2 - ESTRUTURADA C/ MANTA DE</v>
          </cell>
          <cell r="C275" t="str">
            <v>M2</v>
          </cell>
          <cell r="D275">
            <v>16.72</v>
          </cell>
        </row>
        <row r="276">
          <cell r="A276">
            <v>14022</v>
          </cell>
          <cell r="B276" t="str">
            <v>PRIMER HIDROFUGANTE A BASE DE SILANO SILOXANO</v>
          </cell>
          <cell r="C276" t="str">
            <v>KG</v>
          </cell>
          <cell r="D276">
            <v>12.91</v>
          </cell>
        </row>
        <row r="277">
          <cell r="A277">
            <v>14032</v>
          </cell>
          <cell r="B277" t="str">
            <v>MEMBRANAS ASFÁLTICAS - 3 CAMADAS DE FELTRO ASFÁLTICO 15LBS</v>
          </cell>
          <cell r="C277" t="str">
            <v>M2</v>
          </cell>
          <cell r="D277">
            <v>23.35</v>
          </cell>
        </row>
        <row r="278">
          <cell r="A278">
            <v>14034</v>
          </cell>
          <cell r="B278" t="str">
            <v>MEMBRANAS ASFÁLTICAS - 4 CAMADAS DE FELTRO ASFÁLTICO 15LBS</v>
          </cell>
          <cell r="C278" t="str">
            <v>M2</v>
          </cell>
          <cell r="D278">
            <v>26.77</v>
          </cell>
        </row>
        <row r="279">
          <cell r="A279">
            <v>14036</v>
          </cell>
          <cell r="B279" t="str">
            <v>MEMBRANAS ASFÁLTICAS - 5 CAMADAS DE FELTRO ASFÁLTICO 15LBS</v>
          </cell>
          <cell r="C279" t="str">
            <v>M2</v>
          </cell>
          <cell r="D279">
            <v>31.23</v>
          </cell>
        </row>
        <row r="280">
          <cell r="A280">
            <v>14037</v>
          </cell>
          <cell r="B280" t="str">
            <v>MANTA ASFÁLT. E=3MM C/VÉU DE POLIÉSTER-COLADA A MAÇARICO - COLOCADO</v>
          </cell>
          <cell r="C280" t="str">
            <v>M2</v>
          </cell>
          <cell r="D280">
            <v>37.42</v>
          </cell>
        </row>
        <row r="281">
          <cell r="A281">
            <v>14038</v>
          </cell>
          <cell r="B281" t="str">
            <v>MANTA ASFÁLT.E=4MM C/VÉU DE POLIÉSTER-COLADA A MAÇARICO - COLOCADO</v>
          </cell>
          <cell r="C281" t="str">
            <v>M2</v>
          </cell>
          <cell r="D281">
            <v>42.03</v>
          </cell>
        </row>
        <row r="282">
          <cell r="A282">
            <v>14039</v>
          </cell>
          <cell r="B282" t="str">
            <v>MANTA ASFÁLT.ESPESSURA 4 MM ANTIRAIZ C/ VÉU DE POLIÉSTER - COLOCADO</v>
          </cell>
          <cell r="C282" t="str">
            <v>M2</v>
          </cell>
          <cell r="D282">
            <v>52.22</v>
          </cell>
        </row>
        <row r="283">
          <cell r="A283">
            <v>14040</v>
          </cell>
          <cell r="B283" t="str">
            <v>TINTA BETUMINOSA PARA CONCRETO E ALVENARIA</v>
          </cell>
          <cell r="C283" t="str">
            <v>L</v>
          </cell>
          <cell r="D283">
            <v>5.91</v>
          </cell>
        </row>
        <row r="284">
          <cell r="A284">
            <v>14041</v>
          </cell>
          <cell r="B284" t="str">
            <v>PAPEL IMPREGNADO DE BETUME TIPO KRAFT - 200 A 250 GR/M2</v>
          </cell>
          <cell r="C284" t="str">
            <v>M2</v>
          </cell>
          <cell r="D284">
            <v>0.97</v>
          </cell>
        </row>
        <row r="285">
          <cell r="A285">
            <v>14042</v>
          </cell>
          <cell r="B285" t="str">
            <v>IMPERMEABILIZANTE PARA CONCRETO E ARGAMASSA</v>
          </cell>
          <cell r="C285" t="str">
            <v>KG</v>
          </cell>
          <cell r="D285">
            <v>1.35</v>
          </cell>
        </row>
        <row r="286">
          <cell r="A286">
            <v>14500</v>
          </cell>
          <cell r="B286" t="str">
            <v>MATERIAIS PARA ISOTERMIA</v>
          </cell>
        </row>
        <row r="287">
          <cell r="A287">
            <v>14530</v>
          </cell>
          <cell r="B287" t="str">
            <v>PLACA DE POLIESTIRENO EXPANDIDO ESP=50 MM - TIPO "P1"</v>
          </cell>
          <cell r="C287" t="str">
            <v>M2</v>
          </cell>
          <cell r="D287">
            <v>9.17</v>
          </cell>
        </row>
        <row r="288">
          <cell r="A288">
            <v>14550</v>
          </cell>
          <cell r="B288" t="str">
            <v>MASSA BETUMINOSA - FRIO ASFALTO</v>
          </cell>
          <cell r="C288" t="str">
            <v>KG</v>
          </cell>
          <cell r="D288">
            <v>4.3099999999999996</v>
          </cell>
        </row>
        <row r="289">
          <cell r="A289">
            <v>15000</v>
          </cell>
          <cell r="B289" t="str">
            <v>JUNTAS DE DILATAÇÃO</v>
          </cell>
        </row>
        <row r="290">
          <cell r="A290">
            <v>15005</v>
          </cell>
          <cell r="B290" t="str">
            <v>MATA-JUNTA DE PVC - TIPO 0-12</v>
          </cell>
          <cell r="C290" t="str">
            <v>M</v>
          </cell>
          <cell r="D290">
            <v>25.63</v>
          </cell>
        </row>
        <row r="291">
          <cell r="A291">
            <v>15010</v>
          </cell>
          <cell r="B291" t="str">
            <v>MATA-JUNTA DE PVC - TIPO 0-22</v>
          </cell>
          <cell r="C291" t="str">
            <v>M</v>
          </cell>
          <cell r="D291">
            <v>47.34</v>
          </cell>
        </row>
        <row r="292">
          <cell r="A292">
            <v>15025</v>
          </cell>
          <cell r="B292" t="str">
            <v>MASTIQUE À BASE DE POLISSULFETOS - BICOMPONENTE</v>
          </cell>
          <cell r="C292" t="str">
            <v>L</v>
          </cell>
          <cell r="D292">
            <v>18.09</v>
          </cell>
        </row>
        <row r="293">
          <cell r="A293">
            <v>15030</v>
          </cell>
          <cell r="B293" t="str">
            <v>MASTIQUE A BASE DE POLIURETANO - MC</v>
          </cell>
          <cell r="C293" t="str">
            <v>L</v>
          </cell>
          <cell r="D293">
            <v>50.9</v>
          </cell>
        </row>
        <row r="294">
          <cell r="A294">
            <v>15040</v>
          </cell>
          <cell r="B294" t="str">
            <v>MASTIQUE A BASE DE SILICONE</v>
          </cell>
          <cell r="C294" t="str">
            <v>L</v>
          </cell>
          <cell r="D294">
            <v>43.85</v>
          </cell>
        </row>
        <row r="295">
          <cell r="A295">
            <v>15050</v>
          </cell>
          <cell r="B295" t="str">
            <v>CHAPA DE COBRE Nº 26 COM PERFIL SANFONADO (2,45KG/M)</v>
          </cell>
          <cell r="C295" t="str">
            <v>KG</v>
          </cell>
          <cell r="D295">
            <v>38.75</v>
          </cell>
        </row>
        <row r="296">
          <cell r="A296">
            <v>15056</v>
          </cell>
          <cell r="B296" t="str">
            <v>BARRA CHATA DE ALUMÍNIO TIPO FITA 1/8" X 7/8" X 3M</v>
          </cell>
          <cell r="C296" t="str">
            <v>PÇ</v>
          </cell>
          <cell r="D296">
            <v>8.81</v>
          </cell>
        </row>
        <row r="297">
          <cell r="A297">
            <v>15060</v>
          </cell>
          <cell r="B297" t="str">
            <v>MANGUEIRA PLÁSTICA FLEXÍVEL D = 3/4" - ESP = 2MM - CRISTAL</v>
          </cell>
          <cell r="C297" t="str">
            <v>M</v>
          </cell>
          <cell r="D297">
            <v>2.2400000000000002</v>
          </cell>
        </row>
        <row r="298">
          <cell r="A298">
            <v>15073</v>
          </cell>
          <cell r="B298" t="str">
            <v>FORNEC. E COLOC.- JUNTA DE DILATAÇÃO DE ELAST. DE NEOPRENE JJ0411M</v>
          </cell>
          <cell r="C298" t="str">
            <v>M</v>
          </cell>
          <cell r="D298">
            <v>15.3</v>
          </cell>
        </row>
        <row r="299">
          <cell r="A299">
            <v>15074</v>
          </cell>
          <cell r="B299" t="str">
            <v>FORNEC. E COLOC.- JUNTA DE DILATAÇÃO DE ELAST. DE NEOPRENE JJ2027M</v>
          </cell>
          <cell r="C299" t="str">
            <v>M</v>
          </cell>
          <cell r="D299">
            <v>64.5</v>
          </cell>
        </row>
        <row r="300">
          <cell r="A300">
            <v>15076</v>
          </cell>
          <cell r="B300" t="str">
            <v>FORNEC. E COLOC.- JUNTA DE DILATAÇÃO DE ELAST. DE NEOPRENE JJ6080VV</v>
          </cell>
          <cell r="C300" t="str">
            <v>M</v>
          </cell>
          <cell r="D300">
            <v>376.4</v>
          </cell>
        </row>
        <row r="301">
          <cell r="A301">
            <v>15077</v>
          </cell>
          <cell r="B301" t="str">
            <v>FORNEC. E COLOC.- JUNTA DE DILATAÇÃO DE ELAST. DE NEOPRENE JJ99120VV</v>
          </cell>
          <cell r="C301" t="str">
            <v>M</v>
          </cell>
          <cell r="D301">
            <v>422.6</v>
          </cell>
        </row>
        <row r="302">
          <cell r="A302">
            <v>15090</v>
          </cell>
          <cell r="B302" t="str">
            <v>FORNEC. E COLOC.- JUNTA DE DILATAÇÃO DE ELAST. DE NEOPRENE JJ5070VV</v>
          </cell>
          <cell r="C302" t="str">
            <v>M</v>
          </cell>
          <cell r="D302">
            <v>300</v>
          </cell>
        </row>
        <row r="303">
          <cell r="A303">
            <v>15091</v>
          </cell>
          <cell r="B303" t="str">
            <v>FORNEC. E COLOC.- JUNTA DE DILATAÇÃO DE ELAST. DE NEOPRENE JJ2540VV</v>
          </cell>
          <cell r="C303" t="str">
            <v>M</v>
          </cell>
          <cell r="D303">
            <v>158.4</v>
          </cell>
        </row>
        <row r="304">
          <cell r="A304">
            <v>15092</v>
          </cell>
          <cell r="B304" t="str">
            <v>FORNEC. E COLOC.- JUNTA DE DILATAÇÃO DE ELAST. DE NEOPRENE JJ3550VV</v>
          </cell>
          <cell r="C304" t="str">
            <v>M</v>
          </cell>
          <cell r="D304">
            <v>295</v>
          </cell>
        </row>
        <row r="305">
          <cell r="A305">
            <v>15500</v>
          </cell>
          <cell r="B305" t="str">
            <v>ESTRUTURAS PARA COBERTURA</v>
          </cell>
        </row>
        <row r="306">
          <cell r="A306">
            <v>15505</v>
          </cell>
          <cell r="B306" t="str">
            <v>ESTRUTURA METÁLICA INCL. ANTIFERRUGINOSA</v>
          </cell>
          <cell r="C306" t="str">
            <v>KG</v>
          </cell>
          <cell r="D306">
            <v>4.3499999999999996</v>
          </cell>
        </row>
        <row r="307">
          <cell r="A307">
            <v>15506</v>
          </cell>
          <cell r="B307" t="str">
            <v>RETIRADA DE ESTRUTURA MET.INCLUSIVE PERFÍS DE FIXAÇÃO</v>
          </cell>
          <cell r="C307" t="str">
            <v>KG</v>
          </cell>
          <cell r="D307">
            <v>0.78</v>
          </cell>
        </row>
        <row r="308">
          <cell r="A308">
            <v>15510</v>
          </cell>
          <cell r="B308" t="str">
            <v>MADEIRAMENTO DE PEROBA DO NORTE (CUPIÚBA) P/ TELHADO</v>
          </cell>
          <cell r="C308" t="str">
            <v>M3</v>
          </cell>
          <cell r="D308">
            <v>981.88</v>
          </cell>
        </row>
        <row r="309">
          <cell r="A309">
            <v>15512</v>
          </cell>
          <cell r="B309" t="str">
            <v>MONTAGEM DE ESTRUTURA METÁLICA</v>
          </cell>
          <cell r="C309" t="str">
            <v>KG</v>
          </cell>
          <cell r="D309">
            <v>1.1100000000000001</v>
          </cell>
        </row>
        <row r="310">
          <cell r="A310">
            <v>15515</v>
          </cell>
          <cell r="B310" t="str">
            <v>PEROBA DO NORTE (CUPIÚBA) - VIGA DE  6 CM X 12 CM - BRUTA</v>
          </cell>
          <cell r="C310" t="str">
            <v>M</v>
          </cell>
          <cell r="D310">
            <v>7.07</v>
          </cell>
        </row>
        <row r="311">
          <cell r="A311">
            <v>15516</v>
          </cell>
          <cell r="B311" t="str">
            <v>PEROBA DO NORTE (CUPIÚBA) - VIGA DE 6 X 16 CM - BRUTA</v>
          </cell>
          <cell r="C311" t="str">
            <v>M</v>
          </cell>
          <cell r="D311">
            <v>9.6199999999999992</v>
          </cell>
        </row>
        <row r="312">
          <cell r="A312">
            <v>15520</v>
          </cell>
          <cell r="B312" t="str">
            <v>CAIBRO DE PEROBA DO NORTE 5 X 6 CM - BRUTO - (CUPIÚBA)</v>
          </cell>
          <cell r="C312" t="str">
            <v>M</v>
          </cell>
          <cell r="D312">
            <v>3.42</v>
          </cell>
        </row>
        <row r="313">
          <cell r="A313">
            <v>15525</v>
          </cell>
          <cell r="B313" t="str">
            <v>RIPA DE PEROBA DO NORTE 1,5 CM X 5 CM - BRUTA</v>
          </cell>
          <cell r="C313" t="str">
            <v>M</v>
          </cell>
          <cell r="D313">
            <v>0.82</v>
          </cell>
        </row>
        <row r="314">
          <cell r="A314">
            <v>16000</v>
          </cell>
          <cell r="B314" t="str">
            <v>TELHAS E DOMOS</v>
          </cell>
        </row>
        <row r="315">
          <cell r="A315">
            <v>16005</v>
          </cell>
          <cell r="B315" t="str">
            <v>DOMO DE ACRÍLICO 1,05 X 1,05 M - C/ CAIXILHO DE ALUMÍNIO</v>
          </cell>
          <cell r="C315" t="str">
            <v>M2</v>
          </cell>
          <cell r="D315">
            <v>318.12</v>
          </cell>
        </row>
        <row r="316">
          <cell r="A316">
            <v>16014</v>
          </cell>
          <cell r="B316" t="str">
            <v>TELHA DE ALUMÍNIO ACAB. NATURAL ONDULADA E = 0.8 MM</v>
          </cell>
          <cell r="C316" t="str">
            <v>M2</v>
          </cell>
          <cell r="D316">
            <v>34.61</v>
          </cell>
        </row>
        <row r="317">
          <cell r="A317">
            <v>16015</v>
          </cell>
          <cell r="B317" t="str">
            <v>TELHA DE ALUMÍNIO - TRAPEZOIDAL - ESP. 0,8 MM</v>
          </cell>
          <cell r="C317" t="str">
            <v>M2</v>
          </cell>
          <cell r="D317">
            <v>36.79</v>
          </cell>
        </row>
        <row r="318">
          <cell r="A318">
            <v>16020</v>
          </cell>
          <cell r="B318" t="str">
            <v>TELHA DE BARRO TIPO FRANCESA</v>
          </cell>
          <cell r="C318" t="str">
            <v>UN</v>
          </cell>
          <cell r="D318">
            <v>0.82</v>
          </cell>
        </row>
        <row r="319">
          <cell r="A319">
            <v>16025</v>
          </cell>
          <cell r="B319" t="str">
            <v>TELHA DE BARRO TIPO PAULISTA</v>
          </cell>
          <cell r="C319" t="str">
            <v>UN</v>
          </cell>
          <cell r="D319">
            <v>0.7</v>
          </cell>
        </row>
        <row r="320">
          <cell r="A320">
            <v>16030</v>
          </cell>
          <cell r="B320" t="str">
            <v>TELHA DE BARRO TIPO PLAN</v>
          </cell>
          <cell r="C320" t="str">
            <v>UN</v>
          </cell>
          <cell r="D320">
            <v>0.59</v>
          </cell>
        </row>
        <row r="321">
          <cell r="A321">
            <v>16070</v>
          </cell>
          <cell r="B321" t="str">
            <v>TELHA DE POLIÉSTER PERFIL ONDULADO E TRAPEZOIDAL DE</v>
          </cell>
          <cell r="C321" t="str">
            <v>M2</v>
          </cell>
          <cell r="D321">
            <v>31.01</v>
          </cell>
        </row>
        <row r="322">
          <cell r="A322">
            <v>16085</v>
          </cell>
          <cell r="B322" t="str">
            <v>TELHA DE PVC RÍGIDO TRANSLÚCIDA PERFIL OND. TRAPEZ. E GRECA</v>
          </cell>
          <cell r="C322" t="str">
            <v>M2</v>
          </cell>
          <cell r="D322">
            <v>33.46</v>
          </cell>
        </row>
        <row r="323">
          <cell r="A323">
            <v>16090</v>
          </cell>
          <cell r="B323" t="str">
            <v>TELHA TECNOLOGIA CRFS ONDULADA 6MM</v>
          </cell>
          <cell r="C323" t="str">
            <v>M2</v>
          </cell>
          <cell r="D323">
            <v>8.48</v>
          </cell>
        </row>
        <row r="324">
          <cell r="A324">
            <v>16091</v>
          </cell>
          <cell r="B324" t="str">
            <v>TELHA TECNOLOGIA CRFS ONDULADA 8MM</v>
          </cell>
          <cell r="C324" t="str">
            <v>M2</v>
          </cell>
          <cell r="D324">
            <v>11.01</v>
          </cell>
        </row>
        <row r="325">
          <cell r="A325">
            <v>16092</v>
          </cell>
          <cell r="B325" t="str">
            <v>TELHA ESTRUTURAL TRAPEZOIDAL CRFS-LARG. ÚTIL 44 CM-E=8 MM</v>
          </cell>
          <cell r="C325" t="str">
            <v>M2</v>
          </cell>
          <cell r="D325">
            <v>29.14</v>
          </cell>
        </row>
        <row r="326">
          <cell r="A326">
            <v>16093</v>
          </cell>
          <cell r="B326" t="str">
            <v>TELHA TECNOLOGIA CRFS TRAPEZOIDAL 90 CM E=8 MM</v>
          </cell>
          <cell r="C326" t="str">
            <v>M2</v>
          </cell>
          <cell r="D326">
            <v>22.29</v>
          </cell>
        </row>
        <row r="327">
          <cell r="A327">
            <v>16411</v>
          </cell>
          <cell r="B327" t="str">
            <v>TELHA DE AÇO GALV. ACAB. NATURAL TRAPEZOIDAL E=0.5 MM</v>
          </cell>
          <cell r="C327" t="str">
            <v>M2</v>
          </cell>
          <cell r="D327">
            <v>23.31</v>
          </cell>
        </row>
        <row r="328">
          <cell r="A328">
            <v>16412</v>
          </cell>
          <cell r="B328" t="str">
            <v>TELHA ONDULADA ACO GALV.- C/ REV. "B" ; ESP:0,50MM; H:17MM</v>
          </cell>
          <cell r="C328" t="str">
            <v>M2</v>
          </cell>
          <cell r="D328">
            <v>21.74</v>
          </cell>
        </row>
        <row r="329">
          <cell r="A329">
            <v>16413</v>
          </cell>
          <cell r="B329" t="str">
            <v>TELHA TRAPEZ. DUPLA AÇO GALV. E=0,5MM; H=40 MM- MIOLO=30MM</v>
          </cell>
          <cell r="C329" t="str">
            <v>M2</v>
          </cell>
          <cell r="D329">
            <v>68.540000000000006</v>
          </cell>
        </row>
        <row r="330">
          <cell r="A330">
            <v>16414</v>
          </cell>
          <cell r="B330" t="str">
            <v>TELHA TRAPEZOIDAL AÇO GALV.  E=0.5MM - H=40MM PINT.ELETROST. 2 FACES REVEST.B</v>
          </cell>
          <cell r="C330" t="str">
            <v>M2</v>
          </cell>
          <cell r="D330">
            <v>27.07</v>
          </cell>
        </row>
        <row r="331">
          <cell r="A331">
            <v>16417</v>
          </cell>
          <cell r="B331" t="str">
            <v>TELHA TRAPEZ. DUPLA AÇO GALV. E=0,5MM- H=40 MM- MIOLO=30MM POLIURETANO  REVEST.B PINT.</v>
          </cell>
          <cell r="C331" t="str">
            <v>M2</v>
          </cell>
          <cell r="D331">
            <v>69.47</v>
          </cell>
        </row>
        <row r="332">
          <cell r="A332">
            <v>16430</v>
          </cell>
          <cell r="B332" t="str">
            <v>CUMEEIRA TRAPEZOIDAL AÇO GALV. E=0,5MM - H=40MM - L=0,50M</v>
          </cell>
          <cell r="C332" t="str">
            <v>M</v>
          </cell>
          <cell r="D332">
            <v>21.96</v>
          </cell>
        </row>
        <row r="333">
          <cell r="A333">
            <v>16431</v>
          </cell>
          <cell r="B333" t="str">
            <v>CUMEEIRA ONDULADA AÇO GALV. E=0,5MM - H =17,5MM - L=0.50M</v>
          </cell>
          <cell r="C333" t="str">
            <v>M</v>
          </cell>
          <cell r="D333">
            <v>25.12</v>
          </cell>
        </row>
        <row r="334">
          <cell r="A334">
            <v>16432</v>
          </cell>
          <cell r="B334" t="str">
            <v>CUMEEIRA TRAP. AÇO GALV. E=0,5MM - H=40MM - L=0,50M</v>
          </cell>
          <cell r="C334" t="str">
            <v>M</v>
          </cell>
          <cell r="D334">
            <v>28.67</v>
          </cell>
        </row>
        <row r="335">
          <cell r="A335">
            <v>16500</v>
          </cell>
          <cell r="B335" t="str">
            <v>TELHAS (ELEMENTOS DE ARREMATE)</v>
          </cell>
        </row>
        <row r="336">
          <cell r="A336">
            <v>16508</v>
          </cell>
          <cell r="B336" t="str">
            <v>CUMEEIRA UNIVERSAL P/ TELHA TECNOLOGIA CRFS ONDULADA</v>
          </cell>
          <cell r="C336" t="str">
            <v>UN</v>
          </cell>
          <cell r="D336">
            <v>12.74</v>
          </cell>
        </row>
        <row r="337">
          <cell r="A337">
            <v>16509</v>
          </cell>
          <cell r="B337" t="str">
            <v>CUMEEIRA NORMAL P/ TELHA TECNOLOGIA CRFS TRAPEZ. 44CM</v>
          </cell>
          <cell r="C337" t="str">
            <v>UN</v>
          </cell>
          <cell r="D337">
            <v>10.45</v>
          </cell>
        </row>
        <row r="338">
          <cell r="A338">
            <v>16510</v>
          </cell>
          <cell r="B338" t="str">
            <v>CUMEEIRA NORMAL P/ TELHA TECNOLOGIA CRFS TRAPEZ. 90CM</v>
          </cell>
          <cell r="C338" t="str">
            <v>UN</v>
          </cell>
          <cell r="D338">
            <v>22.81</v>
          </cell>
        </row>
        <row r="339">
          <cell r="A339">
            <v>16530</v>
          </cell>
          <cell r="B339" t="str">
            <v>CUMEEIRA DE ALUMÍNIO AC.NATURAL P/ TELHA ONDULADA E= 0,8 MM</v>
          </cell>
          <cell r="C339" t="str">
            <v>UN</v>
          </cell>
          <cell r="D339">
            <v>34.5</v>
          </cell>
        </row>
        <row r="340">
          <cell r="A340">
            <v>16531</v>
          </cell>
          <cell r="B340" t="str">
            <v>CUMEEIRA DE ALUMÍNIO AC.NATURAL P/ TELHA TRAPEZ. E= 0,8 MM</v>
          </cell>
          <cell r="C340" t="str">
            <v>UN</v>
          </cell>
          <cell r="D340">
            <v>35.89</v>
          </cell>
        </row>
        <row r="341">
          <cell r="A341">
            <v>16532</v>
          </cell>
          <cell r="B341" t="str">
            <v>CUMEEIRA DE ALUMÍNIO-SHED-P/ TELHA ONDULADA-ESP.= 0,8 MM</v>
          </cell>
          <cell r="C341" t="str">
            <v>UN</v>
          </cell>
          <cell r="D341">
            <v>45.33</v>
          </cell>
        </row>
        <row r="342">
          <cell r="A342">
            <v>16533</v>
          </cell>
          <cell r="B342" t="str">
            <v>CUMEEIRA DE ALUMÍNIO-SHED-P/ TELHA TRAPEZ. - ESP.= 0,8 MM</v>
          </cell>
          <cell r="C342" t="str">
            <v>UN</v>
          </cell>
          <cell r="D342">
            <v>35.85</v>
          </cell>
        </row>
        <row r="343">
          <cell r="A343">
            <v>16534</v>
          </cell>
          <cell r="B343" t="str">
            <v>CUMEEIRA DE BARRO TIPO UNIVERSAL.</v>
          </cell>
          <cell r="C343" t="str">
            <v>UN</v>
          </cell>
          <cell r="D343">
            <v>0.99</v>
          </cell>
        </row>
        <row r="344">
          <cell r="A344">
            <v>16554</v>
          </cell>
          <cell r="B344" t="str">
            <v>PINGADEIRA PARA TELHA ESTRUTURAL TRAPEZOIDAL CRFS 44 CM</v>
          </cell>
          <cell r="C344" t="str">
            <v>UN</v>
          </cell>
          <cell r="D344">
            <v>1.17</v>
          </cell>
        </row>
        <row r="345">
          <cell r="A345">
            <v>16556</v>
          </cell>
          <cell r="B345" t="str">
            <v>PINGADEIRA PLÁSTICA PARA CANALETE 90 - 115 MM</v>
          </cell>
          <cell r="C345" t="str">
            <v>UN</v>
          </cell>
          <cell r="D345">
            <v>0.46</v>
          </cell>
        </row>
        <row r="346">
          <cell r="A346">
            <v>16560</v>
          </cell>
          <cell r="B346" t="str">
            <v>PLACA DE VENTILAÇÃO PARA TELHA ESTR. TRAPEZOIDAL CRFS 44 CM</v>
          </cell>
          <cell r="C346" t="str">
            <v>UN</v>
          </cell>
          <cell r="D346">
            <v>2.12</v>
          </cell>
        </row>
        <row r="347">
          <cell r="A347">
            <v>16562</v>
          </cell>
          <cell r="B347" t="str">
            <v>PLACA DE VENTILAÇÃO P/ TELHA DE FIBROC./CRFS CANALETE 90</v>
          </cell>
          <cell r="C347" t="str">
            <v>UN</v>
          </cell>
          <cell r="D347">
            <v>3.48</v>
          </cell>
        </row>
        <row r="348">
          <cell r="A348">
            <v>16568</v>
          </cell>
          <cell r="B348" t="str">
            <v>PLACA DE VEDAÇÃO NERVURA -  P/ TELHA DE FIBROCIMENTO/CRFS</v>
          </cell>
          <cell r="C348" t="str">
            <v>UN</v>
          </cell>
          <cell r="D348">
            <v>1.05</v>
          </cell>
        </row>
        <row r="349">
          <cell r="A349">
            <v>17000</v>
          </cell>
          <cell r="B349" t="str">
            <v>ELEMENTOS DE FIXAÇÃO (PARAFUSOS E FERRAGENS)</v>
          </cell>
        </row>
        <row r="350">
          <cell r="A350">
            <v>17010</v>
          </cell>
          <cell r="B350" t="str">
            <v>CONJUNTO DE VEDAÇÃO ELÁSTICA 5/16" - P/ FIXAÇÃO DE TELHA ONDULADA</v>
          </cell>
          <cell r="C350" t="str">
            <v>UN</v>
          </cell>
          <cell r="D350">
            <v>0.08</v>
          </cell>
        </row>
        <row r="351">
          <cell r="A351">
            <v>17016</v>
          </cell>
          <cell r="B351" t="str">
            <v>FERRAGEM PARA MADEIRAMENTO DE TELHADO</v>
          </cell>
          <cell r="C351" t="str">
            <v>KG</v>
          </cell>
          <cell r="D351">
            <v>9.17</v>
          </cell>
        </row>
        <row r="352">
          <cell r="A352">
            <v>17020</v>
          </cell>
          <cell r="B352" t="str">
            <v>FIXADOR DE ABAS PARA TELHAS DE FIBROCIMENTO - TIPO SIMPLES</v>
          </cell>
          <cell r="C352" t="str">
            <v>UN</v>
          </cell>
          <cell r="D352">
            <v>0.65</v>
          </cell>
        </row>
        <row r="353">
          <cell r="A353">
            <v>17038</v>
          </cell>
          <cell r="B353" t="str">
            <v>PARAFUSO AUTO PERFURANTE 12 -14 X 3/4"  TIPO TRAXX C/CONJUNTO DE VEDAÇÃO</v>
          </cell>
          <cell r="C353" t="str">
            <v>UN</v>
          </cell>
          <cell r="D353">
            <v>0.2</v>
          </cell>
        </row>
        <row r="354">
          <cell r="A354">
            <v>17039</v>
          </cell>
          <cell r="B354" t="str">
            <v>PARAFUSO 4.8 X 40 MM - FENDA SIMPLES - CABEÇA CHATA</v>
          </cell>
          <cell r="C354" t="str">
            <v>UN</v>
          </cell>
          <cell r="D354">
            <v>0.05</v>
          </cell>
        </row>
        <row r="355">
          <cell r="A355">
            <v>17040</v>
          </cell>
          <cell r="B355" t="str">
            <v>PARAFUSO 6.1 X 50 MM - PARA MADEIRA - CABEÇA CHATA C/BUCHA NYLON S-10</v>
          </cell>
          <cell r="C355" t="str">
            <v>UN</v>
          </cell>
          <cell r="D355">
            <v>0.26</v>
          </cell>
        </row>
        <row r="356">
          <cell r="A356">
            <v>17041</v>
          </cell>
          <cell r="B356" t="str">
            <v>PARAFUSO AUTO PERFURANTE 12 -14 X 3/4"  TIPO TRAXX</v>
          </cell>
          <cell r="C356" t="str">
            <v>UN</v>
          </cell>
          <cell r="D356">
            <v>0.2</v>
          </cell>
        </row>
        <row r="357">
          <cell r="A357">
            <v>17042</v>
          </cell>
          <cell r="B357" t="str">
            <v>PARAFUSO AUTO-ATARRAXANTE - 4,8 X 38 MM  - CABEÇA PANELA</v>
          </cell>
          <cell r="C357" t="str">
            <v>UN</v>
          </cell>
          <cell r="D357">
            <v>0.06</v>
          </cell>
        </row>
        <row r="358">
          <cell r="A358">
            <v>17043</v>
          </cell>
          <cell r="B358" t="str">
            <v>PARAFUSO FRANCÊS 5/8" X 2" COM PORCA E ARRUELA</v>
          </cell>
          <cell r="C358" t="str">
            <v>UN</v>
          </cell>
          <cell r="D358">
            <v>2.0499999999999998</v>
          </cell>
        </row>
        <row r="359">
          <cell r="A359">
            <v>17044</v>
          </cell>
          <cell r="B359" t="str">
            <v>PARAFUSO NIQUELADO P/ FIXAÇÃO DE BACIA DE LOUÇA C/ BUCHA E ARRUELA PLÁSTICA</v>
          </cell>
          <cell r="C359" t="str">
            <v>UN</v>
          </cell>
          <cell r="D359">
            <v>2.2999999999999998</v>
          </cell>
        </row>
        <row r="360">
          <cell r="A360">
            <v>17045</v>
          </cell>
          <cell r="B360" t="str">
            <v>PARAFUSO FRANCÊS D= 1/2" X 1 1/2" COM PORCA E ARRUELA</v>
          </cell>
          <cell r="C360" t="str">
            <v>UN</v>
          </cell>
          <cell r="D360">
            <v>0.95</v>
          </cell>
        </row>
        <row r="361">
          <cell r="A361">
            <v>17046</v>
          </cell>
          <cell r="B361" t="str">
            <v>PARAFUSO C/ ROSCA SOBERBA DE FERRO GALVANIZADO - 8 x 110MM - CABEÇA SEXTAVADA S/VEDAÇÃO</v>
          </cell>
          <cell r="C361" t="str">
            <v>UN</v>
          </cell>
          <cell r="D361">
            <v>0.36</v>
          </cell>
        </row>
        <row r="362">
          <cell r="A362">
            <v>17056</v>
          </cell>
          <cell r="B362" t="str">
            <v>PARAFUSO C/ ROSCA SOBERBA DE FERRO GALVANIZADO - 8 X 250MM - S/ VEDAÇÃO</v>
          </cell>
          <cell r="C362" t="str">
            <v>UN</v>
          </cell>
          <cell r="D362">
            <v>1.1000000000000001</v>
          </cell>
        </row>
        <row r="363">
          <cell r="A363">
            <v>17057</v>
          </cell>
          <cell r="B363" t="str">
            <v>PARAFUSO AUTO ATARRAXANTE C/ARRUELA DE AÇO/NEOPRENE</v>
          </cell>
          <cell r="C363" t="str">
            <v>UN</v>
          </cell>
          <cell r="D363">
            <v>0.21</v>
          </cell>
        </row>
        <row r="364">
          <cell r="A364">
            <v>17058</v>
          </cell>
          <cell r="B364" t="str">
            <v>PARAFUSO FRANCÊS D= 3/4" X 2" COM PORCA E ARRUELA</v>
          </cell>
          <cell r="C364" t="str">
            <v>UN</v>
          </cell>
          <cell r="D364">
            <v>3.23</v>
          </cell>
        </row>
        <row r="365">
          <cell r="A365">
            <v>17059</v>
          </cell>
          <cell r="B365" t="str">
            <v>PARAFUSO FRANCÊS D= 3/8" X 1 1/2" COM PORCA E ARRUELA</v>
          </cell>
          <cell r="C365" t="str">
            <v>UN</v>
          </cell>
          <cell r="D365">
            <v>0.41</v>
          </cell>
        </row>
        <row r="366">
          <cell r="A366">
            <v>17065</v>
          </cell>
          <cell r="B366" t="str">
            <v>SUPORTE DE ABAS - SIMPLES</v>
          </cell>
          <cell r="C366" t="str">
            <v>UN</v>
          </cell>
          <cell r="D366">
            <v>0.62</v>
          </cell>
        </row>
        <row r="367">
          <cell r="A367">
            <v>17500</v>
          </cell>
          <cell r="B367" t="str">
            <v>ELEMENTOS DE FIXAÇÃO (PREGO/GRAMPOS ETC)</v>
          </cell>
        </row>
        <row r="368">
          <cell r="A368">
            <v>17505</v>
          </cell>
          <cell r="B368" t="str">
            <v>GRAMPO GALVANIZADO PARA CERCAS DE ARAME</v>
          </cell>
          <cell r="C368" t="str">
            <v>KG</v>
          </cell>
          <cell r="D368">
            <v>5.19</v>
          </cell>
        </row>
        <row r="369">
          <cell r="A369">
            <v>17510</v>
          </cell>
          <cell r="B369" t="str">
            <v>PARAFUSO ZINCADO BRANCO DIÂM=C4766,1 MM - COMPRIMENTO 90MM</v>
          </cell>
          <cell r="C369" t="str">
            <v>UN</v>
          </cell>
          <cell r="D369">
            <v>0.2</v>
          </cell>
        </row>
        <row r="370">
          <cell r="A370">
            <v>17515</v>
          </cell>
          <cell r="B370" t="str">
            <v>PREGO COMUM 18 X 27 - POLIDO</v>
          </cell>
          <cell r="C370" t="str">
            <v>KG</v>
          </cell>
          <cell r="D370">
            <v>4.58</v>
          </cell>
        </row>
        <row r="371">
          <cell r="A371">
            <v>17520</v>
          </cell>
          <cell r="B371" t="str">
            <v>PREGO 12 X 12 E 12 X 15  COMUM - POLIDO</v>
          </cell>
          <cell r="C371" t="str">
            <v>KG</v>
          </cell>
          <cell r="D371">
            <v>5.57</v>
          </cell>
        </row>
        <row r="372">
          <cell r="A372">
            <v>17525</v>
          </cell>
          <cell r="B372" t="str">
            <v>PREGO ZINCADO 18X27</v>
          </cell>
          <cell r="C372" t="str">
            <v>KG</v>
          </cell>
          <cell r="D372">
            <v>5.72</v>
          </cell>
        </row>
        <row r="373">
          <cell r="A373">
            <v>17530</v>
          </cell>
          <cell r="B373" t="str">
            <v>REBITE DE REPUXO EM ALUMÍNIO TIPO POP N. 415</v>
          </cell>
          <cell r="C373" t="str">
            <v>KG</v>
          </cell>
          <cell r="D373">
            <v>17.850000000000001</v>
          </cell>
        </row>
        <row r="374">
          <cell r="A374">
            <v>17545</v>
          </cell>
          <cell r="B374" t="str">
            <v>GANCHO 8 X 350MM "L" - COM ROSCA E PORCA - PARA TELHA</v>
          </cell>
          <cell r="C374" t="str">
            <v>UN</v>
          </cell>
          <cell r="D374">
            <v>1.49</v>
          </cell>
        </row>
        <row r="375">
          <cell r="A375">
            <v>17550</v>
          </cell>
          <cell r="B375" t="str">
            <v>GANCHO CHATO - 140 MM</v>
          </cell>
          <cell r="C375" t="str">
            <v>UN</v>
          </cell>
          <cell r="D375">
            <v>0.84</v>
          </cell>
        </row>
        <row r="376">
          <cell r="A376">
            <v>17555</v>
          </cell>
          <cell r="B376" t="str">
            <v>HASTE DE ALUMÍNIO - 250MM X 5/16" - C/ ACESSÓRIOS</v>
          </cell>
          <cell r="C376" t="str">
            <v>CJ</v>
          </cell>
          <cell r="D376">
            <v>0.83</v>
          </cell>
        </row>
        <row r="377">
          <cell r="A377">
            <v>17560</v>
          </cell>
          <cell r="B377" t="str">
            <v>TACO - CHUMBADOR DE PEROBA DO NORTE (CUPIÚBA)</v>
          </cell>
          <cell r="C377" t="str">
            <v>UN</v>
          </cell>
          <cell r="D377">
            <v>0.28000000000000003</v>
          </cell>
        </row>
        <row r="378">
          <cell r="A378">
            <v>17700</v>
          </cell>
          <cell r="B378" t="str">
            <v>ARAMES</v>
          </cell>
        </row>
        <row r="379">
          <cell r="A379">
            <v>17710</v>
          </cell>
          <cell r="B379" t="str">
            <v>ARAME GALVANIZADO N. 10</v>
          </cell>
          <cell r="C379" t="str">
            <v>KG</v>
          </cell>
          <cell r="D379">
            <v>4.5599999999999996</v>
          </cell>
        </row>
        <row r="380">
          <cell r="A380">
            <v>17715</v>
          </cell>
          <cell r="B380" t="str">
            <v>ARAME GALVANIZADO N. 14</v>
          </cell>
          <cell r="C380" t="str">
            <v>KG</v>
          </cell>
          <cell r="D380">
            <v>4.71</v>
          </cell>
        </row>
        <row r="381">
          <cell r="A381">
            <v>17720</v>
          </cell>
          <cell r="B381" t="str">
            <v>ARAME GALVANIZADO N.16</v>
          </cell>
          <cell r="C381" t="str">
            <v>KG</v>
          </cell>
          <cell r="D381">
            <v>5.26</v>
          </cell>
        </row>
        <row r="382">
          <cell r="A382">
            <v>17725</v>
          </cell>
          <cell r="B382" t="str">
            <v>ARAME GALVANIZADO N.18</v>
          </cell>
          <cell r="C382" t="str">
            <v>KG</v>
          </cell>
          <cell r="D382">
            <v>5.97</v>
          </cell>
        </row>
        <row r="383">
          <cell r="A383">
            <v>17730</v>
          </cell>
          <cell r="B383" t="str">
            <v>ARAME FARPADO N. 16 BWG</v>
          </cell>
          <cell r="C383" t="str">
            <v>M</v>
          </cell>
          <cell r="D383">
            <v>0.23</v>
          </cell>
        </row>
        <row r="384">
          <cell r="A384">
            <v>17740</v>
          </cell>
          <cell r="B384" t="str">
            <v>ARAME RECOZIDO N. 16 E N. 18</v>
          </cell>
          <cell r="C384" t="str">
            <v>KG</v>
          </cell>
          <cell r="D384">
            <v>4.2</v>
          </cell>
        </row>
        <row r="385">
          <cell r="A385">
            <v>17750</v>
          </cell>
          <cell r="B385" t="str">
            <v>ARAME GALVANIZADO N. 12</v>
          </cell>
          <cell r="C385" t="str">
            <v>M</v>
          </cell>
          <cell r="D385">
            <v>4.3899999999999997</v>
          </cell>
        </row>
        <row r="386">
          <cell r="A386">
            <v>17752</v>
          </cell>
          <cell r="B386" t="str">
            <v>ARAME GALVANIZADO N.  8</v>
          </cell>
          <cell r="C386" t="str">
            <v>KG</v>
          </cell>
          <cell r="D386">
            <v>4.32</v>
          </cell>
        </row>
        <row r="387">
          <cell r="A387">
            <v>18000</v>
          </cell>
          <cell r="B387" t="str">
            <v>FECHAMENTOS EXTERNOS</v>
          </cell>
        </row>
        <row r="388">
          <cell r="A388">
            <v>18005</v>
          </cell>
          <cell r="B388" t="str">
            <v>ESCORA EM CONCRETO ARMADO - QUADRADA - COMPR. = 2 METROS</v>
          </cell>
          <cell r="C388" t="str">
            <v>UN</v>
          </cell>
          <cell r="D388">
            <v>14.87</v>
          </cell>
        </row>
        <row r="389">
          <cell r="A389">
            <v>18010</v>
          </cell>
          <cell r="B389" t="str">
            <v>MOURÃO DE CONCRETO - QUADRADO - 2,5 METROS DE COMPRIMENTO</v>
          </cell>
          <cell r="C389" t="str">
            <v>UN</v>
          </cell>
          <cell r="D389">
            <v>18.63</v>
          </cell>
        </row>
        <row r="390">
          <cell r="A390">
            <v>18015</v>
          </cell>
          <cell r="B390" t="str">
            <v>MOURÃO DE CONCRETO - SECÇÃO "T" - ALTURA = 2,6 M</v>
          </cell>
          <cell r="C390" t="str">
            <v>UN</v>
          </cell>
          <cell r="D390">
            <v>20.079999999999998</v>
          </cell>
        </row>
        <row r="391">
          <cell r="A391">
            <v>18032</v>
          </cell>
          <cell r="B391" t="str">
            <v>TELA MALHA ONDULADA 1" - FIO 12 - GALVANIZADA</v>
          </cell>
          <cell r="C391" t="str">
            <v>M2</v>
          </cell>
          <cell r="D391">
            <v>22.04</v>
          </cell>
        </row>
        <row r="392">
          <cell r="A392">
            <v>18035</v>
          </cell>
          <cell r="B392" t="str">
            <v>TELA MALHA ONDULADA 2" - FIO 10 - GALVANIZADA</v>
          </cell>
          <cell r="C392" t="str">
            <v>M2</v>
          </cell>
          <cell r="D392">
            <v>18.37</v>
          </cell>
        </row>
        <row r="393">
          <cell r="A393">
            <v>18040</v>
          </cell>
          <cell r="B393" t="str">
            <v>TELA MALHA ONDULADA 2" - FIO 14 - GALVANIZADA</v>
          </cell>
          <cell r="C393" t="str">
            <v>M2</v>
          </cell>
          <cell r="D393">
            <v>8.4</v>
          </cell>
        </row>
        <row r="394">
          <cell r="A394">
            <v>19000</v>
          </cell>
          <cell r="B394" t="str">
            <v>DIVERSOS</v>
          </cell>
        </row>
        <row r="395">
          <cell r="A395">
            <v>19005</v>
          </cell>
          <cell r="B395" t="str">
            <v>BOMBEAMENTO E LANÇAMENTO DE CONCRETO P/ ESTRUTURAS</v>
          </cell>
          <cell r="C395" t="str">
            <v>M3</v>
          </cell>
          <cell r="D395">
            <v>20.64</v>
          </cell>
        </row>
        <row r="396">
          <cell r="A396">
            <v>19015</v>
          </cell>
          <cell r="B396" t="str">
            <v>COLA DE CONTATO</v>
          </cell>
          <cell r="C396" t="str">
            <v>KG</v>
          </cell>
          <cell r="D396">
            <v>9.01</v>
          </cell>
        </row>
        <row r="397">
          <cell r="A397">
            <v>19020</v>
          </cell>
          <cell r="B397" t="str">
            <v>COLA BRANCA PARA MADEIRA (PVA)</v>
          </cell>
          <cell r="C397" t="str">
            <v>KG</v>
          </cell>
          <cell r="D397">
            <v>10.85</v>
          </cell>
        </row>
        <row r="398">
          <cell r="A398">
            <v>19030</v>
          </cell>
          <cell r="B398" t="str">
            <v>MASSA PARA VEDAÇÃO ( P/ USO EM TELHAS DE AMIANTO/CRFS )</v>
          </cell>
          <cell r="C398" t="str">
            <v>KG</v>
          </cell>
          <cell r="D398">
            <v>16.2</v>
          </cell>
        </row>
        <row r="399">
          <cell r="A399">
            <v>19035</v>
          </cell>
          <cell r="B399" t="str">
            <v>TELA TIPO DEPLOYER                                         .</v>
          </cell>
          <cell r="C399" t="str">
            <v>M2</v>
          </cell>
          <cell r="D399">
            <v>1.19</v>
          </cell>
        </row>
        <row r="400">
          <cell r="A400">
            <v>19045</v>
          </cell>
          <cell r="B400" t="str">
            <v>RIPA DE PEROBA DO NORTE(CUPIÚBA) APARELHADA - 1,5 X 5CM</v>
          </cell>
          <cell r="C400" t="str">
            <v>M</v>
          </cell>
          <cell r="D400">
            <v>1.07</v>
          </cell>
        </row>
        <row r="401">
          <cell r="A401">
            <v>19050</v>
          </cell>
          <cell r="B401" t="str">
            <v>RIPA DE PINUS 2A. APARELHADA - 10 X 120MM</v>
          </cell>
          <cell r="C401" t="str">
            <v>M</v>
          </cell>
          <cell r="D401">
            <v>1.08</v>
          </cell>
        </row>
        <row r="402">
          <cell r="A402">
            <v>19060</v>
          </cell>
          <cell r="B402" t="str">
            <v>SARRAFO DE PINUS 1A. APARELHADA - 1 X 4(2,5 X 10CM)</v>
          </cell>
          <cell r="C402" t="str">
            <v>M</v>
          </cell>
          <cell r="D402">
            <v>1.4</v>
          </cell>
        </row>
        <row r="403">
          <cell r="A403">
            <v>19065</v>
          </cell>
          <cell r="B403" t="str">
            <v>VIGOTA DE PEROBA DO NORTE 4 X 9,5 CM - APARELHADA</v>
          </cell>
          <cell r="C403" t="str">
            <v>M</v>
          </cell>
          <cell r="D403">
            <v>8.7899999999999991</v>
          </cell>
        </row>
        <row r="404">
          <cell r="A404">
            <v>19070</v>
          </cell>
          <cell r="B404" t="str">
            <v>COLA PARA CIMENTO AMIANTO</v>
          </cell>
          <cell r="C404" t="str">
            <v>KG</v>
          </cell>
          <cell r="D404">
            <v>28.83</v>
          </cell>
        </row>
        <row r="405">
          <cell r="A405">
            <v>19510</v>
          </cell>
          <cell r="B405" t="str">
            <v>ADESIVO PARA TRINCAS E FISSURAS ESTRUTURAIS</v>
          </cell>
          <cell r="C405" t="str">
            <v>KG</v>
          </cell>
          <cell r="D405">
            <v>53.19</v>
          </cell>
        </row>
        <row r="406">
          <cell r="A406">
            <v>20400</v>
          </cell>
          <cell r="B406" t="str">
            <v>QUADRAS E ACESSÓRIOS</v>
          </cell>
        </row>
        <row r="407">
          <cell r="A407">
            <v>20456</v>
          </cell>
          <cell r="B407" t="str">
            <v>QUADRA POLIESPORTIVA - PISO ASFÁTICO COM DEMARCAÇÃO E PINTURA</v>
          </cell>
          <cell r="C407" t="str">
            <v>M2</v>
          </cell>
          <cell r="D407">
            <v>46.25</v>
          </cell>
        </row>
        <row r="408">
          <cell r="A408">
            <v>20457</v>
          </cell>
          <cell r="B408" t="str">
            <v>DEMARCAÇÃO E PINTURA DE FAIXAS ATÉ 10CM - BORRACHA CLORADA</v>
          </cell>
          <cell r="C408" t="str">
            <v>M</v>
          </cell>
          <cell r="D408">
            <v>2.76</v>
          </cell>
        </row>
        <row r="409">
          <cell r="A409">
            <v>20459</v>
          </cell>
          <cell r="B409" t="str">
            <v>DEMARCAÇÃO E PINTURA DE FAIXAS ATÉ 10CM - EPÓXI</v>
          </cell>
          <cell r="C409" t="str">
            <v>M</v>
          </cell>
          <cell r="D409">
            <v>2.4900000000000002</v>
          </cell>
        </row>
        <row r="410">
          <cell r="A410">
            <v>20462</v>
          </cell>
          <cell r="B410" t="str">
            <v>DEMARCAÇÃO E PINTURA DE SUPERFÍCIES - BORRACHA CLORADA</v>
          </cell>
          <cell r="C410" t="str">
            <v>M2</v>
          </cell>
          <cell r="D410">
            <v>15.76</v>
          </cell>
        </row>
        <row r="411">
          <cell r="A411">
            <v>20463</v>
          </cell>
          <cell r="B411" t="str">
            <v>DEMARCAÇÃO E PINTURA DE SUPERFÍCIES - EPÓXI</v>
          </cell>
          <cell r="C411" t="str">
            <v>M2</v>
          </cell>
          <cell r="D411">
            <v>10.61</v>
          </cell>
        </row>
        <row r="412">
          <cell r="A412">
            <v>21000</v>
          </cell>
          <cell r="B412" t="str">
            <v>MADEIRAS</v>
          </cell>
        </row>
        <row r="413">
          <cell r="A413">
            <v>21051</v>
          </cell>
          <cell r="B413" t="str">
            <v>SARRAFO DE CEDRINHO 5X2.5CM - BRUTO</v>
          </cell>
          <cell r="C413" t="str">
            <v>M</v>
          </cell>
          <cell r="D413">
            <v>1.1499999999999999</v>
          </cell>
        </row>
        <row r="414">
          <cell r="A414">
            <v>21052</v>
          </cell>
          <cell r="B414" t="str">
            <v>RIPA DE IMBUIA 1 X 3 CM</v>
          </cell>
          <cell r="C414" t="str">
            <v>M</v>
          </cell>
          <cell r="D414">
            <v>0.7</v>
          </cell>
        </row>
        <row r="415">
          <cell r="A415">
            <v>21053</v>
          </cell>
          <cell r="B415" t="str">
            <v>RIPA DE IMBUIA 3,5 X 1,5 CM</v>
          </cell>
          <cell r="C415" t="str">
            <v>M</v>
          </cell>
          <cell r="D415">
            <v>1.05</v>
          </cell>
        </row>
        <row r="416">
          <cell r="A416">
            <v>21054</v>
          </cell>
          <cell r="B416" t="str">
            <v>GUARNIÇÃO DE IMBUIA CONF. DET 3X2,5CM</v>
          </cell>
          <cell r="C416" t="str">
            <v>M</v>
          </cell>
          <cell r="D416">
            <v>8.2899999999999991</v>
          </cell>
        </row>
        <row r="417">
          <cell r="A417">
            <v>21055</v>
          </cell>
          <cell r="B417" t="str">
            <v>GUARNIÇÃO DE PEROBA ROSA 1X3CM P/PORTA - CONJUNTO 5.40M</v>
          </cell>
          <cell r="C417" t="str">
            <v>M</v>
          </cell>
          <cell r="D417">
            <v>1.61</v>
          </cell>
        </row>
        <row r="418">
          <cell r="A418">
            <v>21081</v>
          </cell>
          <cell r="B418" t="str">
            <v>CAIBRO DE PEROBA DO NORTE 3 X 5 CM - BRUTO - (CUPIÚBA)</v>
          </cell>
          <cell r="C418" t="str">
            <v>M</v>
          </cell>
          <cell r="D418">
            <v>1.58</v>
          </cell>
        </row>
        <row r="419">
          <cell r="A419">
            <v>22000</v>
          </cell>
          <cell r="B419" t="str">
            <v>CONTENÇÕES</v>
          </cell>
        </row>
        <row r="420">
          <cell r="A420">
            <v>22010</v>
          </cell>
          <cell r="B420" t="str">
            <v>GABIÃO TIPO CAIXA, H=1,00M, MALHA 8X10, FIO 2,4MM - GALV. - PVC - GAIOLA VAZIA</v>
          </cell>
          <cell r="C420" t="str">
            <v>M3</v>
          </cell>
          <cell r="D420">
            <v>91.92</v>
          </cell>
        </row>
        <row r="421">
          <cell r="A421">
            <v>22015</v>
          </cell>
          <cell r="B421" t="str">
            <v>GABIÃO TIPO CAIXA, H=1,00M, MALHA 8X10, FIO 2,7MM - GALV. - PVC - GAIOLA VAZIA</v>
          </cell>
          <cell r="C421" t="str">
            <v>M3</v>
          </cell>
          <cell r="D421">
            <v>76.680000000000007</v>
          </cell>
        </row>
        <row r="422">
          <cell r="A422">
            <v>22020</v>
          </cell>
          <cell r="B422" t="str">
            <v>GABIÃO TIPO CAIXA, H=0,50M, MALHA 8X10, FIO 2,7MM - GALV. - PVC - GAIOLA VAZIA</v>
          </cell>
          <cell r="C422" t="str">
            <v>M3</v>
          </cell>
          <cell r="D422">
            <v>104.48</v>
          </cell>
        </row>
        <row r="423">
          <cell r="A423">
            <v>22030</v>
          </cell>
          <cell r="B423" t="str">
            <v>GABIÃO TIPO CAIXA, H=0,50M, MALHA 8X10, FIO 2,4MM - PVC - GAIOLA VAZIA</v>
          </cell>
          <cell r="C423" t="str">
            <v>M3</v>
          </cell>
          <cell r="D423">
            <v>131.33000000000001</v>
          </cell>
        </row>
        <row r="424">
          <cell r="A424">
            <v>22040</v>
          </cell>
          <cell r="B424" t="str">
            <v>GABIÃO TIPO COLCHÃO RENO , H=0,17M, MALHA 6X8 , FIO 2,0MM - PVC - GAIOLA VAZIA</v>
          </cell>
          <cell r="C424" t="str">
            <v>M2</v>
          </cell>
          <cell r="D424">
            <v>35.5</v>
          </cell>
        </row>
        <row r="425">
          <cell r="A425">
            <v>22050</v>
          </cell>
          <cell r="B425" t="str">
            <v>GABIÃO TIPO COLCHÃO RENO, H=0,23M, MALHA 6X8, FIO 2,0MM - PVC - GAIOLA VAZIA</v>
          </cell>
          <cell r="C425" t="str">
            <v>M2</v>
          </cell>
          <cell r="D425">
            <v>38.03</v>
          </cell>
        </row>
        <row r="426">
          <cell r="A426">
            <v>22060</v>
          </cell>
          <cell r="B426" t="str">
            <v>GABIÃO TIPO SACO, D=0,65M -MALHA 8X10-FIO 2,4MM -REV. PVC - PVC - GAIOLA VAZIA</v>
          </cell>
          <cell r="C426" t="str">
            <v>M3</v>
          </cell>
          <cell r="D426">
            <v>98.68</v>
          </cell>
        </row>
        <row r="427">
          <cell r="A427">
            <v>24000</v>
          </cell>
          <cell r="B427" t="str">
            <v>DRENAGEM</v>
          </cell>
        </row>
        <row r="428">
          <cell r="A428">
            <v>24002</v>
          </cell>
          <cell r="B428" t="str">
            <v>MANILHA DE BARRO VIDRADO FURADO 6" X 1,5M (P/ DRENO)</v>
          </cell>
          <cell r="C428" t="str">
            <v>M</v>
          </cell>
          <cell r="D428">
            <v>10.41</v>
          </cell>
        </row>
        <row r="429">
          <cell r="A429">
            <v>24006</v>
          </cell>
          <cell r="B429" t="str">
            <v>MANILHA DE BARRO VIDRADO FURADO 8" X 1,5M (P/ DRENO)</v>
          </cell>
          <cell r="C429" t="str">
            <v>M</v>
          </cell>
          <cell r="D429">
            <v>16.36</v>
          </cell>
        </row>
        <row r="430">
          <cell r="A430">
            <v>24105</v>
          </cell>
          <cell r="B430" t="str">
            <v>MANTA GEOTÊXTIL C/ RESISTÊNCIA À TRAÇÃO LONG. DE  7 KN/M</v>
          </cell>
          <cell r="C430" t="str">
            <v>M2</v>
          </cell>
          <cell r="D430">
            <v>1.71</v>
          </cell>
        </row>
        <row r="431">
          <cell r="A431">
            <v>24106</v>
          </cell>
          <cell r="B431" t="str">
            <v>MANTA GEOTÊXTIL C/ RESISTÊNCIA À TRAÇÃO LONG. DE  8 KN/M</v>
          </cell>
          <cell r="C431" t="str">
            <v>M2</v>
          </cell>
          <cell r="D431">
            <v>1.91</v>
          </cell>
        </row>
        <row r="432">
          <cell r="A432">
            <v>24107</v>
          </cell>
          <cell r="B432" t="str">
            <v>MANTA GEOTÊXTIL C/ RESISTÊNCIA À TRAÇÃO LONG. DE  9 KN/M</v>
          </cell>
          <cell r="C432" t="str">
            <v>M2</v>
          </cell>
          <cell r="D432">
            <v>2.2999999999999998</v>
          </cell>
        </row>
        <row r="433">
          <cell r="A433">
            <v>24108</v>
          </cell>
          <cell r="B433" t="str">
            <v>MANTA GEOTÊXTIL C/ RESISTÊNCIA À TRAÇÃO LONG. DE 10 KN/M</v>
          </cell>
          <cell r="C433" t="str">
            <v>M2</v>
          </cell>
          <cell r="D433">
            <v>2.5499999999999998</v>
          </cell>
        </row>
        <row r="434">
          <cell r="A434">
            <v>24109</v>
          </cell>
          <cell r="B434" t="str">
            <v>MANTA GEOTÊXTIL C/ RESISTÊNCIA À TRAÇÃO LONG. DE 14 KN/M</v>
          </cell>
          <cell r="C434" t="str">
            <v>M2</v>
          </cell>
          <cell r="D434">
            <v>3.15</v>
          </cell>
        </row>
        <row r="435">
          <cell r="A435">
            <v>24110</v>
          </cell>
          <cell r="B435" t="str">
            <v>MANTA GEOTÊXTIL C/ RESISTÊNCIA À TRAÇÃO LONG. DE 16 KN/M</v>
          </cell>
          <cell r="C435" t="str">
            <v>M2</v>
          </cell>
          <cell r="D435">
            <v>3.83</v>
          </cell>
        </row>
        <row r="436">
          <cell r="A436">
            <v>24111</v>
          </cell>
          <cell r="B436" t="str">
            <v>MANTA GEOTÊXTIL C/ RESISTÊNCIA À TRAÇÃO LONG. DE 21 KN/M</v>
          </cell>
          <cell r="C436" t="str">
            <v>M2</v>
          </cell>
          <cell r="D436">
            <v>5.1100000000000003</v>
          </cell>
        </row>
        <row r="437">
          <cell r="A437">
            <v>24112</v>
          </cell>
          <cell r="B437" t="str">
            <v>MANTA GEOTÊXTIL C/ RESISTÊNCIA À TRAÇÃO LONG. DE 26 KN/M</v>
          </cell>
          <cell r="C437" t="str">
            <v>M2</v>
          </cell>
          <cell r="D437">
            <v>6.38</v>
          </cell>
        </row>
        <row r="438">
          <cell r="A438">
            <v>24113</v>
          </cell>
          <cell r="B438" t="str">
            <v>MANTA GEOTÊXTIL C/ RESISTÊNCIA À TRAÇÃO LONG. DE 31 KN/M</v>
          </cell>
          <cell r="C438" t="str">
            <v>M2</v>
          </cell>
          <cell r="D438">
            <v>7.73</v>
          </cell>
        </row>
        <row r="439">
          <cell r="A439">
            <v>24140</v>
          </cell>
          <cell r="B439" t="str">
            <v>TUBO DRENO DE CONCRETO FURADO D = 200 MM</v>
          </cell>
          <cell r="C439" t="str">
            <v>M</v>
          </cell>
          <cell r="D439">
            <v>19.45</v>
          </cell>
        </row>
        <row r="440">
          <cell r="A440">
            <v>24300</v>
          </cell>
          <cell r="B440" t="str">
            <v>TÚNEIS</v>
          </cell>
        </row>
        <row r="441">
          <cell r="A441">
            <v>24309</v>
          </cell>
          <cell r="B441" t="str">
            <v>CALAND.DAS CHAPAS,CORTE DOS FLANGES,PERFUR.EM KG DE CHAPA</v>
          </cell>
          <cell r="C441" t="str">
            <v>KG</v>
          </cell>
          <cell r="D441">
            <v>0.68</v>
          </cell>
        </row>
        <row r="442">
          <cell r="A442">
            <v>24310</v>
          </cell>
          <cell r="B442" t="str">
            <v>FORMA METÁLICA PARA CONCRETAGEM DO REVEST. INTER.DE TÚNEL</v>
          </cell>
          <cell r="C442" t="str">
            <v>UN</v>
          </cell>
          <cell r="D442">
            <v>6847.29</v>
          </cell>
        </row>
        <row r="443">
          <cell r="A443">
            <v>24500</v>
          </cell>
          <cell r="B443" t="str">
            <v>TUNNEL LINER</v>
          </cell>
        </row>
        <row r="444">
          <cell r="A444">
            <v>24502</v>
          </cell>
          <cell r="B444" t="str">
            <v>CHAPA CORRUGADA GALV. ARMCO (TUNNEL LINER) D=1.60M E=2.7MM</v>
          </cell>
          <cell r="C444" t="str">
            <v>M</v>
          </cell>
          <cell r="D444">
            <v>1686.42</v>
          </cell>
        </row>
        <row r="445">
          <cell r="A445">
            <v>24504</v>
          </cell>
          <cell r="B445" t="str">
            <v>CHAPA CORRUGADA GALV. ARMCO (TUNNEL LINER) D=1.80M E=2.7MM</v>
          </cell>
          <cell r="C445" t="str">
            <v>M</v>
          </cell>
          <cell r="D445">
            <v>1925.85</v>
          </cell>
        </row>
        <row r="446">
          <cell r="A446">
            <v>24506</v>
          </cell>
          <cell r="B446" t="str">
            <v>CHAPA CORRUGADA GALV. ARMCO (TUNNEL LINER) D=2.00M E=2.7MM</v>
          </cell>
          <cell r="C446" t="str">
            <v>M</v>
          </cell>
          <cell r="D446">
            <v>2113.23</v>
          </cell>
        </row>
        <row r="447">
          <cell r="A447">
            <v>24508</v>
          </cell>
          <cell r="B447" t="str">
            <v>CHAPA CORRUGADA GALV. ARMCO (TUNNEL LINER) D=2.20M E=2.7MM</v>
          </cell>
          <cell r="C447" t="str">
            <v>M</v>
          </cell>
          <cell r="D447">
            <v>2342.25</v>
          </cell>
        </row>
        <row r="448">
          <cell r="A448">
            <v>24510</v>
          </cell>
          <cell r="B448" t="str">
            <v>CHAPA CORRUGADA GALV. ARMCO (TUNNEL LINER) D=2.40M E=2.7MM</v>
          </cell>
          <cell r="C448" t="str">
            <v>M</v>
          </cell>
          <cell r="D448">
            <v>2540.04</v>
          </cell>
        </row>
        <row r="449">
          <cell r="A449">
            <v>24512</v>
          </cell>
          <cell r="B449" t="str">
            <v>CHAPA CORRUGADA GALV. ARMCO (TUNNEL LINER) D=2.60M E=2.7MM</v>
          </cell>
          <cell r="C449" t="str">
            <v>M</v>
          </cell>
          <cell r="D449">
            <v>2769.06</v>
          </cell>
        </row>
        <row r="450">
          <cell r="A450">
            <v>24514</v>
          </cell>
          <cell r="B450" t="str">
            <v>CHAPA CORRUGADA GALV. ARMCO (TUNNEL LINER) D=2.80M E=2.7MM</v>
          </cell>
          <cell r="C450" t="str">
            <v>M</v>
          </cell>
          <cell r="D450">
            <v>2956.44</v>
          </cell>
        </row>
        <row r="451">
          <cell r="A451">
            <v>24516</v>
          </cell>
          <cell r="B451" t="str">
            <v>CHAPA CORRUGADA GALV. ARMCO (TUNNEL LINER) D=3.00M E=2.7MM</v>
          </cell>
          <cell r="C451" t="str">
            <v>M</v>
          </cell>
          <cell r="D451">
            <v>3185.46</v>
          </cell>
        </row>
        <row r="452">
          <cell r="A452">
            <v>24518</v>
          </cell>
          <cell r="B452" t="str">
            <v>CHAPA CORRUGADA GALV. ARMCO (TUNNEL LINER) D=3.20M E=2.7MM</v>
          </cell>
          <cell r="C452" t="str">
            <v>M</v>
          </cell>
          <cell r="D452">
            <v>3383.25</v>
          </cell>
        </row>
        <row r="453">
          <cell r="A453">
            <v>24520</v>
          </cell>
          <cell r="B453" t="str">
            <v>CHAPA CORRUGADA GALV. ARMCO (TUNNEL LINER) D=2.00M E=3.4MM</v>
          </cell>
          <cell r="C453" t="str">
            <v>M</v>
          </cell>
          <cell r="D453">
            <v>2552.5</v>
          </cell>
        </row>
        <row r="454">
          <cell r="A454">
            <v>24522</v>
          </cell>
          <cell r="B454" t="str">
            <v>CHAPA CORRUGADA GALV. ARMCO (TUNNEL LINER) D=2,20M E=3,4MM</v>
          </cell>
          <cell r="C454" t="str">
            <v>M</v>
          </cell>
          <cell r="D454">
            <v>2828.17</v>
          </cell>
        </row>
        <row r="455">
          <cell r="A455">
            <v>24524</v>
          </cell>
          <cell r="B455" t="str">
            <v>CHAPA CORRUGADA GALV. ARMCO (TUNNEL LINER) D=2.40M E=3.4MM</v>
          </cell>
          <cell r="C455" t="str">
            <v>M</v>
          </cell>
          <cell r="D455">
            <v>3063</v>
          </cell>
        </row>
        <row r="456">
          <cell r="A456">
            <v>24526</v>
          </cell>
          <cell r="B456" t="str">
            <v>CHAPA CORRUGADA GALV. ARMCO (TUNNEL LINER) D=2.60M E=3.4MM</v>
          </cell>
          <cell r="C456" t="str">
            <v>M</v>
          </cell>
          <cell r="D456">
            <v>3338.67</v>
          </cell>
        </row>
        <row r="457">
          <cell r="A457">
            <v>24528</v>
          </cell>
          <cell r="B457" t="str">
            <v>CHAPA CORRUGADA GALV. ARMCO (TUNNEL LINER) D=2.80M E=3.4MM</v>
          </cell>
          <cell r="C457" t="str">
            <v>M</v>
          </cell>
          <cell r="D457">
            <v>3573.5</v>
          </cell>
        </row>
        <row r="458">
          <cell r="A458">
            <v>24530</v>
          </cell>
          <cell r="B458" t="str">
            <v>CHAPA CORRUGADA GALV. ARMCO (TUNNEL LINER) D=3.00M E=3.4MM</v>
          </cell>
          <cell r="C458" t="str">
            <v>M</v>
          </cell>
          <cell r="D458">
            <v>3849.17</v>
          </cell>
        </row>
        <row r="459">
          <cell r="A459">
            <v>24532</v>
          </cell>
          <cell r="B459" t="str">
            <v>CHAPA CORRUGADA GALV. ARMCO (TUNNEL LINER) D=3.20M E=3.4MM</v>
          </cell>
          <cell r="C459" t="str">
            <v>M</v>
          </cell>
          <cell r="D459">
            <v>4084</v>
          </cell>
        </row>
        <row r="460">
          <cell r="A460">
            <v>24534</v>
          </cell>
          <cell r="B460" t="str">
            <v>CHAPA DE AÇO, PRETA, CORRUGADA, P/ TÚNEL, D=1.60M E E=2.50M</v>
          </cell>
          <cell r="C460" t="str">
            <v>M</v>
          </cell>
          <cell r="D460">
            <v>1136.6500000000001</v>
          </cell>
        </row>
        <row r="461">
          <cell r="A461">
            <v>24536</v>
          </cell>
          <cell r="B461" t="str">
            <v>CHAPA DE AÇO, PRETA, CORRUGADA, P/ TÚNEL, D=1.80M E E=2.50M</v>
          </cell>
          <cell r="C461" t="str">
            <v>M</v>
          </cell>
          <cell r="D461">
            <v>1297.98</v>
          </cell>
        </row>
        <row r="462">
          <cell r="A462">
            <v>24538</v>
          </cell>
          <cell r="B462" t="str">
            <v>CHAPA DE AÇO, PRETA, CORRUGADA, P/ TÚNEL, D=2.00M E E=2.50M</v>
          </cell>
          <cell r="C462" t="str">
            <v>M</v>
          </cell>
          <cell r="D462">
            <v>1429.97</v>
          </cell>
        </row>
        <row r="463">
          <cell r="A463">
            <v>24540</v>
          </cell>
          <cell r="B463" t="str">
            <v>CHAPA DE AÇO, PRETA, CORRUGADA, P/ TÚNEL, D=2.20M E E=2.50M</v>
          </cell>
          <cell r="C463" t="str">
            <v>M</v>
          </cell>
          <cell r="D463">
            <v>1591.3</v>
          </cell>
        </row>
        <row r="464">
          <cell r="A464">
            <v>24542</v>
          </cell>
          <cell r="B464" t="str">
            <v>CHAPA DE AÇO, PRETA, CORRUGADA, P/ TÚNEL, D=2.40M E E=2.50M</v>
          </cell>
          <cell r="C464" t="str">
            <v>M</v>
          </cell>
          <cell r="D464">
            <v>1715.97</v>
          </cell>
        </row>
        <row r="465">
          <cell r="A465">
            <v>24544</v>
          </cell>
          <cell r="B465" t="str">
            <v>CHAPA DE AÇO, PRETA, CORRUGADA, P/ TÚNEL, D=2.60M E E=2.50M</v>
          </cell>
          <cell r="C465" t="str">
            <v>M</v>
          </cell>
          <cell r="D465">
            <v>1862.63</v>
          </cell>
        </row>
        <row r="466">
          <cell r="A466">
            <v>24546</v>
          </cell>
          <cell r="B466" t="str">
            <v>CHAPA DE AÇO, PRETA, CORRUGADA, P/ TÚNEL, D=2.80M E E=2.50M</v>
          </cell>
          <cell r="C466" t="str">
            <v>M</v>
          </cell>
          <cell r="D466">
            <v>1987.3</v>
          </cell>
        </row>
        <row r="467">
          <cell r="A467">
            <v>24548</v>
          </cell>
          <cell r="B467" t="str">
            <v>CHAPA DE AÇO, PRETA, CORRUGADA, P/ TÚNEL, D=3.00M E E=2.50M</v>
          </cell>
          <cell r="C467" t="str">
            <v>M</v>
          </cell>
          <cell r="D467">
            <v>2148.63</v>
          </cell>
        </row>
        <row r="468">
          <cell r="A468">
            <v>24550</v>
          </cell>
          <cell r="B468" t="str">
            <v>CHAPA DE AÇO, PRETA, CORRUGADA, P/ TÚNEL, D=3.20M E E=2.50M</v>
          </cell>
          <cell r="C468" t="str">
            <v>M</v>
          </cell>
          <cell r="D468">
            <v>2280.63</v>
          </cell>
        </row>
        <row r="469">
          <cell r="A469">
            <v>24552</v>
          </cell>
          <cell r="B469" t="str">
            <v>CHAPA DE AÇO, PRETA, CORRUGADA, P/ TÚNEL, D=2.00M E E=3.20M</v>
          </cell>
          <cell r="C469" t="str">
            <v>M</v>
          </cell>
          <cell r="D469">
            <v>1718.21</v>
          </cell>
        </row>
        <row r="470">
          <cell r="A470">
            <v>24554</v>
          </cell>
          <cell r="B470" t="str">
            <v>CHAPA DE AÇO, PRETA, CORRUGADA, P/ TÚNEL, D=2.20M E E=3.20M</v>
          </cell>
          <cell r="C470" t="str">
            <v>M</v>
          </cell>
          <cell r="D470">
            <v>1903.58</v>
          </cell>
        </row>
        <row r="471">
          <cell r="A471">
            <v>24556</v>
          </cell>
          <cell r="B471" t="str">
            <v>CHAPA DE AÇO, PRETA, CORRUGADA, P/ TÚNEL, D=2.40M E E=3.20M</v>
          </cell>
          <cell r="C471" t="str">
            <v>M</v>
          </cell>
          <cell r="D471">
            <v>2060.4299999999998</v>
          </cell>
        </row>
        <row r="472">
          <cell r="A472">
            <v>24558</v>
          </cell>
          <cell r="B472" t="str">
            <v>CHAPA DE AÇO, PRETA, CORRUGADA, P/ TÚNEL, D=2.60M E E=3.20M</v>
          </cell>
          <cell r="C472" t="str">
            <v>M</v>
          </cell>
          <cell r="D472">
            <v>2245.79</v>
          </cell>
        </row>
        <row r="473">
          <cell r="A473">
            <v>24560</v>
          </cell>
          <cell r="B473" t="str">
            <v>CHAPA DE AÇO, PRETA, CORRUGADA, P/ TÚNEL, D=2.80M E E=3.20M</v>
          </cell>
          <cell r="C473" t="str">
            <v>M</v>
          </cell>
          <cell r="D473">
            <v>2402.64</v>
          </cell>
        </row>
        <row r="474">
          <cell r="A474">
            <v>24562</v>
          </cell>
          <cell r="B474" t="str">
            <v>CHAPA DE AÇO, PRETA, CORRUGADA, P/ TÚNEL, D=3.00M E E=3.20M</v>
          </cell>
          <cell r="C474" t="str">
            <v>M</v>
          </cell>
          <cell r="D474">
            <v>2588.0100000000002</v>
          </cell>
        </row>
        <row r="475">
          <cell r="A475">
            <v>24564</v>
          </cell>
          <cell r="B475" t="str">
            <v>CHAPA DE AÇO, PRETA, CORRUGADA, P/ TÚNEL, D=3.20M E E=3.20M</v>
          </cell>
          <cell r="C475" t="str">
            <v>M</v>
          </cell>
          <cell r="D475">
            <v>2744.86</v>
          </cell>
        </row>
        <row r="476">
          <cell r="A476">
            <v>25000</v>
          </cell>
          <cell r="B476" t="str">
            <v>TIRANTES</v>
          </cell>
        </row>
        <row r="477">
          <cell r="A477">
            <v>25010</v>
          </cell>
          <cell r="B477" t="str">
            <v>ANCORAGEM COMPLETA ATIVA 12 FUROS-D=12.7MM-1/2"</v>
          </cell>
          <cell r="C477" t="str">
            <v>UN</v>
          </cell>
          <cell r="D477">
            <v>749.42</v>
          </cell>
        </row>
        <row r="478">
          <cell r="A478">
            <v>25020</v>
          </cell>
          <cell r="B478" t="str">
            <v>ANCORAGEM COMPLETA ATIVA  4 FUROS-D=12.7MM-1/2"</v>
          </cell>
          <cell r="C478" t="str">
            <v>UN</v>
          </cell>
          <cell r="D478">
            <v>214.5</v>
          </cell>
        </row>
        <row r="479">
          <cell r="A479">
            <v>25030</v>
          </cell>
          <cell r="B479" t="str">
            <v>ANCORAGEM COMPLETA ATIVA  6 FUROS-D=12.7MM-1/2"</v>
          </cell>
          <cell r="C479" t="str">
            <v>UN</v>
          </cell>
          <cell r="D479">
            <v>309.10000000000002</v>
          </cell>
        </row>
        <row r="480">
          <cell r="A480">
            <v>25040</v>
          </cell>
          <cell r="B480" t="str">
            <v>ANCORAGEM ATIVA 12 FIOS DE 5/8"</v>
          </cell>
          <cell r="C480" t="str">
            <v>UN</v>
          </cell>
          <cell r="D480">
            <v>1669.8</v>
          </cell>
        </row>
        <row r="481">
          <cell r="A481">
            <v>25100</v>
          </cell>
          <cell r="B481" t="str">
            <v>BAINHA FLEXÍVEL METÁLICA GALVANIZADA - D. INTERNO 50MM</v>
          </cell>
          <cell r="C481" t="str">
            <v>M</v>
          </cell>
          <cell r="D481">
            <v>18.170000000000002</v>
          </cell>
        </row>
        <row r="482">
          <cell r="A482">
            <v>25110</v>
          </cell>
          <cell r="B482" t="str">
            <v>BAINHA FLEXÍVEL METÁLICA GALVANIZADA - D. INTERNO 65MM</v>
          </cell>
          <cell r="C482" t="str">
            <v>M</v>
          </cell>
          <cell r="D482">
            <v>23.43</v>
          </cell>
        </row>
        <row r="483">
          <cell r="A483">
            <v>25120</v>
          </cell>
          <cell r="B483" t="str">
            <v>BAINHA FLEXÍVEL METÁLICA GALVANIZADA - D. INTERNO 45MM</v>
          </cell>
          <cell r="C483" t="str">
            <v>M</v>
          </cell>
          <cell r="D483">
            <v>16.440000000000001</v>
          </cell>
        </row>
        <row r="484">
          <cell r="A484">
            <v>25130</v>
          </cell>
          <cell r="B484" t="str">
            <v>BAINHA FLEXÍVEL METÁLICA GALVANIZADA - D. INTERNO 75MM</v>
          </cell>
          <cell r="C484" t="str">
            <v>M</v>
          </cell>
          <cell r="D484">
            <v>25.75</v>
          </cell>
        </row>
        <row r="485">
          <cell r="A485">
            <v>25200</v>
          </cell>
          <cell r="B485" t="str">
            <v>AÇO PROTENSÃO CORDOALHA CP 190 RB 7 -D.N.=12,7MM</v>
          </cell>
          <cell r="C485" t="str">
            <v>KG</v>
          </cell>
          <cell r="D485">
            <v>5.54</v>
          </cell>
        </row>
        <row r="486">
          <cell r="A486">
            <v>25210</v>
          </cell>
          <cell r="B486" t="str">
            <v>AÇO PROTENSÃO CORDOALHA CP 190 RB 7 -D.N.=15,2MM</v>
          </cell>
          <cell r="C486" t="str">
            <v>KG</v>
          </cell>
          <cell r="D486">
            <v>5.54</v>
          </cell>
        </row>
        <row r="487">
          <cell r="A487">
            <v>25221</v>
          </cell>
          <cell r="B487" t="str">
            <v>SERVIÇO DE PROTENSÃO 20 PORC DO MAT.E MÃO DE OBRA (08.73)</v>
          </cell>
          <cell r="C487" t="str">
            <v>PORC</v>
          </cell>
          <cell r="D487">
            <v>9.86</v>
          </cell>
        </row>
        <row r="488">
          <cell r="A488">
            <v>25222</v>
          </cell>
          <cell r="B488" t="str">
            <v>SERVIÇO DE PROTENSÃO 20 PORC DO MAT.E MÃO DE OBRA (08.62)</v>
          </cell>
          <cell r="C488" t="str">
            <v>PORC</v>
          </cell>
          <cell r="D488">
            <v>13.37</v>
          </cell>
        </row>
        <row r="489">
          <cell r="A489">
            <v>25223</v>
          </cell>
          <cell r="B489" t="str">
            <v>SERVIÇO DE PROTENSÃO 20 PORC DO MAT.E MÃO DE OBRA (08.63)</v>
          </cell>
          <cell r="C489" t="str">
            <v>PORC</v>
          </cell>
          <cell r="D489">
            <v>11.95</v>
          </cell>
        </row>
        <row r="490">
          <cell r="A490">
            <v>25228</v>
          </cell>
          <cell r="B490" t="str">
            <v>SERVIÇO DE PROTENSÃO 20 PORC DO MAT.E MÃO DE OBRA (08.64)</v>
          </cell>
          <cell r="C490" t="str">
            <v>PORC</v>
          </cell>
          <cell r="D490">
            <v>10.5</v>
          </cell>
        </row>
        <row r="491">
          <cell r="A491">
            <v>26800</v>
          </cell>
          <cell r="B491" t="str">
            <v>FIXAÇÕES</v>
          </cell>
        </row>
        <row r="492">
          <cell r="A492">
            <v>26861</v>
          </cell>
          <cell r="B492" t="str">
            <v>PARAFUSO 3.2 X 12 MM -CABEÇA CHATA-P/ MADEIRA-FENDA SIMPLES</v>
          </cell>
          <cell r="C492" t="str">
            <v>UN</v>
          </cell>
          <cell r="D492">
            <v>0.02</v>
          </cell>
        </row>
        <row r="493">
          <cell r="A493">
            <v>26862</v>
          </cell>
          <cell r="B493" t="str">
            <v>BRAÇADEIRA EM CHAPA DE AÇO DE 1 1/2" X 3/16"</v>
          </cell>
          <cell r="C493" t="str">
            <v>UN</v>
          </cell>
          <cell r="D493">
            <v>5.7</v>
          </cell>
        </row>
        <row r="494">
          <cell r="A494">
            <v>26863</v>
          </cell>
          <cell r="B494" t="str">
            <v>PARAFUSO 5.5 X 50 MM - CABEÇA PANELA E BUCHA DE NYLON S- 8</v>
          </cell>
          <cell r="C494" t="str">
            <v>UN</v>
          </cell>
          <cell r="D494">
            <v>0.18</v>
          </cell>
        </row>
        <row r="495">
          <cell r="A495">
            <v>26864</v>
          </cell>
          <cell r="B495" t="str">
            <v>BARRA ROSCADA 1/4" - (TIRANTE)  COM PORCA E CONTRA PORCA</v>
          </cell>
          <cell r="C495" t="str">
            <v>M</v>
          </cell>
          <cell r="D495">
            <v>1.32</v>
          </cell>
        </row>
        <row r="496">
          <cell r="A496">
            <v>26865</v>
          </cell>
          <cell r="B496" t="str">
            <v>BARRA CHATA DE FERRO 1.1/2" X 3/16" - GALV. A FOGO</v>
          </cell>
          <cell r="C496" t="str">
            <v>M</v>
          </cell>
          <cell r="D496">
            <v>5.84</v>
          </cell>
        </row>
        <row r="497">
          <cell r="A497">
            <v>27500</v>
          </cell>
          <cell r="B497" t="str">
            <v>TELA</v>
          </cell>
        </row>
        <row r="498">
          <cell r="A498">
            <v>27534</v>
          </cell>
          <cell r="B498" t="str">
            <v>TELA DE AÇO INOX 430 - PERFURADA - ESPESSURA 1,6 MM</v>
          </cell>
          <cell r="C498" t="str">
            <v>M2</v>
          </cell>
          <cell r="D498">
            <v>92.58</v>
          </cell>
        </row>
        <row r="499">
          <cell r="A499">
            <v>27540</v>
          </cell>
          <cell r="B499" t="str">
            <v>TELA SOLDADA NERVURADA Q-196 (PAINEL)</v>
          </cell>
          <cell r="C499" t="str">
            <v>KG</v>
          </cell>
          <cell r="D499">
            <v>4.21</v>
          </cell>
        </row>
        <row r="500">
          <cell r="A500">
            <v>28006</v>
          </cell>
          <cell r="B500" t="str">
            <v>COLA A BASE DE BORRACHA SINTÉTICA</v>
          </cell>
          <cell r="C500" t="str">
            <v>KG</v>
          </cell>
          <cell r="D500">
            <v>13.04</v>
          </cell>
        </row>
        <row r="501">
          <cell r="A501">
            <v>28082</v>
          </cell>
          <cell r="B501" t="str">
            <v>FELTRO PARA QUADRO DE MADEIRA</v>
          </cell>
          <cell r="C501" t="str">
            <v>M2</v>
          </cell>
          <cell r="D501">
            <v>20.41</v>
          </cell>
        </row>
        <row r="502">
          <cell r="A502">
            <v>28090</v>
          </cell>
          <cell r="B502" t="str">
            <v>FITA ANTIDERRAPANTE; FAIXA C/L=5CM E=2MM</v>
          </cell>
          <cell r="C502" t="str">
            <v>M</v>
          </cell>
          <cell r="D502">
            <v>3.71</v>
          </cell>
        </row>
        <row r="503">
          <cell r="A503">
            <v>30000</v>
          </cell>
          <cell r="B503" t="str">
            <v>ESQUADRIAS DE MADEIRA</v>
          </cell>
        </row>
        <row r="504">
          <cell r="A504">
            <v>30010</v>
          </cell>
          <cell r="B504" t="str">
            <v>BATENTE DE MADEIRA - 14CM INST. SANIT.</v>
          </cell>
          <cell r="C504" t="str">
            <v>CJ</v>
          </cell>
          <cell r="D504">
            <v>111.93</v>
          </cell>
        </row>
        <row r="505">
          <cell r="A505">
            <v>30012</v>
          </cell>
          <cell r="B505" t="str">
            <v>BATENTE DE MADEIRA - 14CM PORTA 1 FOLHA</v>
          </cell>
          <cell r="C505" t="str">
            <v>CJ</v>
          </cell>
          <cell r="D505">
            <v>74.62</v>
          </cell>
        </row>
        <row r="506">
          <cell r="A506">
            <v>30014</v>
          </cell>
          <cell r="B506" t="str">
            <v>BATENTE DE PEROBA 14CM - APARELHADA - ESPES. 3,5 A 4,5 CM</v>
          </cell>
          <cell r="C506" t="str">
            <v>CJ</v>
          </cell>
          <cell r="D506">
            <v>111.93</v>
          </cell>
        </row>
        <row r="507">
          <cell r="A507">
            <v>30018</v>
          </cell>
          <cell r="B507" t="str">
            <v>BATENTE DE MADEIRA - 25 CM - PORTA 1 FOLHA</v>
          </cell>
          <cell r="C507" t="str">
            <v>CJ</v>
          </cell>
          <cell r="D507">
            <v>111.18</v>
          </cell>
        </row>
        <row r="508">
          <cell r="A508">
            <v>30020</v>
          </cell>
          <cell r="B508" t="str">
            <v>BATENTE DE MADEIRA - 25 CM - PORTA 2 FOLHAS</v>
          </cell>
          <cell r="C508" t="str">
            <v>CJ</v>
          </cell>
          <cell r="D508">
            <v>155.74</v>
          </cell>
        </row>
        <row r="509">
          <cell r="A509">
            <v>30030</v>
          </cell>
          <cell r="B509" t="str">
            <v>GUARNIÇÃO DE MADEIRA - 1,5 X 4,5 CM</v>
          </cell>
          <cell r="C509" t="str">
            <v>M</v>
          </cell>
          <cell r="D509">
            <v>1.67</v>
          </cell>
        </row>
        <row r="510">
          <cell r="A510">
            <v>30031</v>
          </cell>
          <cell r="B510" t="str">
            <v>GUARNIÇÃO DE MADEIRA - 1,5 X 7,5 CM</v>
          </cell>
          <cell r="C510" t="str">
            <v>M</v>
          </cell>
          <cell r="D510">
            <v>2.0699999999999998</v>
          </cell>
        </row>
        <row r="511">
          <cell r="A511">
            <v>30032</v>
          </cell>
          <cell r="B511" t="str">
            <v>GUARNIÇÃO DE MADEIRA - 1,5 X 10 CM</v>
          </cell>
          <cell r="C511" t="str">
            <v>M</v>
          </cell>
          <cell r="D511">
            <v>4.5</v>
          </cell>
        </row>
        <row r="512">
          <cell r="A512">
            <v>30033</v>
          </cell>
          <cell r="B512" t="str">
            <v>GUARNIÇÃO DE MADEIRA - 1,5 X 15 CM</v>
          </cell>
          <cell r="C512" t="str">
            <v>M</v>
          </cell>
          <cell r="D512">
            <v>5.12</v>
          </cell>
        </row>
        <row r="513">
          <cell r="A513">
            <v>30060</v>
          </cell>
          <cell r="B513" t="str">
            <v>PORTA LISA 62 X 210 CM - ENCABEÇADA - COMPENSADA/SARRAFEADA</v>
          </cell>
          <cell r="C513" t="str">
            <v>UN</v>
          </cell>
          <cell r="D513">
            <v>69.19</v>
          </cell>
        </row>
        <row r="514">
          <cell r="A514">
            <v>30061</v>
          </cell>
          <cell r="B514" t="str">
            <v>PORTA LISA 72 X 210 CM - ENCABEÇADA - COMPENSADA/SARRAFEADA</v>
          </cell>
          <cell r="C514" t="str">
            <v>UN</v>
          </cell>
          <cell r="D514">
            <v>69.209999999999994</v>
          </cell>
        </row>
        <row r="515">
          <cell r="A515">
            <v>30062</v>
          </cell>
          <cell r="B515" t="str">
            <v>PORTA LISA 82 X 210 CM - ENCABEÇADA - COMPENSADA/SARRAFEADA</v>
          </cell>
          <cell r="C515" t="str">
            <v>UN</v>
          </cell>
          <cell r="D515">
            <v>68.34</v>
          </cell>
        </row>
        <row r="516">
          <cell r="A516">
            <v>30063</v>
          </cell>
          <cell r="B516" t="str">
            <v>PORTA LISA 92 X 210 CM - ENCABEÇADA - COMPENSADA/SARRAFEADA</v>
          </cell>
          <cell r="C516" t="str">
            <v>UN</v>
          </cell>
          <cell r="D516">
            <v>71.459999999999994</v>
          </cell>
        </row>
        <row r="517">
          <cell r="A517">
            <v>30064</v>
          </cell>
          <cell r="B517" t="str">
            <v>PORTA LISA 102 X 210 CM - ENCABEÇADA -COMPENSADA/SARRAFEADA</v>
          </cell>
          <cell r="C517" t="str">
            <v>UN</v>
          </cell>
          <cell r="D517">
            <v>101.4</v>
          </cell>
        </row>
        <row r="518">
          <cell r="A518">
            <v>30071</v>
          </cell>
          <cell r="B518" t="str">
            <v>PORTA LISA 62 X 210 CM - SÓLIDA</v>
          </cell>
          <cell r="C518" t="str">
            <v>UN</v>
          </cell>
          <cell r="D518">
            <v>113.37</v>
          </cell>
        </row>
        <row r="519">
          <cell r="A519">
            <v>30072</v>
          </cell>
          <cell r="B519" t="str">
            <v>PORTA LISA 72 X 210 CM - SÓLIDA</v>
          </cell>
          <cell r="C519" t="str">
            <v>UN</v>
          </cell>
          <cell r="D519">
            <v>114.43</v>
          </cell>
        </row>
        <row r="520">
          <cell r="A520">
            <v>30073</v>
          </cell>
          <cell r="B520" t="str">
            <v>PORTA LISA 82 X 210 CM - SÓLIDA</v>
          </cell>
          <cell r="C520" t="str">
            <v>UN</v>
          </cell>
          <cell r="D520">
            <v>115.28</v>
          </cell>
        </row>
        <row r="521">
          <cell r="A521">
            <v>30074</v>
          </cell>
          <cell r="B521" t="str">
            <v>PORTA LISA 92 X 210 CM - SÓLIDA</v>
          </cell>
          <cell r="C521" t="str">
            <v>UN</v>
          </cell>
          <cell r="D521">
            <v>123.2</v>
          </cell>
        </row>
        <row r="522">
          <cell r="A522">
            <v>30075</v>
          </cell>
          <cell r="B522" t="str">
            <v>PORTA LISA 102 X 210 CM - SÓLIDA</v>
          </cell>
          <cell r="C522" t="str">
            <v>UN</v>
          </cell>
          <cell r="D522">
            <v>176.23</v>
          </cell>
        </row>
        <row r="523">
          <cell r="A523">
            <v>30080</v>
          </cell>
          <cell r="B523" t="str">
            <v>PORTA TIPO MEXICANA MACIÇA -  62X210CM- S/ EMENDA -ESP=35MM</v>
          </cell>
          <cell r="C523" t="str">
            <v>UN</v>
          </cell>
          <cell r="D523">
            <v>273.05</v>
          </cell>
        </row>
        <row r="524">
          <cell r="A524">
            <v>30081</v>
          </cell>
          <cell r="B524" t="str">
            <v>PORTA TIPO MEXICANA MACIÇA -  72X210CM- S/ EMENDA -ESP=35MM</v>
          </cell>
          <cell r="C524" t="str">
            <v>UN</v>
          </cell>
          <cell r="D524">
            <v>272.60000000000002</v>
          </cell>
        </row>
        <row r="525">
          <cell r="A525">
            <v>30082</v>
          </cell>
          <cell r="B525" t="str">
            <v>PORTA TIPO MEXICANA MACIÇA -  82X210CM- S/ EMENDA -ESP=35MM</v>
          </cell>
          <cell r="C525" t="str">
            <v>UN</v>
          </cell>
          <cell r="D525">
            <v>283.58999999999997</v>
          </cell>
        </row>
        <row r="526">
          <cell r="A526">
            <v>30083</v>
          </cell>
          <cell r="B526" t="str">
            <v>PORTA TIPO MEXICANA MACIÇA -  92X210CM- S/ EMENDA -ESP=35MM</v>
          </cell>
          <cell r="C526" t="str">
            <v>UN</v>
          </cell>
          <cell r="D526">
            <v>310.56</v>
          </cell>
        </row>
        <row r="527">
          <cell r="A527">
            <v>30084</v>
          </cell>
          <cell r="B527" t="str">
            <v>PORTA TIPO MEXICANA MACIÇA - 102X210CM- S/ EMENDA -ESP=35MM</v>
          </cell>
          <cell r="C527" t="str">
            <v>UN</v>
          </cell>
          <cell r="D527">
            <v>366.31</v>
          </cell>
        </row>
        <row r="528">
          <cell r="A528">
            <v>30087</v>
          </cell>
          <cell r="B528" t="str">
            <v>PORTA VENEZIANA  92 X 210 CM</v>
          </cell>
          <cell r="C528" t="str">
            <v>UN</v>
          </cell>
          <cell r="D528">
            <v>177.76</v>
          </cell>
        </row>
        <row r="529">
          <cell r="A529">
            <v>30088</v>
          </cell>
          <cell r="B529" t="str">
            <v>PORTA VENEZIANA  62 X 210 CM</v>
          </cell>
          <cell r="C529" t="str">
            <v>UN</v>
          </cell>
          <cell r="D529">
            <v>150.03</v>
          </cell>
        </row>
        <row r="530">
          <cell r="A530">
            <v>30089</v>
          </cell>
          <cell r="B530" t="str">
            <v>PORTA VENEZIANA  72 X 210 CM</v>
          </cell>
          <cell r="C530" t="str">
            <v>UN</v>
          </cell>
          <cell r="D530">
            <v>158.32</v>
          </cell>
        </row>
        <row r="531">
          <cell r="A531">
            <v>30090</v>
          </cell>
          <cell r="B531" t="str">
            <v>PORTA VENEZIANA  82 X 210 CM</v>
          </cell>
          <cell r="C531" t="str">
            <v>UN</v>
          </cell>
          <cell r="D531">
            <v>168.03</v>
          </cell>
        </row>
        <row r="532">
          <cell r="A532">
            <v>30097</v>
          </cell>
          <cell r="B532" t="str">
            <v>PORTA MADEIRA ESPECIAL P/ DEFICIENTE FÍSICO- 82X170 CM - 03</v>
          </cell>
          <cell r="C532" t="str">
            <v>UN</v>
          </cell>
          <cell r="D532">
            <v>74.84</v>
          </cell>
        </row>
        <row r="533">
          <cell r="A533">
            <v>30098</v>
          </cell>
          <cell r="B533" t="str">
            <v>PORTA MADEIRA ESPECIAL P/ DEFICIENTE FÍSICO- 82X210 CM - 04</v>
          </cell>
          <cell r="C533" t="str">
            <v>UN</v>
          </cell>
          <cell r="D533">
            <v>552.88</v>
          </cell>
        </row>
        <row r="534">
          <cell r="A534">
            <v>30100</v>
          </cell>
          <cell r="B534" t="str">
            <v>MADEIRAS DIVERSAS</v>
          </cell>
        </row>
        <row r="535">
          <cell r="A535">
            <v>30133</v>
          </cell>
          <cell r="B535" t="str">
            <v>CHAPA COMPENSADA DE CEDRO E=10MM</v>
          </cell>
          <cell r="C535" t="str">
            <v>M2</v>
          </cell>
          <cell r="D535">
            <v>27.1</v>
          </cell>
        </row>
        <row r="536">
          <cell r="A536">
            <v>30134</v>
          </cell>
          <cell r="B536" t="str">
            <v>CHAPA COMPENSADA DE CEDRO E=15MM</v>
          </cell>
          <cell r="C536" t="str">
            <v>M2</v>
          </cell>
          <cell r="D536">
            <v>34.46</v>
          </cell>
        </row>
        <row r="537">
          <cell r="A537">
            <v>30135</v>
          </cell>
          <cell r="B537" t="str">
            <v>CHAPA COMPENSADA DE VIROLA/VIROLINHA E=20MM</v>
          </cell>
          <cell r="C537" t="str">
            <v>M2</v>
          </cell>
          <cell r="D537">
            <v>24.58</v>
          </cell>
        </row>
        <row r="538">
          <cell r="A538">
            <v>30200</v>
          </cell>
          <cell r="B538" t="str">
            <v>ARMÁRIOS E COMPLEMENTOS</v>
          </cell>
        </row>
        <row r="539">
          <cell r="A539">
            <v>30204</v>
          </cell>
          <cell r="B539" t="str">
            <v>ARMARIO C/PORTAS S/REVESTIMENTO</v>
          </cell>
          <cell r="C539" t="str">
            <v>M2</v>
          </cell>
          <cell r="D539">
            <v>450.2</v>
          </cell>
        </row>
        <row r="540">
          <cell r="A540">
            <v>30206</v>
          </cell>
          <cell r="B540" t="str">
            <v>ARMARIO C/PORTAS REV.INT.LAMINADO</v>
          </cell>
          <cell r="C540" t="str">
            <v>M2</v>
          </cell>
          <cell r="D540">
            <v>699.47</v>
          </cell>
        </row>
        <row r="541">
          <cell r="A541">
            <v>30210</v>
          </cell>
          <cell r="B541" t="str">
            <v>PORTA PARA ARMARIO S/REVES.</v>
          </cell>
          <cell r="C541" t="str">
            <v>M2</v>
          </cell>
          <cell r="D541">
            <v>150.07</v>
          </cell>
        </row>
        <row r="542">
          <cell r="A542">
            <v>30211</v>
          </cell>
          <cell r="B542" t="str">
            <v>PORTA PARA ARMARIO REVES. EXT.LAMINADO</v>
          </cell>
          <cell r="C542" t="str">
            <v>M2</v>
          </cell>
          <cell r="D542">
            <v>197.15</v>
          </cell>
        </row>
        <row r="543">
          <cell r="A543">
            <v>30212</v>
          </cell>
          <cell r="B543" t="str">
            <v>PORTA PARA ARMARIO - REVES. INT./EXT. LAMINADO</v>
          </cell>
          <cell r="C543" t="str">
            <v>M2</v>
          </cell>
          <cell r="D543">
            <v>235.4</v>
          </cell>
        </row>
        <row r="544">
          <cell r="A544">
            <v>30246</v>
          </cell>
          <cell r="B544" t="str">
            <v>ARMARIO MODULAR (MM-04)</v>
          </cell>
          <cell r="C544" t="str">
            <v>UN</v>
          </cell>
          <cell r="D544">
            <v>798.8</v>
          </cell>
        </row>
        <row r="545">
          <cell r="A545">
            <v>30247</v>
          </cell>
          <cell r="B545" t="str">
            <v>ARMARIO BAIXO (MM-10)</v>
          </cell>
          <cell r="C545" t="str">
            <v>UN</v>
          </cell>
          <cell r="D545">
            <v>1122.99</v>
          </cell>
        </row>
        <row r="546">
          <cell r="A546">
            <v>30248</v>
          </cell>
          <cell r="B546" t="str">
            <v>ARMARIO BAIXO (MM-11)</v>
          </cell>
          <cell r="C546" t="str">
            <v>UN</v>
          </cell>
          <cell r="D546">
            <v>483.9</v>
          </cell>
        </row>
        <row r="547">
          <cell r="A547">
            <v>30249</v>
          </cell>
          <cell r="B547" t="str">
            <v>ARMARIO BALCAO (MM-12)</v>
          </cell>
          <cell r="C547" t="str">
            <v>UN</v>
          </cell>
          <cell r="D547">
            <v>703.32</v>
          </cell>
        </row>
        <row r="548">
          <cell r="A548">
            <v>30250</v>
          </cell>
          <cell r="B548" t="str">
            <v>ARMARIO PARA CUMBUCAS (MM-13)</v>
          </cell>
          <cell r="C548" t="str">
            <v>UN</v>
          </cell>
          <cell r="D548">
            <v>366.5</v>
          </cell>
        </row>
        <row r="549">
          <cell r="A549">
            <v>30251</v>
          </cell>
          <cell r="B549" t="str">
            <v>ARMARIO PARA CANECAS (MM-14)</v>
          </cell>
          <cell r="C549" t="str">
            <v>UN</v>
          </cell>
          <cell r="D549">
            <v>321.25</v>
          </cell>
        </row>
        <row r="550">
          <cell r="A550">
            <v>30252</v>
          </cell>
          <cell r="B550" t="str">
            <v>ARMARIO PARA PRATOS (MM-15)</v>
          </cell>
          <cell r="C550" t="str">
            <v>UN</v>
          </cell>
          <cell r="D550">
            <v>514.63</v>
          </cell>
        </row>
        <row r="551">
          <cell r="A551">
            <v>30253</v>
          </cell>
          <cell r="B551" t="str">
            <v>GABINETE PARA BANCADA DE MARMORE (MM-16)</v>
          </cell>
          <cell r="C551" t="str">
            <v>UN</v>
          </cell>
          <cell r="D551">
            <v>764.33</v>
          </cell>
        </row>
        <row r="552">
          <cell r="A552">
            <v>30254</v>
          </cell>
          <cell r="B552" t="str">
            <v>GABINETE C/GAVETEIRO P/BANCADA MARMORE (MM-17)</v>
          </cell>
          <cell r="C552" t="str">
            <v>UN</v>
          </cell>
          <cell r="D552">
            <v>916</v>
          </cell>
        </row>
        <row r="553">
          <cell r="A553">
            <v>30255</v>
          </cell>
          <cell r="B553" t="str">
            <v>GUICHE (MM-18)</v>
          </cell>
          <cell r="C553" t="str">
            <v>UN</v>
          </cell>
          <cell r="D553">
            <v>501.2</v>
          </cell>
        </row>
        <row r="554">
          <cell r="A554">
            <v>30300</v>
          </cell>
          <cell r="B554" t="str">
            <v>PORTAS MISTAS</v>
          </cell>
        </row>
        <row r="555">
          <cell r="A555">
            <v>30303</v>
          </cell>
          <cell r="B555" t="str">
            <v>PORTA-GUICHE EM MAD.LISA REV.LAM.-82X211CM</v>
          </cell>
          <cell r="C555" t="str">
            <v>UN</v>
          </cell>
          <cell r="D555">
            <v>121.25</v>
          </cell>
        </row>
        <row r="556">
          <cell r="A556">
            <v>30400</v>
          </cell>
          <cell r="B556" t="str">
            <v>DIVERSOS</v>
          </cell>
        </row>
        <row r="557">
          <cell r="A557">
            <v>30488</v>
          </cell>
          <cell r="B557" t="str">
            <v>FAIXA DE MADEIRA IMBUIA/CEDRO 2;5X15CM ARRE</v>
          </cell>
          <cell r="C557" t="str">
            <v>M</v>
          </cell>
          <cell r="D557">
            <v>5.43</v>
          </cell>
        </row>
        <row r="558">
          <cell r="A558">
            <v>30489</v>
          </cell>
          <cell r="B558" t="str">
            <v>FAIXA DE MADEIRA PINHO/PINUS 1X5CM C/ ARRED</v>
          </cell>
          <cell r="C558" t="str">
            <v>M</v>
          </cell>
          <cell r="D558">
            <v>1.46</v>
          </cell>
        </row>
        <row r="559">
          <cell r="A559">
            <v>30500</v>
          </cell>
          <cell r="B559" t="str">
            <v>ESQUADRIAS METÁLICAS</v>
          </cell>
        </row>
        <row r="560">
          <cell r="A560">
            <v>30501</v>
          </cell>
          <cell r="B560" t="str">
            <v>BATENTE EM CHAPA 14 (E=1.9MM) GALVANIZADA A FOGO E DOBRADA</v>
          </cell>
          <cell r="C560" t="str">
            <v>M</v>
          </cell>
          <cell r="D560">
            <v>30.18</v>
          </cell>
        </row>
        <row r="561">
          <cell r="A561">
            <v>30502</v>
          </cell>
          <cell r="B561" t="str">
            <v>CAIXILHO EM ALUMÍNIO ANODIZ. COMUM- BASCUL.</v>
          </cell>
          <cell r="C561" t="str">
            <v>M2</v>
          </cell>
          <cell r="D561">
            <v>403.65</v>
          </cell>
        </row>
        <row r="562">
          <cell r="A562">
            <v>30504</v>
          </cell>
          <cell r="B562" t="str">
            <v>CAIXILHO EM ALUMÍNIO ANODIZ. COMUM- CORRER</v>
          </cell>
          <cell r="C562" t="str">
            <v>M2</v>
          </cell>
          <cell r="D562">
            <v>371.18</v>
          </cell>
        </row>
        <row r="563">
          <cell r="A563">
            <v>30506</v>
          </cell>
          <cell r="B563" t="str">
            <v>CAIXILHO EM ALUMÍNIO ANODIZ. COMUM - FIXO -S/ VENT. PERMAN.</v>
          </cell>
          <cell r="C563" t="str">
            <v>M2</v>
          </cell>
          <cell r="D563">
            <v>207.7</v>
          </cell>
        </row>
        <row r="564">
          <cell r="A564">
            <v>30510</v>
          </cell>
          <cell r="B564" t="str">
            <v>CAIXILHO DE ALUMÍNIO ANODIZ. COMUM -MAXIMAR-H=0,90M-L=1,20M</v>
          </cell>
          <cell r="C564" t="str">
            <v>M2</v>
          </cell>
          <cell r="D564">
            <v>300.56</v>
          </cell>
        </row>
        <row r="565">
          <cell r="A565">
            <v>30515</v>
          </cell>
          <cell r="B565" t="str">
            <v>CAIXILHO ALUM. 1,20X1,40m C/ GRADE</v>
          </cell>
          <cell r="C565" t="str">
            <v>UN</v>
          </cell>
          <cell r="D565">
            <v>585.55999999999995</v>
          </cell>
        </row>
        <row r="566">
          <cell r="A566">
            <v>30516</v>
          </cell>
          <cell r="B566" t="str">
            <v>CAIXILHO FE. PERF.FIXO "T" E "L"-1"X1/8"</v>
          </cell>
          <cell r="C566" t="str">
            <v>M2</v>
          </cell>
          <cell r="D566">
            <v>231.51</v>
          </cell>
        </row>
        <row r="567">
          <cell r="A567">
            <v>30518</v>
          </cell>
          <cell r="B567" t="str">
            <v>CAIXILHO FE. PERF.FIXO- "T" E "L"-1"X1/8"</v>
          </cell>
          <cell r="C567" t="str">
            <v>M2</v>
          </cell>
          <cell r="D567">
            <v>208.65</v>
          </cell>
        </row>
        <row r="568">
          <cell r="A568">
            <v>30520</v>
          </cell>
          <cell r="B568" t="str">
            <v>CAIXILHO FE. PERF.BASC- "T" E "L"-1"X1/8"</v>
          </cell>
          <cell r="C568" t="str">
            <v>M2</v>
          </cell>
          <cell r="D568">
            <v>267.7</v>
          </cell>
        </row>
        <row r="569">
          <cell r="A569">
            <v>30528</v>
          </cell>
          <cell r="B569" t="str">
            <v>CAIXILHO PERFIL CH 14 DOBRADA - BASC.</v>
          </cell>
          <cell r="C569" t="str">
            <v>M2</v>
          </cell>
          <cell r="D569">
            <v>219</v>
          </cell>
        </row>
        <row r="570">
          <cell r="A570">
            <v>30539</v>
          </cell>
          <cell r="B570" t="str">
            <v>CAIXILHO PERFIL CH 14 DOBRADAL -TIPO VENEZ.</v>
          </cell>
          <cell r="C570" t="str">
            <v>M2</v>
          </cell>
          <cell r="D570">
            <v>458</v>
          </cell>
        </row>
        <row r="571">
          <cell r="A571">
            <v>30542</v>
          </cell>
          <cell r="B571" t="str">
            <v>FERRO PERFILADO TRABALHADO</v>
          </cell>
          <cell r="C571" t="str">
            <v>KG</v>
          </cell>
          <cell r="D571">
            <v>3.98</v>
          </cell>
        </row>
        <row r="572">
          <cell r="A572">
            <v>30549</v>
          </cell>
          <cell r="B572" t="str">
            <v>GRADE DE PROTEÇÃO EM FERRO REDONDO</v>
          </cell>
          <cell r="C572" t="str">
            <v>M2</v>
          </cell>
          <cell r="D572">
            <v>25.88</v>
          </cell>
        </row>
        <row r="573">
          <cell r="A573">
            <v>30550</v>
          </cell>
          <cell r="B573" t="str">
            <v>GRADE DE PROTEÇÃO EM FERRO CHATO</v>
          </cell>
          <cell r="C573" t="str">
            <v>M2</v>
          </cell>
          <cell r="D573">
            <v>27.07</v>
          </cell>
        </row>
        <row r="574">
          <cell r="A574">
            <v>30551</v>
          </cell>
          <cell r="B574" t="str">
            <v>GRADE DE FERRO GALVANIZADO ELETRO. 25X25MM - MALHA 62X132MM</v>
          </cell>
          <cell r="C574" t="str">
            <v>M2</v>
          </cell>
          <cell r="D574">
            <v>142.66999999999999</v>
          </cell>
        </row>
        <row r="575">
          <cell r="A575">
            <v>30552</v>
          </cell>
          <cell r="B575" t="str">
            <v>PORTA EM ALUMÍNIO ANODIZ. COMUM - 1 FL DE ABRIR</v>
          </cell>
          <cell r="C575" t="str">
            <v>M2</v>
          </cell>
          <cell r="D575">
            <v>344.06</v>
          </cell>
        </row>
        <row r="576">
          <cell r="A576">
            <v>30554</v>
          </cell>
          <cell r="B576" t="str">
            <v>PORTA EM ALUMÍNIO ANODIZ. COMUM - 2 FL DE ABRIR</v>
          </cell>
          <cell r="C576" t="str">
            <v>M2</v>
          </cell>
          <cell r="D576">
            <v>334.03</v>
          </cell>
        </row>
        <row r="577">
          <cell r="A577">
            <v>30556</v>
          </cell>
          <cell r="B577" t="str">
            <v>PORTA EM ALUMÍNIO ANODIZ. COMUM-CORRER- 2 FL</v>
          </cell>
          <cell r="C577" t="str">
            <v>M2</v>
          </cell>
          <cell r="D577">
            <v>364.85</v>
          </cell>
        </row>
        <row r="578">
          <cell r="A578">
            <v>30558</v>
          </cell>
          <cell r="B578" t="str">
            <v>PORTA EM ALUMÍNIO ANODIZ.COMUM TIPO VENEZIANA</v>
          </cell>
          <cell r="C578" t="str">
            <v>M2</v>
          </cell>
          <cell r="D578">
            <v>384.44</v>
          </cell>
        </row>
        <row r="579">
          <cell r="A579">
            <v>30560</v>
          </cell>
          <cell r="B579" t="str">
            <v>PORTA CHAPA DE AÇO N.16 P/ ABRIGO DE ÁGUA</v>
          </cell>
          <cell r="C579" t="str">
            <v>M2</v>
          </cell>
          <cell r="D579">
            <v>274.85000000000002</v>
          </cell>
        </row>
        <row r="580">
          <cell r="A580">
            <v>30564</v>
          </cell>
          <cell r="B580" t="str">
            <v>PORTA EM PERFIL DE CHAPA DOBRADA N.14- H= 2,10M - L= 1,02M</v>
          </cell>
          <cell r="C580" t="str">
            <v>M2</v>
          </cell>
          <cell r="D580">
            <v>343.97</v>
          </cell>
        </row>
        <row r="581">
          <cell r="A581">
            <v>30566</v>
          </cell>
          <cell r="B581" t="str">
            <v>PORTA EM PERFIL DE CHAPA DOBRADA N.14- H= 2,10M - L= 2,04M - ABRIR</v>
          </cell>
          <cell r="C581" t="str">
            <v>M2</v>
          </cell>
          <cell r="D581">
            <v>323.3</v>
          </cell>
        </row>
        <row r="582">
          <cell r="A582">
            <v>30568</v>
          </cell>
          <cell r="B582" t="str">
            <v>PORTA EM PERFIL DE CHAPA DOBRADA N.14- H= 2,10M - L= 2,04M - CORRER</v>
          </cell>
          <cell r="C582" t="str">
            <v>M2</v>
          </cell>
          <cell r="D582">
            <v>347.19</v>
          </cell>
        </row>
        <row r="583">
          <cell r="A583">
            <v>30569</v>
          </cell>
          <cell r="B583" t="str">
            <v>PORTA EM PERFIL DE CHAPA DOBRADA N.14- H= 2,10M - L= 1,84M</v>
          </cell>
          <cell r="C583" t="str">
            <v>M2</v>
          </cell>
          <cell r="D583">
            <v>274.85000000000002</v>
          </cell>
        </row>
        <row r="584">
          <cell r="A584">
            <v>30570</v>
          </cell>
          <cell r="B584" t="str">
            <v>PORTA DE ENROLAR - CHAPA ONDULADA N. 22</v>
          </cell>
          <cell r="C584" t="str">
            <v>M2</v>
          </cell>
          <cell r="D584">
            <v>190.6</v>
          </cell>
        </row>
        <row r="585">
          <cell r="A585">
            <v>30572</v>
          </cell>
          <cell r="B585" t="str">
            <v>PORTA DE ENROLAR - EM TIRAS ARTICUL.E RAIADAS-CHAPA 22</v>
          </cell>
          <cell r="C585" t="str">
            <v>M2</v>
          </cell>
          <cell r="D585">
            <v>163.56</v>
          </cell>
        </row>
        <row r="586">
          <cell r="A586">
            <v>30574</v>
          </cell>
          <cell r="B586" t="str">
            <v>PORTA EM FE. PERFIL - ALMOFADADA- CH.PRETA 16 - 2 FLS. DE</v>
          </cell>
          <cell r="C586" t="str">
            <v>M2</v>
          </cell>
          <cell r="D586">
            <v>348.34</v>
          </cell>
        </row>
        <row r="587">
          <cell r="A587">
            <v>30576</v>
          </cell>
          <cell r="B587" t="str">
            <v>PORTA EM FE. PERFIL - ALMOFADADA- CH.PRETA 14 - 2 FLS. DE ABRIR</v>
          </cell>
          <cell r="C587" t="str">
            <v>M2</v>
          </cell>
          <cell r="D587">
            <v>391.18</v>
          </cell>
        </row>
        <row r="588">
          <cell r="A588">
            <v>30578</v>
          </cell>
          <cell r="B588" t="str">
            <v>PORTA EM FE. PERFIL. CH 16 - 2 FLS ABRIR</v>
          </cell>
          <cell r="C588" t="str">
            <v>M2</v>
          </cell>
          <cell r="D588">
            <v>448.65</v>
          </cell>
        </row>
        <row r="589">
          <cell r="A589">
            <v>30580</v>
          </cell>
          <cell r="B589" t="str">
            <v>PORTA EM FE. PERFIL. CH 16 - 2 FLS CORRER</v>
          </cell>
          <cell r="C589" t="str">
            <v>M2</v>
          </cell>
          <cell r="D589">
            <v>490.02</v>
          </cell>
        </row>
        <row r="590">
          <cell r="A590">
            <v>30582</v>
          </cell>
          <cell r="B590" t="str">
            <v>PORTA EM FE. PERFIL. CH 16 - 1 FL ABRIR</v>
          </cell>
          <cell r="C590" t="str">
            <v>M2</v>
          </cell>
          <cell r="D590">
            <v>412.04</v>
          </cell>
        </row>
        <row r="591">
          <cell r="A591">
            <v>30584</v>
          </cell>
          <cell r="B591" t="str">
            <v>PORTA EM FE. PERFIL. DUPLA-ALMOFADADA- CH.PRETA 16 - 1 FL</v>
          </cell>
          <cell r="C591" t="str">
            <v>M2</v>
          </cell>
          <cell r="D591">
            <v>372.88</v>
          </cell>
        </row>
        <row r="592">
          <cell r="A592">
            <v>30588</v>
          </cell>
          <cell r="B592" t="str">
            <v>PORTINHOLA P/PORTAS E GRADES ENROLAR 0,50X1,50 M</v>
          </cell>
          <cell r="C592" t="str">
            <v>UN</v>
          </cell>
          <cell r="D592">
            <v>178.67</v>
          </cell>
        </row>
        <row r="593">
          <cell r="A593">
            <v>30590</v>
          </cell>
          <cell r="B593" t="str">
            <v>TELA PROTECAO - ARAME N.12 MALHA 1/2-</v>
          </cell>
          <cell r="C593" t="str">
            <v>M2</v>
          </cell>
          <cell r="D593">
            <v>35.21</v>
          </cell>
        </row>
        <row r="594">
          <cell r="A594">
            <v>30591</v>
          </cell>
          <cell r="B594" t="str">
            <v>TELA MOSQUITEIRO GALV.MALHA 14 FIO 28</v>
          </cell>
          <cell r="C594" t="str">
            <v>M2</v>
          </cell>
          <cell r="D594">
            <v>23.31</v>
          </cell>
        </row>
        <row r="595">
          <cell r="A595">
            <v>30592</v>
          </cell>
          <cell r="B595" t="str">
            <v>TELA ONDULADA DE ARAME GALVANIZADA MALHA 1 - FIO 10</v>
          </cell>
          <cell r="C595" t="str">
            <v>M2</v>
          </cell>
          <cell r="D595">
            <v>33.14</v>
          </cell>
        </row>
        <row r="596">
          <cell r="A596">
            <v>30594</v>
          </cell>
          <cell r="B596" t="str">
            <v>ARMARIO DE ACO C/4 PORTAS E FECH L 640XP420XH1980</v>
          </cell>
          <cell r="C596" t="str">
            <v>UN</v>
          </cell>
          <cell r="D596">
            <v>270.14</v>
          </cell>
        </row>
        <row r="597">
          <cell r="A597">
            <v>30595</v>
          </cell>
          <cell r="B597" t="str">
            <v>CHAPA DE AÇO N. 14 - CHAPA FINA QUENTE - PRETA</v>
          </cell>
          <cell r="C597" t="str">
            <v>KG</v>
          </cell>
          <cell r="D597">
            <v>2.58</v>
          </cell>
        </row>
        <row r="598">
          <cell r="A598">
            <v>30600</v>
          </cell>
          <cell r="B598" t="str">
            <v>PERFIS INDUSTRIALIZADOS</v>
          </cell>
        </row>
        <row r="599">
          <cell r="A599">
            <v>30601</v>
          </cell>
          <cell r="B599" t="str">
            <v>BATENTE EM PERFIL DE CHAPA DOBRADA Nº20 - GALVANIZADO P/PORTA 1 FL</v>
          </cell>
          <cell r="C599" t="str">
            <v>CJ</v>
          </cell>
          <cell r="D599">
            <v>69.28</v>
          </cell>
        </row>
        <row r="600">
          <cell r="A600">
            <v>30602</v>
          </cell>
          <cell r="B600" t="str">
            <v>BATENTE EM PERFIL DE CHAPA DOBRADA Nº20 - GALVANIZADO P/PORTA 2 FLS</v>
          </cell>
          <cell r="C600" t="str">
            <v>CJ</v>
          </cell>
          <cell r="D600">
            <v>69.28</v>
          </cell>
        </row>
        <row r="601">
          <cell r="A601">
            <v>30610</v>
          </cell>
          <cell r="B601" t="str">
            <v>CHAPA DE AÇO E = 1/8" - SAE 1010/1020</v>
          </cell>
          <cell r="C601" t="str">
            <v>KG</v>
          </cell>
          <cell r="D601">
            <v>2.44</v>
          </cell>
        </row>
        <row r="602">
          <cell r="A602">
            <v>30611</v>
          </cell>
          <cell r="B602" t="str">
            <v>CHAPA DE AÇO E = 1/4" - SAE 1010/1020</v>
          </cell>
          <cell r="C602" t="str">
            <v>KG</v>
          </cell>
          <cell r="D602">
            <v>2.2799999999999998</v>
          </cell>
        </row>
        <row r="603">
          <cell r="A603">
            <v>30612</v>
          </cell>
          <cell r="B603" t="str">
            <v>CHAPA GROSSA DE AÇO ASTM A-36 - 3/8"</v>
          </cell>
          <cell r="C603" t="str">
            <v>KG</v>
          </cell>
          <cell r="D603">
            <v>3</v>
          </cell>
        </row>
        <row r="604">
          <cell r="A604">
            <v>30615</v>
          </cell>
          <cell r="B604" t="str">
            <v>FERRO CHATO 2" X 1/2"</v>
          </cell>
          <cell r="C604" t="str">
            <v>KG</v>
          </cell>
          <cell r="D604">
            <v>2.4700000000000002</v>
          </cell>
        </row>
        <row r="605">
          <cell r="A605">
            <v>30616</v>
          </cell>
          <cell r="B605" t="str">
            <v>FERRO CHATO 3" X 3/4"</v>
          </cell>
          <cell r="C605" t="str">
            <v>KG</v>
          </cell>
          <cell r="D605">
            <v>2.54</v>
          </cell>
        </row>
        <row r="606">
          <cell r="A606">
            <v>30617</v>
          </cell>
          <cell r="B606" t="str">
            <v>FERRO CHATO 4" X 3/4"</v>
          </cell>
          <cell r="C606" t="str">
            <v>KG</v>
          </cell>
          <cell r="D606">
            <v>2.67</v>
          </cell>
        </row>
        <row r="607">
          <cell r="A607">
            <v>30640</v>
          </cell>
          <cell r="B607" t="str">
            <v>PERFIL DE AÇO ASTM-36</v>
          </cell>
          <cell r="C607" t="str">
            <v>KG</v>
          </cell>
          <cell r="D607">
            <v>3.03</v>
          </cell>
        </row>
        <row r="608">
          <cell r="A608">
            <v>30650</v>
          </cell>
          <cell r="B608" t="str">
            <v>CONJUNTO DE BATENTES DE ALUMÍNIO - TOTAL 3,30 METROS</v>
          </cell>
          <cell r="C608" t="str">
            <v>CJ</v>
          </cell>
          <cell r="D608">
            <v>68.3</v>
          </cell>
        </row>
        <row r="609">
          <cell r="A609">
            <v>30670</v>
          </cell>
          <cell r="B609" t="str">
            <v>PORTA CORTA-FOGO 90CM X 2,10M - ISOLAÇÃO 90 MIN</v>
          </cell>
          <cell r="C609" t="str">
            <v>UN</v>
          </cell>
          <cell r="D609">
            <v>412.89</v>
          </cell>
        </row>
        <row r="610">
          <cell r="A610">
            <v>30680</v>
          </cell>
          <cell r="B610" t="str">
            <v>PERFIL "I" DE AÇO LAMINADO - W 250 X 32,7</v>
          </cell>
          <cell r="C610" t="str">
            <v>KG</v>
          </cell>
          <cell r="D610">
            <v>3.09</v>
          </cell>
        </row>
        <row r="611">
          <cell r="A611">
            <v>30681</v>
          </cell>
          <cell r="B611" t="str">
            <v>PERFIL "I" DE AÇO LAMINADO - W 310 X 52,0</v>
          </cell>
          <cell r="C611" t="str">
            <v>KG</v>
          </cell>
          <cell r="D611">
            <v>2.96</v>
          </cell>
        </row>
        <row r="612">
          <cell r="A612">
            <v>30682</v>
          </cell>
          <cell r="B612" t="str">
            <v>PERFIL DE AÇO L 2"X2"X3/16"</v>
          </cell>
          <cell r="C612" t="str">
            <v>KG</v>
          </cell>
          <cell r="D612">
            <v>2.67</v>
          </cell>
        </row>
        <row r="613">
          <cell r="A613">
            <v>30683</v>
          </cell>
          <cell r="B613" t="str">
            <v>PERFIL DE AÇO L 3"X3"X1/4"</v>
          </cell>
          <cell r="C613" t="str">
            <v>KG</v>
          </cell>
          <cell r="D613">
            <v>3.03</v>
          </cell>
        </row>
        <row r="614">
          <cell r="A614">
            <v>30684</v>
          </cell>
          <cell r="B614" t="str">
            <v>PERFIL DE AÇO II 10"</v>
          </cell>
          <cell r="C614" t="str">
            <v>KG</v>
          </cell>
          <cell r="D614">
            <v>4.0999999999999996</v>
          </cell>
        </row>
        <row r="615">
          <cell r="A615">
            <v>30685</v>
          </cell>
          <cell r="B615" t="str">
            <v>PERFIL DE AÇO II 12"</v>
          </cell>
          <cell r="C615" t="str">
            <v>KG</v>
          </cell>
          <cell r="D615">
            <v>4.0999999999999996</v>
          </cell>
        </row>
        <row r="616">
          <cell r="A616">
            <v>30687</v>
          </cell>
          <cell r="B616" t="str">
            <v>PERFIL DE AÇO I 15" - SOLDAD0</v>
          </cell>
          <cell r="C616" t="str">
            <v>KG</v>
          </cell>
          <cell r="D616">
            <v>4.6399999999999997</v>
          </cell>
        </row>
        <row r="617">
          <cell r="A617">
            <v>30690</v>
          </cell>
          <cell r="B617" t="str">
            <v>PORTA CORTA-FOGO 105CM X 2,10M - ISOLAÇÃO 90 MIN</v>
          </cell>
          <cell r="C617" t="str">
            <v>UN</v>
          </cell>
          <cell r="D617">
            <v>468.31</v>
          </cell>
        </row>
        <row r="618">
          <cell r="A618">
            <v>30700</v>
          </cell>
          <cell r="B618" t="str">
            <v>GRADIS</v>
          </cell>
        </row>
        <row r="619">
          <cell r="A619">
            <v>30701</v>
          </cell>
          <cell r="B619" t="str">
            <v>GRADIL DE FERRO GALV. ELETROFUNDIDO MALHA 65X132MM MONT. CD 165MM S/PINT.</v>
          </cell>
          <cell r="C619" t="str">
            <v>M2</v>
          </cell>
          <cell r="D619">
            <v>87.1</v>
          </cell>
        </row>
        <row r="620">
          <cell r="A620">
            <v>30702</v>
          </cell>
          <cell r="B620" t="str">
            <v>GRADIL DE FERRO GALV.ELETROFUNDIDO MALHA 65X132MM MONT.CD 165MM C/PINT</v>
          </cell>
          <cell r="C620" t="str">
            <v>M2</v>
          </cell>
          <cell r="D620">
            <v>107.62</v>
          </cell>
        </row>
        <row r="621">
          <cell r="A621">
            <v>30740</v>
          </cell>
          <cell r="B621" t="str">
            <v>PORTÃO DE FERRO GALV.ELETROFUNDIDO MALHA 65X132MM,DE ABRIR,1 FL,S/PINT</v>
          </cell>
          <cell r="C621" t="str">
            <v>M2</v>
          </cell>
          <cell r="D621">
            <v>468.3</v>
          </cell>
        </row>
        <row r="622">
          <cell r="A622">
            <v>30741</v>
          </cell>
          <cell r="B622" t="str">
            <v>PORTÃO DE FERRO GALV.ELETROFUNDIDO MALHA 65X132MM,DE ABRIR,1 FL,C/PINT</v>
          </cell>
          <cell r="C622" t="str">
            <v>M2</v>
          </cell>
          <cell r="D622">
            <v>571.20000000000005</v>
          </cell>
        </row>
        <row r="623">
          <cell r="A623">
            <v>30742</v>
          </cell>
          <cell r="B623" t="str">
            <v>PORTÃO FERRO GALV.ELETROFUNDIDO MALHA 65X132MM,DE ABRIR,2 FLS, S/PINT</v>
          </cell>
          <cell r="C623" t="str">
            <v>M2</v>
          </cell>
          <cell r="D623">
            <v>468.3</v>
          </cell>
        </row>
        <row r="624">
          <cell r="A624">
            <v>30743</v>
          </cell>
          <cell r="B624" t="str">
            <v>PORTÃO FERRO GALV.ELETROFUNDIDO MALHA 65X132MM,DE ABRIR,2 FLS, C/PINT</v>
          </cell>
          <cell r="C624" t="str">
            <v>M2</v>
          </cell>
          <cell r="D624">
            <v>571.20000000000005</v>
          </cell>
        </row>
        <row r="625">
          <cell r="A625">
            <v>30744</v>
          </cell>
          <cell r="B625" t="str">
            <v>PORTÃO DE FERRO GALV.ELETROFUNDIDO MALHA 65X132 MM,DE CORRER, S/ PINT</v>
          </cell>
          <cell r="C625" t="str">
            <v>M2</v>
          </cell>
          <cell r="D625">
            <v>468.3</v>
          </cell>
        </row>
        <row r="626">
          <cell r="A626">
            <v>30745</v>
          </cell>
          <cell r="B626" t="str">
            <v>PORTÃO DE FERRO GALV.ELETROFUNDIDO MALHA 65X132MM,DE CORRER,C/ PINT</v>
          </cell>
          <cell r="C626" t="str">
            <v>M2</v>
          </cell>
          <cell r="D626">
            <v>571.20000000000005</v>
          </cell>
        </row>
        <row r="627">
          <cell r="A627">
            <v>30750</v>
          </cell>
          <cell r="B627" t="str">
            <v>DESP.C/SOLDA, ESMERIL, LIXA E PINT-8% DA M.OBRA E MATERIAL (08.48)</v>
          </cell>
          <cell r="C627" t="str">
            <v>PORC</v>
          </cell>
          <cell r="D627">
            <v>296.45</v>
          </cell>
        </row>
        <row r="628">
          <cell r="A628">
            <v>31000</v>
          </cell>
          <cell r="B628" t="str">
            <v>FERRAGENS PARA ESQUADRIAS</v>
          </cell>
        </row>
        <row r="629">
          <cell r="A629">
            <v>31006</v>
          </cell>
          <cell r="B629" t="str">
            <v>CADEADO DE LATAO - 35MM 140G</v>
          </cell>
          <cell r="C629" t="str">
            <v>UN</v>
          </cell>
          <cell r="D629">
            <v>12.92</v>
          </cell>
        </row>
        <row r="630">
          <cell r="A630">
            <v>31008</v>
          </cell>
          <cell r="B630" t="str">
            <v>DOBRADIÇA DE AÇO LAMINADO COM ANÉIS 3 1/2 X 3"</v>
          </cell>
          <cell r="C630" t="str">
            <v>UN</v>
          </cell>
          <cell r="D630">
            <v>6.24</v>
          </cell>
        </row>
        <row r="631">
          <cell r="A631">
            <v>31010</v>
          </cell>
          <cell r="B631" t="str">
            <v>DOBRADICA DE ACO LAMINADO REFORCADO - 3 1/2"X3"</v>
          </cell>
          <cell r="C631" t="str">
            <v>UN</v>
          </cell>
          <cell r="D631">
            <v>9.1300000000000008</v>
          </cell>
        </row>
        <row r="632">
          <cell r="A632">
            <v>31012</v>
          </cell>
          <cell r="B632" t="str">
            <v>DOBRADIÇA 3.1/2" X 3" MÉDIA DE AÇO CROMADO -C/ PINO E BOLAS</v>
          </cell>
          <cell r="C632" t="str">
            <v>UN</v>
          </cell>
          <cell r="D632">
            <v>6.24</v>
          </cell>
        </row>
        <row r="633">
          <cell r="A633">
            <v>31014</v>
          </cell>
          <cell r="B633" t="str">
            <v>DOBRADIÇA DE AÇO CROMADO - 3" X 3" TIPO MÉDIO - SEM ANEL</v>
          </cell>
          <cell r="C633" t="str">
            <v>UN</v>
          </cell>
          <cell r="D633">
            <v>3.87</v>
          </cell>
        </row>
        <row r="634">
          <cell r="A634">
            <v>31017</v>
          </cell>
          <cell r="B634" t="str">
            <v>FERRAGEM PARA PORTAO DE TAPUME</v>
          </cell>
          <cell r="C634" t="str">
            <v>KG</v>
          </cell>
          <cell r="D634">
            <v>5.27</v>
          </cell>
        </row>
        <row r="635">
          <cell r="A635">
            <v>31018</v>
          </cell>
          <cell r="B635" t="str">
            <v>ESPELHO RETANGULAR EM AÇO CROMADO BRILHANTE</v>
          </cell>
          <cell r="C635" t="str">
            <v>PR</v>
          </cell>
          <cell r="D635">
            <v>15.9</v>
          </cell>
        </row>
        <row r="636">
          <cell r="A636">
            <v>31020</v>
          </cell>
          <cell r="B636" t="str">
            <v>CONJUNTO DE FECHADURA CILIND., - SÓ LINGUETA, 55 MM, TRÁFEGO INTENSO - PORTA DE ABRIR</v>
          </cell>
          <cell r="C636" t="str">
            <v>UN</v>
          </cell>
          <cell r="D636">
            <v>67.540000000000006</v>
          </cell>
        </row>
        <row r="637">
          <cell r="A637">
            <v>31022</v>
          </cell>
          <cell r="B637" t="str">
            <v>CONJUNTO DE FECHADURA CILIND. BICO DE PAPAGAIO,  22MM - PORTA DE CORRER</v>
          </cell>
          <cell r="C637" t="str">
            <v>UN</v>
          </cell>
          <cell r="D637">
            <v>63.34</v>
          </cell>
        </row>
        <row r="638">
          <cell r="A638">
            <v>31024</v>
          </cell>
          <cell r="B638" t="str">
            <v>CONJUNTO DE FECHADURA CILIND., CAIXA RASA (22MM) - PORTA C/MONTANTE ESTREITO</v>
          </cell>
          <cell r="C638" t="str">
            <v>UN</v>
          </cell>
          <cell r="D638">
            <v>79.069999999999993</v>
          </cell>
        </row>
        <row r="639">
          <cell r="A639">
            <v>31026</v>
          </cell>
          <cell r="B639" t="str">
            <v>FECHADURA CILINDRO - LEVE 55MM</v>
          </cell>
          <cell r="C639" t="str">
            <v>UN</v>
          </cell>
          <cell r="D639">
            <v>38.270000000000003</v>
          </cell>
        </row>
        <row r="640">
          <cell r="A640">
            <v>31028</v>
          </cell>
          <cell r="B640" t="str">
            <v>CONJUNTO DE FECHADURA CILIND., 55MM, TRÁFEGO INTENSO, MAÇANETA EM ZAMAC- GUARNIÇÕES EM AÇO,ACAB.CROMADO BRILHANTE</v>
          </cell>
          <cell r="C640" t="str">
            <v>UN</v>
          </cell>
          <cell r="D640">
            <v>82.01</v>
          </cell>
        </row>
        <row r="641">
          <cell r="A641">
            <v>31030</v>
          </cell>
          <cell r="B641" t="str">
            <v>FECHADURA TIPO GORGE, 55 MM - SÓ LINGUETA - TRÁFEGO INTENSO</v>
          </cell>
          <cell r="C641" t="str">
            <v>UN</v>
          </cell>
          <cell r="D641">
            <v>23.03</v>
          </cell>
        </row>
        <row r="642">
          <cell r="A642">
            <v>31032</v>
          </cell>
          <cell r="B642" t="str">
            <v>FECHADURA TIPO GORGE,  55MM, TRÁFEGO INTENSO, MAÇANETA EM ZAMAC, GUARNIÇÕES EM AÇO, ACAB.CROMADO BRILHANTE</v>
          </cell>
          <cell r="C642" t="str">
            <v>UN</v>
          </cell>
          <cell r="D642">
            <v>51.4</v>
          </cell>
        </row>
        <row r="643">
          <cell r="A643">
            <v>31034</v>
          </cell>
          <cell r="B643" t="str">
            <v>FECHADURA TIPO SÓ TRINCO, 55 MM, TRÁFEGO INTENSO, MAÇANETA EM ZAMAC, GUARNIÇÕES EM AÇO, ACAB.CROMADO BRILHANTE - PORTA DE ABRIR</v>
          </cell>
          <cell r="C643" t="str">
            <v>UN</v>
          </cell>
          <cell r="D643">
            <v>70.87</v>
          </cell>
        </row>
        <row r="644">
          <cell r="A644">
            <v>31036</v>
          </cell>
          <cell r="B644" t="str">
            <v>FECHADURA TIPO TRANQUETA - 45MM</v>
          </cell>
          <cell r="C644" t="str">
            <v>UN</v>
          </cell>
          <cell r="D644">
            <v>41.73</v>
          </cell>
        </row>
        <row r="645">
          <cell r="A645">
            <v>31038</v>
          </cell>
          <cell r="B645" t="str">
            <v>FECHADURA TIPO TRANQUETA E TRINCO, 55MM, TRÁFEGO INTENSO, MAÇANETA EM ZAMAC, GUARNIÇÕES EM AÇO, ACAB.CROMADO BRILHANTE - PORTA DE SANITÁRIO9</v>
          </cell>
          <cell r="C645" t="str">
            <v>UN</v>
          </cell>
          <cell r="D645">
            <v>53.86</v>
          </cell>
        </row>
        <row r="646">
          <cell r="A646">
            <v>31039</v>
          </cell>
          <cell r="B646" t="str">
            <v>FECHADURA YALE P/ QUADRO DE DISTRIBUICAO</v>
          </cell>
          <cell r="C646" t="str">
            <v>UN</v>
          </cell>
          <cell r="D646">
            <v>8.5299999999999994</v>
          </cell>
        </row>
        <row r="647">
          <cell r="A647">
            <v>31040</v>
          </cell>
          <cell r="B647" t="str">
            <v>FECHO DE SEGURANÇA - 12 X 71,7 MM</v>
          </cell>
          <cell r="C647" t="str">
            <v>UN</v>
          </cell>
          <cell r="D647">
            <v>11.06</v>
          </cell>
        </row>
        <row r="648">
          <cell r="A648">
            <v>31042</v>
          </cell>
          <cell r="B648" t="str">
            <v>FECHO LONGO P/ PORTA 2 FLS - 3/4" - 200MM</v>
          </cell>
          <cell r="C648" t="str">
            <v>UN</v>
          </cell>
          <cell r="D648">
            <v>42.9</v>
          </cell>
        </row>
        <row r="649">
          <cell r="A649">
            <v>31044</v>
          </cell>
          <cell r="B649" t="str">
            <v>FECHO LONGO P/ PORTA 2 FLS - 3/4" X 400MM</v>
          </cell>
          <cell r="C649" t="str">
            <v>UN</v>
          </cell>
          <cell r="D649">
            <v>62.88</v>
          </cell>
        </row>
        <row r="650">
          <cell r="A650">
            <v>31046</v>
          </cell>
          <cell r="B650" t="str">
            <v>PUXADOR DE ALCA - 50X200MM</v>
          </cell>
          <cell r="C650" t="str">
            <v>UN</v>
          </cell>
          <cell r="D650">
            <v>28.69</v>
          </cell>
        </row>
        <row r="651">
          <cell r="A651">
            <v>31048</v>
          </cell>
          <cell r="B651" t="str">
            <v>MAÇANETA EM ZAMAC</v>
          </cell>
          <cell r="C651" t="str">
            <v>PR</v>
          </cell>
          <cell r="D651">
            <v>31.26</v>
          </cell>
        </row>
        <row r="652">
          <cell r="A652">
            <v>31050</v>
          </cell>
          <cell r="B652" t="str">
            <v>MOLA HIDRÁULICA AÉREA P/ FECHAMENTO DE PORTA - TIPO LEVE</v>
          </cell>
          <cell r="C652" t="str">
            <v>UN</v>
          </cell>
          <cell r="D652">
            <v>120.82</v>
          </cell>
        </row>
        <row r="653">
          <cell r="A653">
            <v>31052</v>
          </cell>
          <cell r="B653" t="str">
            <v>MOLA HIDRÁULICA AÉREA P/ FECHAMENTO DE PORTA - TIPO PESADO</v>
          </cell>
          <cell r="C653" t="str">
            <v>UN</v>
          </cell>
          <cell r="D653">
            <v>163.34</v>
          </cell>
        </row>
        <row r="654">
          <cell r="A654">
            <v>31054</v>
          </cell>
          <cell r="B654" t="str">
            <v>MOLA VAI-E-VEM DE TOPO</v>
          </cell>
          <cell r="C654" t="str">
            <v>UN</v>
          </cell>
          <cell r="D654">
            <v>142.97999999999999</v>
          </cell>
        </row>
        <row r="655">
          <cell r="A655">
            <v>31056</v>
          </cell>
          <cell r="B655" t="str">
            <v>PORTA CADEADO 63 MM - AÇO ZINCADO</v>
          </cell>
          <cell r="C655" t="str">
            <v>UN</v>
          </cell>
          <cell r="D655">
            <v>0.87</v>
          </cell>
        </row>
        <row r="656">
          <cell r="A656">
            <v>31058</v>
          </cell>
          <cell r="B656" t="str">
            <v>PORTA CADEADO 89 MM - AÇO ZINCADO</v>
          </cell>
          <cell r="C656" t="str">
            <v>UN</v>
          </cell>
          <cell r="D656">
            <v>1.95</v>
          </cell>
        </row>
        <row r="657">
          <cell r="A657">
            <v>31062</v>
          </cell>
          <cell r="B657" t="str">
            <v>PUXADOR TIPO CONCHA</v>
          </cell>
          <cell r="C657" t="str">
            <v>PR</v>
          </cell>
          <cell r="D657">
            <v>5.31</v>
          </cell>
        </row>
        <row r="658">
          <cell r="A658">
            <v>31066</v>
          </cell>
          <cell r="B658" t="str">
            <v>ROSETA DE AÇO CROMADO - DIÂM.45MM</v>
          </cell>
          <cell r="C658" t="str">
            <v>PR</v>
          </cell>
          <cell r="D658">
            <v>3.94</v>
          </cell>
        </row>
        <row r="659">
          <cell r="A659">
            <v>31068</v>
          </cell>
          <cell r="B659" t="str">
            <v>TARGETA  "LIVRE-OCUPADO" - 60X65MM</v>
          </cell>
          <cell r="C659" t="str">
            <v>UN</v>
          </cell>
          <cell r="D659">
            <v>31.96</v>
          </cell>
        </row>
        <row r="660">
          <cell r="A660">
            <v>31070</v>
          </cell>
          <cell r="B660" t="str">
            <v>TRANQUETA P/FECHADURA DE SANITARIO</v>
          </cell>
          <cell r="C660" t="str">
            <v>CJ</v>
          </cell>
          <cell r="D660">
            <v>14.19</v>
          </cell>
        </row>
        <row r="661">
          <cell r="A661">
            <v>31076</v>
          </cell>
          <cell r="B661" t="str">
            <v>ALAVANCA LATAO CROM.P/CAIXILHO BASC.</v>
          </cell>
          <cell r="C661" t="str">
            <v>UN</v>
          </cell>
          <cell r="D661">
            <v>7.23</v>
          </cell>
        </row>
        <row r="662">
          <cell r="A662">
            <v>31078</v>
          </cell>
          <cell r="B662" t="str">
            <v>BRACO DE ALAVANCA DE FERRO</v>
          </cell>
          <cell r="C662" t="str">
            <v>M</v>
          </cell>
          <cell r="D662">
            <v>7.23</v>
          </cell>
        </row>
        <row r="663">
          <cell r="A663">
            <v>31092</v>
          </cell>
          <cell r="B663" t="str">
            <v>PINO GUIA LATÃO D = 8MM - RETO</v>
          </cell>
          <cell r="C663" t="str">
            <v>UN</v>
          </cell>
          <cell r="D663">
            <v>6.49</v>
          </cell>
        </row>
        <row r="664">
          <cell r="A664">
            <v>31094</v>
          </cell>
          <cell r="B664" t="str">
            <v>TRILHO GUIA CANALETA DE ALUMÍNIO "U" DE 1/2"</v>
          </cell>
          <cell r="C664" t="str">
            <v>M</v>
          </cell>
          <cell r="D664">
            <v>4</v>
          </cell>
        </row>
        <row r="665">
          <cell r="A665">
            <v>31095</v>
          </cell>
          <cell r="B665" t="str">
            <v>BARRA ANTI PÂNICO PARA PORTA 1 FOLHA - SEM CHAVE</v>
          </cell>
          <cell r="C665" t="str">
            <v>UN</v>
          </cell>
          <cell r="D665">
            <v>374.46</v>
          </cell>
        </row>
        <row r="666">
          <cell r="A666">
            <v>31100</v>
          </cell>
          <cell r="B666" t="str">
            <v>ESCADAS</v>
          </cell>
        </row>
        <row r="667">
          <cell r="A667">
            <v>31166</v>
          </cell>
          <cell r="B667" t="str">
            <v>ESCADA DE MARINHEIRO DE FERRO PERFILADO DP.01</v>
          </cell>
          <cell r="C667" t="str">
            <v>M</v>
          </cell>
          <cell r="D667">
            <v>42.75</v>
          </cell>
        </row>
        <row r="668">
          <cell r="A668">
            <v>31167</v>
          </cell>
          <cell r="B668" t="str">
            <v>ESCADA DE MARINHEIRO DE FERRO PERFILADO COM GUARDA CORPO</v>
          </cell>
          <cell r="C668" t="str">
            <v>M</v>
          </cell>
          <cell r="D668">
            <v>107.43</v>
          </cell>
        </row>
        <row r="669">
          <cell r="A669">
            <v>31168</v>
          </cell>
          <cell r="B669" t="str">
            <v>ESCADA COMPLEM. P/ ESCADA MARINHEIRO DE FERRO PERFILADO</v>
          </cell>
          <cell r="C669" t="str">
            <v>M</v>
          </cell>
          <cell r="D669">
            <v>35.630000000000003</v>
          </cell>
        </row>
        <row r="670">
          <cell r="A670">
            <v>31500</v>
          </cell>
          <cell r="B670" t="str">
            <v>REVESTIMENTOS (CERÂMICA E SIMILARES)+B691</v>
          </cell>
        </row>
        <row r="671">
          <cell r="A671">
            <v>31505</v>
          </cell>
          <cell r="B671" t="str">
            <v>AZULEJO BRANCO 15X15CM</v>
          </cell>
          <cell r="C671" t="str">
            <v>M2</v>
          </cell>
          <cell r="D671">
            <v>11.49</v>
          </cell>
        </row>
        <row r="672">
          <cell r="A672">
            <v>31530</v>
          </cell>
          <cell r="B672" t="str">
            <v>PASTILHA DE PORCELANA FOSCA - (2x2)CM</v>
          </cell>
          <cell r="C672" t="str">
            <v>M2</v>
          </cell>
          <cell r="D672">
            <v>75.37</v>
          </cell>
        </row>
        <row r="673">
          <cell r="A673">
            <v>32000</v>
          </cell>
          <cell r="B673" t="str">
            <v>REVESTIMENTOS (PEDRAS NATURAIS)</v>
          </cell>
        </row>
        <row r="674">
          <cell r="A674">
            <v>32060</v>
          </cell>
          <cell r="B674" t="str">
            <v>REVESTIMENTO DE PEDRA MINEIRA C/ACAB. RUSTICO REGULAR</v>
          </cell>
          <cell r="C674" t="str">
            <v>M2</v>
          </cell>
          <cell r="D674">
            <v>49.5</v>
          </cell>
        </row>
        <row r="675">
          <cell r="A675">
            <v>32500</v>
          </cell>
          <cell r="B675" t="str">
            <v>REVESTIMENTOS (MADEIRA; PLÁSTICOS; ETC)</v>
          </cell>
        </row>
        <row r="676">
          <cell r="A676">
            <v>32520</v>
          </cell>
          <cell r="B676" t="str">
            <v>CHAPA DE LAMINADO MELAMÍNICO 1.3MM - ACABAMENTO TEXTURIZADO</v>
          </cell>
          <cell r="C676" t="str">
            <v>M2</v>
          </cell>
          <cell r="D676">
            <v>18.03</v>
          </cell>
        </row>
        <row r="677">
          <cell r="A677">
            <v>32530</v>
          </cell>
          <cell r="B677" t="str">
            <v>CHAPA DE LAMINADO MELAMÍNICO 1 MM - ACABAMENTO TEXTURIZADO</v>
          </cell>
          <cell r="C677" t="str">
            <v>M2</v>
          </cell>
          <cell r="D677">
            <v>13.54</v>
          </cell>
        </row>
        <row r="678">
          <cell r="A678">
            <v>32535</v>
          </cell>
          <cell r="B678" t="str">
            <v>CHAPA DE MELAMÍNICO TEXTURIZADO -  ESPESSURA  DE 1,3 MM</v>
          </cell>
          <cell r="C678" t="str">
            <v>M2</v>
          </cell>
          <cell r="D678">
            <v>21.37</v>
          </cell>
        </row>
        <row r="679">
          <cell r="A679">
            <v>33000</v>
          </cell>
          <cell r="B679" t="str">
            <v>REVESTIMENTOS (ELEMENTOS DE ARREMATE)</v>
          </cell>
        </row>
        <row r="680">
          <cell r="A680">
            <v>33005</v>
          </cell>
          <cell r="B680" t="str">
            <v>CANTONEIRA DE ALUMINIO PARA AZULEJOS</v>
          </cell>
          <cell r="C680" t="str">
            <v>M</v>
          </cell>
          <cell r="D680">
            <v>1.95</v>
          </cell>
        </row>
        <row r="681">
          <cell r="A681">
            <v>33020</v>
          </cell>
          <cell r="B681" t="str">
            <v>CANTONEIRA DE ALUMINIO - PERFIL Y</v>
          </cell>
          <cell r="C681" t="str">
            <v>M</v>
          </cell>
          <cell r="D681">
            <v>2.2400000000000002</v>
          </cell>
        </row>
        <row r="682">
          <cell r="A682">
            <v>33055</v>
          </cell>
          <cell r="B682" t="str">
            <v>PEITORIL DE GRANILITE</v>
          </cell>
          <cell r="C682" t="str">
            <v>M</v>
          </cell>
          <cell r="D682">
            <v>19</v>
          </cell>
        </row>
        <row r="683">
          <cell r="A683">
            <v>33070</v>
          </cell>
          <cell r="B683" t="str">
            <v>PEITORIL DE MARMORE BRANCO ESPIRITO SANTO A</v>
          </cell>
          <cell r="C683" t="str">
            <v>M</v>
          </cell>
          <cell r="D683">
            <v>25.06</v>
          </cell>
        </row>
        <row r="684">
          <cell r="A684">
            <v>33085</v>
          </cell>
          <cell r="B684" t="str">
            <v>PERFIL -L- DE ALUMINIO - 1X1X1/8-</v>
          </cell>
          <cell r="C684" t="str">
            <v>M</v>
          </cell>
          <cell r="D684">
            <v>7.49</v>
          </cell>
        </row>
        <row r="685">
          <cell r="A685">
            <v>33090</v>
          </cell>
          <cell r="B685" t="str">
            <v>PERFIL -L- DE FERRO - 1X1X1/8-</v>
          </cell>
          <cell r="C685" t="str">
            <v>M</v>
          </cell>
          <cell r="D685">
            <v>3.46</v>
          </cell>
        </row>
        <row r="686">
          <cell r="A686">
            <v>33091</v>
          </cell>
          <cell r="B686" t="str">
            <v>CANTONEIRA DE FERRO ABAS IGUAIS - 1 1/4" X 1 1/4" X 1/8"</v>
          </cell>
          <cell r="C686" t="str">
            <v>M</v>
          </cell>
          <cell r="D686">
            <v>4.25</v>
          </cell>
        </row>
        <row r="687">
          <cell r="A687">
            <v>33500</v>
          </cell>
          <cell r="B687" t="str">
            <v>FORROS</v>
          </cell>
        </row>
        <row r="688">
          <cell r="A688">
            <v>33530</v>
          </cell>
          <cell r="B688" t="str">
            <v>FORRO DE GESSO ATIRANTADO - (60X60X1,25)CM</v>
          </cell>
          <cell r="C688" t="str">
            <v>M2</v>
          </cell>
          <cell r="D688">
            <v>22</v>
          </cell>
        </row>
        <row r="689">
          <cell r="A689">
            <v>33531</v>
          </cell>
          <cell r="B689" t="str">
            <v>FORRO GYPSUM ARAM.STAND.BORDA REB.FGA-MED.58X200CM ESP.12,5MM</v>
          </cell>
          <cell r="C689" t="str">
            <v>M2</v>
          </cell>
          <cell r="D689">
            <v>9.59</v>
          </cell>
        </row>
        <row r="690">
          <cell r="A690">
            <v>33540</v>
          </cell>
          <cell r="B690" t="str">
            <v>FORRO DE MADEIRA MACICA EM CEDRO - (10X1)CM</v>
          </cell>
          <cell r="C690" t="str">
            <v>M2</v>
          </cell>
          <cell r="D690">
            <v>22.89</v>
          </cell>
        </row>
        <row r="691">
          <cell r="A691">
            <v>33550</v>
          </cell>
          <cell r="B691" t="str">
            <v>FORRO DE MADEIRA MACICA EM PEROBA - (10X1)CM</v>
          </cell>
          <cell r="C691" t="str">
            <v>M2</v>
          </cell>
          <cell r="D691">
            <v>36.1</v>
          </cell>
        </row>
        <row r="692">
          <cell r="A692">
            <v>33560</v>
          </cell>
          <cell r="B692" t="str">
            <v>FORRO EM REGUA PVC 100MM-INCL.PERF.FIX.ACAB</v>
          </cell>
          <cell r="C692" t="str">
            <v>M2</v>
          </cell>
          <cell r="D692">
            <v>16.13</v>
          </cell>
        </row>
        <row r="693">
          <cell r="A693">
            <v>33570</v>
          </cell>
          <cell r="B693" t="str">
            <v>FORRO FIBRA MIN.ÚM.ACAB.SUP.PINT.VIN.LÁTEX BCA 625X1250X13MM</v>
          </cell>
          <cell r="C693" t="str">
            <v>M2</v>
          </cell>
          <cell r="D693">
            <v>19.3</v>
          </cell>
        </row>
        <row r="694">
          <cell r="A694">
            <v>33571</v>
          </cell>
          <cell r="B694" t="str">
            <v>FORRO ARMSTRONG FIBRA MIN. ENCORE MANTA REFL ALUM 1 FACE EXT COL</v>
          </cell>
          <cell r="C694" t="str">
            <v>M2</v>
          </cell>
          <cell r="D694">
            <v>51.96</v>
          </cell>
        </row>
        <row r="695">
          <cell r="A695">
            <v>34000</v>
          </cell>
          <cell r="B695" t="str">
            <v>PISOS (CERÂMICA E SIMILARES)</v>
          </cell>
        </row>
        <row r="696">
          <cell r="A696">
            <v>34011</v>
          </cell>
          <cell r="B696" t="str">
            <v>CERAMICA ESMALTADA PEI 5</v>
          </cell>
          <cell r="C696" t="str">
            <v>M2</v>
          </cell>
          <cell r="D696">
            <v>19.09</v>
          </cell>
        </row>
        <row r="697">
          <cell r="A697">
            <v>34012</v>
          </cell>
          <cell r="B697" t="str">
            <v>RODAPE CERAMICO ESMALTADO PEIV 7 CM A 10 CM</v>
          </cell>
          <cell r="C697" t="str">
            <v>M</v>
          </cell>
          <cell r="D697">
            <v>11.25</v>
          </cell>
        </row>
        <row r="698">
          <cell r="A698">
            <v>34040</v>
          </cell>
          <cell r="B698" t="str">
            <v>LADRILHO SEMIGRES ESMALTADO - 20X20CM</v>
          </cell>
          <cell r="C698" t="str">
            <v>M2</v>
          </cell>
          <cell r="D698">
            <v>15.19</v>
          </cell>
        </row>
        <row r="699">
          <cell r="A699">
            <v>34057</v>
          </cell>
          <cell r="B699" t="str">
            <v>ADESIVO A BASE ACRILICA</v>
          </cell>
          <cell r="C699" t="str">
            <v>L</v>
          </cell>
          <cell r="D699">
            <v>5.72</v>
          </cell>
        </row>
        <row r="700">
          <cell r="A700">
            <v>34080</v>
          </cell>
          <cell r="B700" t="str">
            <v>PISO REFERENCIAL PODOTÁTIL ALERTA EM AMARELO - 20X25X3CM</v>
          </cell>
          <cell r="C700" t="str">
            <v>UN</v>
          </cell>
          <cell r="D700">
            <v>12.5</v>
          </cell>
        </row>
        <row r="701">
          <cell r="A701">
            <v>34083</v>
          </cell>
          <cell r="B701" t="str">
            <v>PISO REFERENCIAL TÁTIL - ALERTA EM AMARELO - 40X40X3CM</v>
          </cell>
          <cell r="C701" t="str">
            <v>M2</v>
          </cell>
          <cell r="D701">
            <v>28</v>
          </cell>
        </row>
        <row r="702">
          <cell r="A702">
            <v>34500</v>
          </cell>
          <cell r="B702" t="str">
            <v>PISOS (PEDRAS NATURAIS)</v>
          </cell>
        </row>
        <row r="703">
          <cell r="A703">
            <v>34539</v>
          </cell>
          <cell r="B703" t="str">
            <v>PISO GRANITO POLIDO - CINZA MAUA- PLACAS 40X40CM (E=2CM)</v>
          </cell>
          <cell r="C703" t="str">
            <v>M2</v>
          </cell>
          <cell r="D703">
            <v>145.5</v>
          </cell>
        </row>
        <row r="704">
          <cell r="A704">
            <v>34545</v>
          </cell>
          <cell r="B704" t="str">
            <v>PISO GRANITO POLIDO VERDE UBATUBA/ OURO VELHO</v>
          </cell>
          <cell r="C704" t="str">
            <v>M2</v>
          </cell>
          <cell r="D704">
            <v>114.2</v>
          </cell>
        </row>
        <row r="705">
          <cell r="A705">
            <v>34550</v>
          </cell>
          <cell r="B705" t="str">
            <v>PISO MARMORE POLIDO BRANCO ESPIRITO SANTO A</v>
          </cell>
          <cell r="C705" t="str">
            <v>M2</v>
          </cell>
          <cell r="D705">
            <v>109.64</v>
          </cell>
        </row>
        <row r="706">
          <cell r="A706">
            <v>35000</v>
          </cell>
          <cell r="B706" t="str">
            <v>PISOS (MADEIRA; PLÁSTICOS; ETC)</v>
          </cell>
        </row>
        <row r="707">
          <cell r="A707">
            <v>35005</v>
          </cell>
          <cell r="B707" t="str">
            <v>DEGRAU EM CHAPAS DE BORRACHA SINTETICA</v>
          </cell>
          <cell r="C707" t="str">
            <v>M</v>
          </cell>
          <cell r="D707">
            <v>35.44</v>
          </cell>
        </row>
        <row r="708">
          <cell r="A708">
            <v>35010</v>
          </cell>
          <cell r="B708" t="str">
            <v>TESTEIRA VINÍLICA PARA DEGRAUS - ESP. 2MM</v>
          </cell>
          <cell r="C708" t="str">
            <v>M</v>
          </cell>
          <cell r="D708">
            <v>4.87</v>
          </cell>
        </row>
        <row r="709">
          <cell r="A709">
            <v>35015</v>
          </cell>
          <cell r="B709" t="str">
            <v>DEGRAU ARGAMASSA - ALTA RESISTENCIA</v>
          </cell>
          <cell r="C709" t="str">
            <v>M</v>
          </cell>
          <cell r="D709">
            <v>30.68</v>
          </cell>
        </row>
        <row r="710">
          <cell r="A710">
            <v>35020</v>
          </cell>
          <cell r="B710" t="str">
            <v>DEGRAU GRANILITE</v>
          </cell>
          <cell r="C710" t="str">
            <v>M</v>
          </cell>
          <cell r="D710">
            <v>37.5</v>
          </cell>
        </row>
        <row r="711">
          <cell r="A711">
            <v>35030</v>
          </cell>
          <cell r="B711" t="str">
            <v>PISO BORRACHA SINT.ARGAMASSADO - RELEVO</v>
          </cell>
          <cell r="C711" t="str">
            <v>M2</v>
          </cell>
          <cell r="D711">
            <v>57.01</v>
          </cell>
        </row>
        <row r="712">
          <cell r="A712">
            <v>35035</v>
          </cell>
          <cell r="B712" t="str">
            <v>PISO BORRACHA SINT.ARGAMASSADO - LISO</v>
          </cell>
          <cell r="C712" t="str">
            <v>M2</v>
          </cell>
          <cell r="D712">
            <v>52.46</v>
          </cell>
        </row>
        <row r="713">
          <cell r="A713">
            <v>35040</v>
          </cell>
          <cell r="B713" t="str">
            <v>PISO DE BORRACHA SBR ANTID.SUP.LISA - MED: (500X500X3,5)MM</v>
          </cell>
          <cell r="C713" t="str">
            <v>M2</v>
          </cell>
          <cell r="D713">
            <v>42.02</v>
          </cell>
        </row>
        <row r="714">
          <cell r="A714">
            <v>35045</v>
          </cell>
          <cell r="B714" t="str">
            <v>PISO DE BORRACHA SBR ANTID.SUP.EM RELEVO-MED: (500X500X3,5)MM</v>
          </cell>
          <cell r="C714" t="str">
            <v>M2</v>
          </cell>
          <cell r="D714">
            <v>16.68</v>
          </cell>
        </row>
        <row r="715">
          <cell r="A715">
            <v>35051</v>
          </cell>
          <cell r="B715" t="str">
            <v>PISO CHAPAS DE FIBRO-VINIL - 30X30CM - 3MM</v>
          </cell>
          <cell r="C715" t="str">
            <v>M2</v>
          </cell>
          <cell r="D715">
            <v>61.38</v>
          </cell>
        </row>
        <row r="716">
          <cell r="A716">
            <v>35055</v>
          </cell>
          <cell r="B716" t="str">
            <v>PISO ARGAMASSA DE ALTA RESISTENCIA - ESP: 8MM</v>
          </cell>
          <cell r="C716" t="str">
            <v>M2</v>
          </cell>
          <cell r="D716">
            <v>33.04</v>
          </cell>
        </row>
        <row r="717">
          <cell r="A717">
            <v>35060</v>
          </cell>
          <cell r="B717" t="str">
            <v>PISO ARGAMASSA DE ALTA RESISTENCIA - ESP:12MM</v>
          </cell>
          <cell r="C717" t="str">
            <v>M2</v>
          </cell>
          <cell r="D717">
            <v>33.04</v>
          </cell>
        </row>
        <row r="718">
          <cell r="A718">
            <v>35065</v>
          </cell>
          <cell r="B718" t="str">
            <v>PISO DE GRANILITE - ESP=8MM</v>
          </cell>
          <cell r="C718" t="str">
            <v>M2</v>
          </cell>
          <cell r="D718">
            <v>31.74</v>
          </cell>
        </row>
        <row r="719">
          <cell r="A719">
            <v>35080</v>
          </cell>
          <cell r="B719" t="str">
            <v>TACO DE PEROBA - 21X7CM 1A. ESPECIAL</v>
          </cell>
          <cell r="C719" t="str">
            <v>M2</v>
          </cell>
          <cell r="D719">
            <v>54.75</v>
          </cell>
        </row>
        <row r="720">
          <cell r="A720">
            <v>35500</v>
          </cell>
          <cell r="B720" t="str">
            <v>PISOS (ELEMENTOS DE ARREMATE)</v>
          </cell>
        </row>
        <row r="721">
          <cell r="A721">
            <v>35510</v>
          </cell>
          <cell r="B721" t="str">
            <v>CORDAO DE PEROBA - (1,5X1,5)CM</v>
          </cell>
          <cell r="C721" t="str">
            <v>M</v>
          </cell>
          <cell r="D721">
            <v>2.89</v>
          </cell>
        </row>
        <row r="722">
          <cell r="A722">
            <v>35515</v>
          </cell>
          <cell r="B722" t="str">
            <v>JUNTA PLASTICA PARA PISO DE GRANILITE - 20X3MM</v>
          </cell>
          <cell r="C722" t="str">
            <v>M</v>
          </cell>
          <cell r="D722">
            <v>0.88</v>
          </cell>
        </row>
        <row r="723">
          <cell r="A723">
            <v>35521</v>
          </cell>
          <cell r="B723" t="str">
            <v>PISO FIBRO VINIL 30X30CM - CROMA - 2,0MM</v>
          </cell>
          <cell r="C723" t="str">
            <v>M2</v>
          </cell>
          <cell r="D723">
            <v>31.04</v>
          </cell>
        </row>
        <row r="724">
          <cell r="A724">
            <v>35522</v>
          </cell>
          <cell r="B724" t="str">
            <v>PISO TIPO PAVIFLEX - CROMA OU SIMILAR E=3,2MM</v>
          </cell>
          <cell r="C724" t="str">
            <v>M2</v>
          </cell>
          <cell r="D724">
            <v>40.39</v>
          </cell>
        </row>
        <row r="725">
          <cell r="A725">
            <v>35535</v>
          </cell>
          <cell r="B725" t="str">
            <v>RODAPE DE ARGAMASSA ALTA RESISTÊNCIA MEIA CANA - 10CM</v>
          </cell>
          <cell r="C725" t="str">
            <v>M</v>
          </cell>
          <cell r="D725">
            <v>11.8</v>
          </cell>
        </row>
        <row r="726">
          <cell r="A726">
            <v>35545</v>
          </cell>
          <cell r="B726" t="str">
            <v>RODAPE DE BORRACHA SINTETICA - 5CM</v>
          </cell>
          <cell r="C726" t="str">
            <v>M</v>
          </cell>
          <cell r="D726">
            <v>2.5</v>
          </cell>
        </row>
        <row r="727">
          <cell r="A727">
            <v>35555</v>
          </cell>
          <cell r="B727" t="str">
            <v>RODAPE DE PVC TIPO PLANO P/ PISO PAVIFLEX - ALT: 7,5CM</v>
          </cell>
          <cell r="C727" t="str">
            <v>M</v>
          </cell>
          <cell r="D727">
            <v>3.04</v>
          </cell>
        </row>
        <row r="728">
          <cell r="A728">
            <v>35560</v>
          </cell>
          <cell r="B728" t="str">
            <v>RODAPE DE GRANILITE - 10CM</v>
          </cell>
          <cell r="C728" t="str">
            <v>M</v>
          </cell>
          <cell r="D728">
            <v>8.61</v>
          </cell>
        </row>
        <row r="729">
          <cell r="A729">
            <v>35565</v>
          </cell>
          <cell r="B729" t="str">
            <v>RODAPE DE GRANILITE - MEIA CANA 10 CM</v>
          </cell>
          <cell r="C729" t="str">
            <v>M</v>
          </cell>
          <cell r="D729">
            <v>8.61</v>
          </cell>
        </row>
        <row r="730">
          <cell r="A730">
            <v>35570</v>
          </cell>
          <cell r="B730" t="str">
            <v>RODAPE DE PEROBA - 7X1;5CM</v>
          </cell>
          <cell r="C730" t="str">
            <v>M</v>
          </cell>
          <cell r="D730">
            <v>6</v>
          </cell>
        </row>
        <row r="731">
          <cell r="A731">
            <v>35576</v>
          </cell>
          <cell r="B731" t="str">
            <v>RODAPE EM GRANITO CINZA MAUA</v>
          </cell>
          <cell r="C731" t="str">
            <v>M</v>
          </cell>
          <cell r="D731">
            <v>24.43</v>
          </cell>
        </row>
        <row r="732">
          <cell r="A732">
            <v>35596</v>
          </cell>
          <cell r="B732" t="str">
            <v>TESTEIRA - CHAPAS DE BORRACHA SINTETICA</v>
          </cell>
          <cell r="C732" t="str">
            <v>M</v>
          </cell>
          <cell r="D732">
            <v>6.12</v>
          </cell>
        </row>
        <row r="733">
          <cell r="A733">
            <v>35610</v>
          </cell>
          <cell r="B733" t="str">
            <v>SOLEIRA PARA PORTAS EM GRANITO CINZA SEM POLIMENTO (FOSCO)</v>
          </cell>
          <cell r="C733" t="str">
            <v>M</v>
          </cell>
          <cell r="D733">
            <v>34.200000000000003</v>
          </cell>
        </row>
        <row r="734">
          <cell r="A734">
            <v>36000</v>
          </cell>
          <cell r="B734" t="str">
            <v>PAVIMENTAÇÃO EXTERNA</v>
          </cell>
        </row>
        <row r="735">
          <cell r="A735">
            <v>36010</v>
          </cell>
          <cell r="B735" t="str">
            <v>REVESTIMENTO COM 2 CM DE ARGAMASSA 1:3</v>
          </cell>
          <cell r="C735" t="str">
            <v>M2</v>
          </cell>
          <cell r="D735">
            <v>15.63</v>
          </cell>
        </row>
        <row r="736">
          <cell r="A736">
            <v>36030</v>
          </cell>
          <cell r="B736" t="str">
            <v>LADRILHO HIDRÁULICO P/ PASSEIO - 20X20X2CM -</v>
          </cell>
          <cell r="C736" t="str">
            <v>M2</v>
          </cell>
          <cell r="D736">
            <v>21.62</v>
          </cell>
        </row>
        <row r="737">
          <cell r="A737">
            <v>36035</v>
          </cell>
          <cell r="B737" t="str">
            <v>LADRILHO HIDRAULICO SULCADO - 1 COR</v>
          </cell>
          <cell r="C737" t="str">
            <v>M2</v>
          </cell>
          <cell r="D737">
            <v>19.5</v>
          </cell>
        </row>
        <row r="738">
          <cell r="A738">
            <v>36040</v>
          </cell>
          <cell r="B738" t="str">
            <v>LAJOTA SEXTAVADA DE CONCRETO - 6CM</v>
          </cell>
          <cell r="C738" t="str">
            <v>M2</v>
          </cell>
          <cell r="D738">
            <v>20.87</v>
          </cell>
        </row>
        <row r="739">
          <cell r="A739">
            <v>36045</v>
          </cell>
          <cell r="B739" t="str">
            <v>LAJOTA SEXTAVADA DE CONCRETO - 8CM</v>
          </cell>
          <cell r="C739" t="str">
            <v>M2</v>
          </cell>
          <cell r="D739">
            <v>27.09</v>
          </cell>
        </row>
        <row r="740">
          <cell r="A740">
            <v>36050</v>
          </cell>
          <cell r="B740" t="str">
            <v>LAJOTA SEXTAVADA DE CONCRETO - 10CM</v>
          </cell>
          <cell r="C740" t="str">
            <v>M2</v>
          </cell>
          <cell r="D740">
            <v>35.880000000000003</v>
          </cell>
        </row>
        <row r="741">
          <cell r="A741">
            <v>36053</v>
          </cell>
          <cell r="B741" t="str">
            <v>MOSAICO PORTUGUÊS BRANCO (NÃO COLOCADO)</v>
          </cell>
          <cell r="C741" t="str">
            <v>M2</v>
          </cell>
          <cell r="D741">
            <v>30.73</v>
          </cell>
        </row>
        <row r="742">
          <cell r="A742">
            <v>36054</v>
          </cell>
          <cell r="B742" t="str">
            <v>MOSAICO PORTUGUÊS PRETO (NÃO COLOCADO)</v>
          </cell>
          <cell r="C742" t="str">
            <v>M2</v>
          </cell>
          <cell r="D742">
            <v>29.62</v>
          </cell>
        </row>
        <row r="743">
          <cell r="A743">
            <v>36055</v>
          </cell>
          <cell r="B743" t="str">
            <v>MOSAICO PORTUGUÊS - 1 OU 2 CORES</v>
          </cell>
          <cell r="C743" t="str">
            <v>M2</v>
          </cell>
          <cell r="D743">
            <v>30.18</v>
          </cell>
        </row>
        <row r="744">
          <cell r="A744">
            <v>36059</v>
          </cell>
          <cell r="B744" t="str">
            <v>ASFALTO PREPARADO COM PEDRISCO - (FAIXA V)</v>
          </cell>
          <cell r="C744" t="str">
            <v>KG</v>
          </cell>
          <cell r="D744">
            <v>0.13</v>
          </cell>
        </row>
        <row r="745">
          <cell r="A745">
            <v>36060</v>
          </cell>
          <cell r="B745" t="str">
            <v>PARALELEPÍPEDO CINZA (INTEIRO - NÃO COLOCADO)</v>
          </cell>
          <cell r="C745" t="str">
            <v>UN</v>
          </cell>
          <cell r="D745">
            <v>1.35</v>
          </cell>
        </row>
        <row r="746">
          <cell r="A746">
            <v>36061</v>
          </cell>
          <cell r="B746" t="str">
            <v>CONCRETO ASFALTICO</v>
          </cell>
          <cell r="C746" t="str">
            <v>TON</v>
          </cell>
          <cell r="D746">
            <v>113.42</v>
          </cell>
        </row>
        <row r="747">
          <cell r="A747">
            <v>36062</v>
          </cell>
          <cell r="B747" t="str">
            <v>ASFALTO DILUÍDO CM-30 ( IMPERMEABILIZANTE )</v>
          </cell>
          <cell r="C747" t="str">
            <v>KG</v>
          </cell>
          <cell r="D747">
            <v>1.75</v>
          </cell>
        </row>
        <row r="748">
          <cell r="A748">
            <v>36063</v>
          </cell>
          <cell r="B748" t="str">
            <v>ASFALTO DILUÍDO DE PETRÓLEO CR-250</v>
          </cell>
          <cell r="C748" t="str">
            <v>KG</v>
          </cell>
          <cell r="D748">
            <v>1.8</v>
          </cell>
        </row>
        <row r="749">
          <cell r="A749">
            <v>36064</v>
          </cell>
          <cell r="B749" t="str">
            <v>CIMENTO ASFÁLTICO DE PETRÓLEO - PENETRAÇÃO CAP 50/70</v>
          </cell>
          <cell r="C749" t="str">
            <v>KG</v>
          </cell>
          <cell r="D749">
            <v>1.2</v>
          </cell>
        </row>
        <row r="750">
          <cell r="A750">
            <v>36065</v>
          </cell>
          <cell r="B750" t="str">
            <v>CIMENTO ASFÁLTICO DE PETRÓLEO - PENETRAÇÃO CAP 85/100</v>
          </cell>
          <cell r="C750" t="str">
            <v>KG</v>
          </cell>
          <cell r="D750">
            <v>1.4</v>
          </cell>
        </row>
        <row r="751">
          <cell r="A751">
            <v>36066</v>
          </cell>
          <cell r="B751" t="str">
            <v>FAIXA DE PEDRA MIRACEMA LARG. 10CM</v>
          </cell>
          <cell r="C751" t="str">
            <v>M</v>
          </cell>
          <cell r="D751">
            <v>12</v>
          </cell>
        </row>
        <row r="752">
          <cell r="A752">
            <v>36067</v>
          </cell>
          <cell r="B752" t="str">
            <v>FAIXA DE GRANITO CINZA ANDORINHA LARG. 10CM</v>
          </cell>
          <cell r="C752" t="str">
            <v>M</v>
          </cell>
          <cell r="D752">
            <v>25.68</v>
          </cell>
        </row>
        <row r="753">
          <cell r="A753">
            <v>36068</v>
          </cell>
          <cell r="B753" t="str">
            <v>PEDRA MIRACEMA ESP MD=1,2CM (23X11,50)CM</v>
          </cell>
          <cell r="C753" t="str">
            <v>M2</v>
          </cell>
          <cell r="D753">
            <v>11.14</v>
          </cell>
        </row>
        <row r="754">
          <cell r="A754">
            <v>36070</v>
          </cell>
          <cell r="B754" t="str">
            <v>PISO CIMENTÍCIO VIBRO-PRENSADO - ALTA RESIST - 40X40X3CM - LISO</v>
          </cell>
          <cell r="C754" t="str">
            <v>M2</v>
          </cell>
          <cell r="D754">
            <v>44</v>
          </cell>
        </row>
        <row r="755">
          <cell r="A755">
            <v>36073</v>
          </cell>
          <cell r="B755" t="str">
            <v>PISO CIMENTÍCIO VIBRO-PRENSADO - ALTA RESIST -  40X40X2CM - LISO</v>
          </cell>
          <cell r="C755" t="str">
            <v>M2</v>
          </cell>
          <cell r="D755">
            <v>46</v>
          </cell>
        </row>
        <row r="756">
          <cell r="A756">
            <v>36076</v>
          </cell>
          <cell r="B756" t="str">
            <v>PISO CIMENT VIBRO-PRENS 40X40X3CM ANTIDERRAPANTE (LEVIGADO)</v>
          </cell>
          <cell r="C756" t="str">
            <v>M2</v>
          </cell>
          <cell r="D756">
            <v>44</v>
          </cell>
        </row>
        <row r="757">
          <cell r="A757">
            <v>36079</v>
          </cell>
          <cell r="B757" t="str">
            <v>PISO CIMENTÍCIO VIBRO-PRENSADO 40X40X2CM ANTIDERRAPANTE (LEVIGADO)</v>
          </cell>
          <cell r="C757" t="str">
            <v>M2</v>
          </cell>
          <cell r="D757">
            <v>45</v>
          </cell>
        </row>
        <row r="758">
          <cell r="A758">
            <v>36084</v>
          </cell>
          <cell r="B758" t="str">
            <v>ACAB.P/DEGRAU EM  PISO CIM.VIBRO-PRENSADO LISO - 2CM</v>
          </cell>
          <cell r="C758" t="str">
            <v>M</v>
          </cell>
          <cell r="D758">
            <v>70.5</v>
          </cell>
        </row>
        <row r="759">
          <cell r="A759">
            <v>36087</v>
          </cell>
          <cell r="B759" t="str">
            <v>ACAB P/DEGRAU EM PISO CIM.VIBRO-PRENS  LEVIGADO - 2CM</v>
          </cell>
          <cell r="C759" t="str">
            <v>M</v>
          </cell>
          <cell r="D759">
            <v>71.5</v>
          </cell>
        </row>
        <row r="760">
          <cell r="A760">
            <v>36090</v>
          </cell>
          <cell r="B760" t="str">
            <v>PISO DE CONCRETO INTERTRAVADO E =  6 CM</v>
          </cell>
          <cell r="C760" t="str">
            <v>M2</v>
          </cell>
          <cell r="D760">
            <v>20.87</v>
          </cell>
        </row>
        <row r="761">
          <cell r="A761">
            <v>36091</v>
          </cell>
          <cell r="B761" t="str">
            <v>PISO DE CONCRETO INTERTRAVADO E =  8 CM</v>
          </cell>
          <cell r="C761" t="str">
            <v>M2</v>
          </cell>
          <cell r="D761">
            <v>27.09</v>
          </cell>
        </row>
        <row r="762">
          <cell r="A762">
            <v>36092</v>
          </cell>
          <cell r="B762" t="str">
            <v>PISO DE CONCRETO INTERTRAVADO E = 10 CM</v>
          </cell>
          <cell r="C762" t="str">
            <v>M2</v>
          </cell>
          <cell r="D762">
            <v>35.880000000000003</v>
          </cell>
        </row>
        <row r="763">
          <cell r="A763">
            <v>36110</v>
          </cell>
          <cell r="B763" t="str">
            <v>EMULSÃO ASFÁLTICA RL-1C</v>
          </cell>
          <cell r="C763" t="str">
            <v>KG</v>
          </cell>
          <cell r="D763">
            <v>1.05</v>
          </cell>
        </row>
        <row r="764">
          <cell r="A764">
            <v>36111</v>
          </cell>
          <cell r="B764" t="str">
            <v>EMULSÃO ASFÁLTICA RR 1C - (LIGANTE)</v>
          </cell>
          <cell r="C764" t="str">
            <v>KG</v>
          </cell>
          <cell r="D764">
            <v>0.96</v>
          </cell>
        </row>
        <row r="765">
          <cell r="A765">
            <v>36112</v>
          </cell>
          <cell r="B765" t="str">
            <v>EMULSÃO ASFÁLTICA RR 2C - (LIGANTE)</v>
          </cell>
          <cell r="C765" t="str">
            <v>KG</v>
          </cell>
          <cell r="D765">
            <v>1.02</v>
          </cell>
        </row>
        <row r="766">
          <cell r="A766">
            <v>36115</v>
          </cell>
          <cell r="B766" t="str">
            <v>PRÉ MISTURADO A QUENTE</v>
          </cell>
          <cell r="C766" t="str">
            <v>TON</v>
          </cell>
          <cell r="D766">
            <v>116.19</v>
          </cell>
        </row>
        <row r="767">
          <cell r="A767">
            <v>36116</v>
          </cell>
          <cell r="B767" t="str">
            <v>PRÉ MISTURADO A FRIO</v>
          </cell>
          <cell r="C767" t="str">
            <v>TON</v>
          </cell>
          <cell r="D767">
            <v>128.58000000000001</v>
          </cell>
        </row>
        <row r="768">
          <cell r="A768">
            <v>36117</v>
          </cell>
          <cell r="B768" t="str">
            <v>BINDER ABERTO</v>
          </cell>
          <cell r="C768" t="str">
            <v>TON</v>
          </cell>
          <cell r="D768">
            <v>75.849999999999994</v>
          </cell>
        </row>
        <row r="769">
          <cell r="A769">
            <v>36118</v>
          </cell>
          <cell r="B769" t="str">
            <v>BINDER FECHADO</v>
          </cell>
          <cell r="C769" t="str">
            <v>TON</v>
          </cell>
          <cell r="D769">
            <v>96.98</v>
          </cell>
        </row>
        <row r="770">
          <cell r="A770">
            <v>36200</v>
          </cell>
          <cell r="B770" t="str">
            <v>GUIAS E BOCAS DE LOBO</v>
          </cell>
        </row>
        <row r="771">
          <cell r="A771">
            <v>36205</v>
          </cell>
          <cell r="B771" t="str">
            <v>CHAPÉU DE BOCA DE LOBO</v>
          </cell>
          <cell r="C771" t="str">
            <v>UN</v>
          </cell>
          <cell r="D771">
            <v>18.77</v>
          </cell>
        </row>
        <row r="772">
          <cell r="A772">
            <v>36210</v>
          </cell>
          <cell r="B772" t="str">
            <v>GUIA DE CONCRETO TIPO PMSP "100" 20 MPA</v>
          </cell>
          <cell r="C772" t="str">
            <v>M</v>
          </cell>
          <cell r="D772">
            <v>12.15</v>
          </cell>
        </row>
        <row r="773">
          <cell r="A773">
            <v>36215</v>
          </cell>
          <cell r="B773" t="str">
            <v>GUIA DE CONCRETO TIPO PMSP "100" 25 MPA</v>
          </cell>
          <cell r="C773" t="str">
            <v>M</v>
          </cell>
          <cell r="D773">
            <v>13.16</v>
          </cell>
        </row>
        <row r="774">
          <cell r="A774">
            <v>36220</v>
          </cell>
          <cell r="B774" t="str">
            <v>GUIA DE CONCRETO PARA JARDIM - 0,07 X 0,11 X 1M</v>
          </cell>
          <cell r="C774" t="str">
            <v>M</v>
          </cell>
          <cell r="D774">
            <v>7.55</v>
          </cell>
        </row>
        <row r="775">
          <cell r="A775">
            <v>36225</v>
          </cell>
          <cell r="B775" t="str">
            <v>TAMPA DE CONCRETO PARA BOCA DE LOBO -  TIPO PMSP -</v>
          </cell>
          <cell r="C775" t="str">
            <v>UN</v>
          </cell>
          <cell r="D775">
            <v>44.34</v>
          </cell>
        </row>
        <row r="776">
          <cell r="A776">
            <v>36235</v>
          </cell>
          <cell r="B776" t="str">
            <v>TAMPÃO DE FERRO FUNDIDO DÚCTIL CLASSE MÍNIMA 400 (40T) - ARTICULADO</v>
          </cell>
          <cell r="C776" t="str">
            <v>UN</v>
          </cell>
          <cell r="D776">
            <v>319.18</v>
          </cell>
        </row>
        <row r="777">
          <cell r="A777">
            <v>36240</v>
          </cell>
          <cell r="B777" t="str">
            <v>TAMPÃO DE FERRO FUNDIDO DÚCTIL CLASSE MÍNIMA 400 (40T) - NÃO ARTICULADO</v>
          </cell>
          <cell r="C777" t="str">
            <v>UN</v>
          </cell>
          <cell r="D777">
            <v>307.58</v>
          </cell>
        </row>
        <row r="778">
          <cell r="A778">
            <v>36250</v>
          </cell>
          <cell r="B778" t="str">
            <v>GUIA DE CONCRETO PMSP 100 - 15 X 30 CM, 30 MPA - 12CM TOPO</v>
          </cell>
          <cell r="C778" t="str">
            <v>M</v>
          </cell>
          <cell r="D778">
            <v>14.92</v>
          </cell>
        </row>
        <row r="779">
          <cell r="A779">
            <v>36280</v>
          </cell>
          <cell r="B779" t="str">
            <v>GRELHA TIPO "BOCA DE LEÃO" DE FE. FUND. DUCTIL CL. MÍN. 250 - ARTICULADO</v>
          </cell>
          <cell r="C779" t="str">
            <v>UN</v>
          </cell>
          <cell r="D779">
            <v>280.2</v>
          </cell>
        </row>
        <row r="780">
          <cell r="A780">
            <v>36285</v>
          </cell>
          <cell r="B780" t="str">
            <v>GRELHA TIPO "BOCA DE LEÃO" DE FE. FUND. DUCTIL CL. MÍN. 250 - NÃO ARTICULADO</v>
          </cell>
          <cell r="C780" t="str">
            <v>UN</v>
          </cell>
          <cell r="D780">
            <v>269.95</v>
          </cell>
        </row>
        <row r="781">
          <cell r="A781">
            <v>36500</v>
          </cell>
          <cell r="B781" t="str">
            <v>VIDROS</v>
          </cell>
        </row>
        <row r="782">
          <cell r="A782">
            <v>36505</v>
          </cell>
          <cell r="B782" t="str">
            <v>ESPELHO COMUM - 3MM</v>
          </cell>
          <cell r="C782" t="str">
            <v>M2</v>
          </cell>
          <cell r="D782">
            <v>64.06</v>
          </cell>
        </row>
        <row r="783">
          <cell r="A783">
            <v>36507</v>
          </cell>
          <cell r="B783" t="str">
            <v>ESPELHO COMUM C/MOLD.ALUMINIO - 3MM</v>
          </cell>
          <cell r="C783" t="str">
            <v>M2</v>
          </cell>
          <cell r="D783">
            <v>87.15</v>
          </cell>
        </row>
        <row r="784">
          <cell r="A784">
            <v>36520</v>
          </cell>
          <cell r="B784" t="str">
            <v>VIDRO DE SEGURANCA; ARAMADO - 7 A 8MM</v>
          </cell>
          <cell r="C784" t="str">
            <v>M2</v>
          </cell>
          <cell r="D784">
            <v>96.13</v>
          </cell>
        </row>
        <row r="785">
          <cell r="A785">
            <v>36525</v>
          </cell>
          <cell r="B785" t="str">
            <v>VIDRO DE SEGURANCA; TEMPERADO - 6MM</v>
          </cell>
          <cell r="C785" t="str">
            <v>M2</v>
          </cell>
          <cell r="D785">
            <v>83.93</v>
          </cell>
        </row>
        <row r="786">
          <cell r="A786">
            <v>36530</v>
          </cell>
          <cell r="B786" t="str">
            <v>VIDRO IMPRESSO COMUM; PAD.DIV. - 4MM</v>
          </cell>
          <cell r="C786" t="str">
            <v>M2</v>
          </cell>
          <cell r="D786">
            <v>32.909999999999997</v>
          </cell>
        </row>
        <row r="787">
          <cell r="A787">
            <v>36535</v>
          </cell>
          <cell r="B787" t="str">
            <v>VIDRO IMPRESSO; TIPO CANELADO - 4MM</v>
          </cell>
          <cell r="C787" t="str">
            <v>M2</v>
          </cell>
          <cell r="D787">
            <v>27.27</v>
          </cell>
        </row>
        <row r="788">
          <cell r="A788">
            <v>36540</v>
          </cell>
          <cell r="B788" t="str">
            <v>VIDRO LAMINADO INCOLOR - 6MM</v>
          </cell>
          <cell r="C788" t="str">
            <v>M2</v>
          </cell>
          <cell r="D788">
            <v>122.67</v>
          </cell>
        </row>
        <row r="789">
          <cell r="A789">
            <v>36545</v>
          </cell>
          <cell r="B789" t="str">
            <v>VIDRO LAMINADO LEITOSO - 6MM</v>
          </cell>
          <cell r="C789" t="str">
            <v>M2</v>
          </cell>
          <cell r="D789">
            <v>181.47</v>
          </cell>
        </row>
        <row r="790">
          <cell r="A790">
            <v>36550</v>
          </cell>
          <cell r="B790" t="str">
            <v>VIDRO LISO COMUM; TRANSP.INCOL. - 3MM</v>
          </cell>
          <cell r="C790" t="str">
            <v>M2</v>
          </cell>
          <cell r="D790">
            <v>25.26</v>
          </cell>
        </row>
        <row r="791">
          <cell r="A791">
            <v>36551</v>
          </cell>
          <cell r="B791" t="str">
            <v>VIDRO LISO COMUM; TRANSP.INCOL. - 4MM</v>
          </cell>
          <cell r="C791" t="str">
            <v>M2</v>
          </cell>
          <cell r="D791">
            <v>30.99</v>
          </cell>
        </row>
        <row r="792">
          <cell r="A792">
            <v>36552</v>
          </cell>
          <cell r="B792" t="str">
            <v>VIDRO LISO COMUM; TRANSP.INCOL. - 5MM</v>
          </cell>
          <cell r="C792" t="str">
            <v>M2</v>
          </cell>
          <cell r="D792">
            <v>38.85</v>
          </cell>
        </row>
        <row r="793">
          <cell r="A793">
            <v>36553</v>
          </cell>
          <cell r="B793" t="str">
            <v>VIDRO LISO COMUM; TRANSP.INCOL. - 6MM</v>
          </cell>
          <cell r="C793" t="str">
            <v>M2</v>
          </cell>
          <cell r="D793">
            <v>50.36</v>
          </cell>
        </row>
        <row r="794">
          <cell r="A794">
            <v>36580</v>
          </cell>
          <cell r="B794" t="str">
            <v>PROTEÇÃO P/BARRAMENTO DE QUADROS EM POLICARBONATO 4 MM</v>
          </cell>
          <cell r="C794" t="str">
            <v>M2</v>
          </cell>
          <cell r="D794">
            <v>128.57</v>
          </cell>
        </row>
        <row r="795">
          <cell r="A795">
            <v>37000</v>
          </cell>
          <cell r="B795" t="str">
            <v>TINTAS</v>
          </cell>
        </row>
        <row r="796">
          <cell r="A796">
            <v>37005</v>
          </cell>
          <cell r="B796" t="str">
            <v>TINTA ESMALTE BRILHANTE</v>
          </cell>
          <cell r="C796" t="str">
            <v>L</v>
          </cell>
          <cell r="D796">
            <v>11.02</v>
          </cell>
        </row>
        <row r="797">
          <cell r="A797">
            <v>37015</v>
          </cell>
          <cell r="B797" t="str">
            <v>TINTA A BASE DE BORRACHA CLORADA</v>
          </cell>
          <cell r="C797" t="str">
            <v>L</v>
          </cell>
          <cell r="D797">
            <v>34.19</v>
          </cell>
        </row>
        <row r="798">
          <cell r="A798">
            <v>37020</v>
          </cell>
          <cell r="B798" t="str">
            <v>TINTA A ÓLEO BRILHANTE</v>
          </cell>
          <cell r="C798" t="str">
            <v>L</v>
          </cell>
          <cell r="D798">
            <v>8.7100000000000009</v>
          </cell>
        </row>
        <row r="799">
          <cell r="A799">
            <v>37025</v>
          </cell>
          <cell r="B799" t="str">
            <v>TINTA LÁTEX - PVA</v>
          </cell>
          <cell r="C799" t="str">
            <v>L</v>
          </cell>
          <cell r="D799">
            <v>6.76</v>
          </cell>
        </row>
        <row r="800">
          <cell r="A800">
            <v>37030</v>
          </cell>
          <cell r="B800" t="str">
            <v>TINTA A BASE DE RESINA EPOXI</v>
          </cell>
          <cell r="C800" t="str">
            <v>L</v>
          </cell>
          <cell r="D800">
            <v>27.5</v>
          </cell>
        </row>
        <row r="801">
          <cell r="A801">
            <v>37031</v>
          </cell>
          <cell r="B801" t="str">
            <v>RESINA EPÓXI PARA PISOS E REVESTIMENTOS  - BICOMPONENTE</v>
          </cell>
          <cell r="C801" t="str">
            <v>KG</v>
          </cell>
          <cell r="D801">
            <v>69.650000000000006</v>
          </cell>
        </row>
        <row r="802">
          <cell r="A802">
            <v>37035</v>
          </cell>
          <cell r="B802" t="str">
            <v>TINTA DE ACABAMENTO À BASE DE RESINA FENÓLICA,BICOMPONENTE</v>
          </cell>
          <cell r="C802" t="str">
            <v>L</v>
          </cell>
          <cell r="D802">
            <v>29.96</v>
          </cell>
        </row>
        <row r="803">
          <cell r="A803">
            <v>37040</v>
          </cell>
          <cell r="B803" t="str">
            <v>TINTA ACRÍLICA FOSCA - BRANCA</v>
          </cell>
          <cell r="C803" t="str">
            <v>L</v>
          </cell>
          <cell r="D803">
            <v>8.0399999999999991</v>
          </cell>
        </row>
        <row r="804">
          <cell r="A804">
            <v>37041</v>
          </cell>
          <cell r="B804" t="str">
            <v>TEXTURA ACRÍLICA BRANCA</v>
          </cell>
          <cell r="C804" t="str">
            <v>L</v>
          </cell>
          <cell r="D804">
            <v>4.4800000000000004</v>
          </cell>
        </row>
        <row r="805">
          <cell r="A805">
            <v>37045</v>
          </cell>
          <cell r="B805" t="str">
            <v>TINTA ESMALTE SINTÉTICO VERDE P/ QUADRO ESCOLAR</v>
          </cell>
          <cell r="C805" t="str">
            <v>L</v>
          </cell>
          <cell r="D805">
            <v>12.15</v>
          </cell>
        </row>
        <row r="806">
          <cell r="A806">
            <v>37050</v>
          </cell>
          <cell r="B806" t="str">
            <v>ESMALTE SINTÉTICO - GRAFITE</v>
          </cell>
          <cell r="C806" t="str">
            <v>L</v>
          </cell>
          <cell r="D806">
            <v>11.09</v>
          </cell>
        </row>
        <row r="807">
          <cell r="A807">
            <v>37055</v>
          </cell>
          <cell r="B807" t="str">
            <v>TINTA À BASE DE CIMENTO - MODIFICADA COM RESINA ACRÍLICA</v>
          </cell>
          <cell r="C807" t="str">
            <v>L</v>
          </cell>
          <cell r="D807">
            <v>4.24</v>
          </cell>
        </row>
        <row r="808">
          <cell r="A808">
            <v>37071</v>
          </cell>
          <cell r="B808" t="str">
            <v>GRAFIATTO - TEXTURA ACRÍLICA CORES PRONTAS</v>
          </cell>
          <cell r="C808" t="str">
            <v>KG</v>
          </cell>
          <cell r="D808">
            <v>2.94</v>
          </cell>
        </row>
        <row r="809">
          <cell r="A809">
            <v>37087</v>
          </cell>
          <cell r="B809" t="str">
            <v>PRIMER P/ RESINA EM EPÓXI</v>
          </cell>
          <cell r="C809" t="str">
            <v>KG</v>
          </cell>
          <cell r="D809">
            <v>49.67</v>
          </cell>
        </row>
        <row r="810">
          <cell r="A810">
            <v>37500</v>
          </cell>
          <cell r="B810" t="str">
            <v>VERNIZES E OUTROS MATERIAIS P/ PINTURA</v>
          </cell>
        </row>
        <row r="811">
          <cell r="A811">
            <v>37502</v>
          </cell>
          <cell r="B811" t="str">
            <v>AREIA PARA JATO</v>
          </cell>
          <cell r="C811" t="str">
            <v>M3</v>
          </cell>
          <cell r="D811">
            <v>63.74</v>
          </cell>
        </row>
        <row r="812">
          <cell r="A812">
            <v>37503</v>
          </cell>
          <cell r="B812" t="str">
            <v>HIDROJATEAMENTO PARA LIMPEZA DE SUPERFÍCIES</v>
          </cell>
          <cell r="C812" t="str">
            <v>M2</v>
          </cell>
          <cell r="D812">
            <v>0.97</v>
          </cell>
        </row>
        <row r="813">
          <cell r="A813">
            <v>37504</v>
          </cell>
          <cell r="B813" t="str">
            <v>JATEAMENTO DE AREIA P/LIMP.DE FERR.E SUP.DE CONCR.</v>
          </cell>
          <cell r="C813" t="str">
            <v>M2</v>
          </cell>
          <cell r="D813">
            <v>14.4</v>
          </cell>
        </row>
        <row r="814">
          <cell r="A814">
            <v>37505</v>
          </cell>
          <cell r="B814" t="str">
            <v>LIXAMENTO MECÂNICO DE SUPERFÍCIES DE CONCRETO</v>
          </cell>
          <cell r="C814" t="str">
            <v>M2</v>
          </cell>
          <cell r="D814">
            <v>1.1599999999999999</v>
          </cell>
        </row>
        <row r="815">
          <cell r="A815">
            <v>37507</v>
          </cell>
          <cell r="B815" t="str">
            <v>LÍQUIDO IMUNIZANTE - NAFTENATO DE ZINCO</v>
          </cell>
          <cell r="C815" t="str">
            <v>L</v>
          </cell>
          <cell r="D815">
            <v>11.26</v>
          </cell>
        </row>
        <row r="816">
          <cell r="A816">
            <v>37510</v>
          </cell>
          <cell r="B816" t="str">
            <v>LIQUIDO SELADOR A BASE DE ÓLEO</v>
          </cell>
          <cell r="C816" t="str">
            <v>L</v>
          </cell>
          <cell r="D816">
            <v>11.5</v>
          </cell>
        </row>
        <row r="817">
          <cell r="A817">
            <v>37515</v>
          </cell>
          <cell r="B817" t="str">
            <v>LÍQUIDO SELADOR PARA PAREDE (PVA)</v>
          </cell>
          <cell r="C817" t="str">
            <v>L</v>
          </cell>
          <cell r="D817">
            <v>7.03</v>
          </cell>
        </row>
        <row r="818">
          <cell r="A818">
            <v>37520</v>
          </cell>
          <cell r="B818" t="str">
            <v>SELADOR P/ TINTA EPÓXI (P/FUNDO DE PAREDE,S/MASSA CORRIDA)</v>
          </cell>
          <cell r="C818" t="str">
            <v>L</v>
          </cell>
          <cell r="D818">
            <v>23.74</v>
          </cell>
        </row>
        <row r="819">
          <cell r="A819">
            <v>37525</v>
          </cell>
          <cell r="B819" t="str">
            <v>LÍQUIDO SELADOR ACRÍLICO</v>
          </cell>
          <cell r="C819" t="str">
            <v>L</v>
          </cell>
          <cell r="D819">
            <v>5.35</v>
          </cell>
        </row>
        <row r="820">
          <cell r="A820">
            <v>37527</v>
          </cell>
          <cell r="B820" t="str">
            <v>LIQ.SILICÔNICO RESINA QUARTZO PINT.EXT.IMP.P/CONCRETO APAR.</v>
          </cell>
          <cell r="C820" t="str">
            <v>L</v>
          </cell>
          <cell r="D820">
            <v>12.35</v>
          </cell>
        </row>
        <row r="821">
          <cell r="A821">
            <v>37528</v>
          </cell>
          <cell r="B821" t="str">
            <v>ROLO PARA PINTURA DE LÃ SINTÉTICA COM LÃ DE CARNEIRO</v>
          </cell>
          <cell r="C821" t="str">
            <v>UN</v>
          </cell>
          <cell r="D821">
            <v>12.78</v>
          </cell>
        </row>
        <row r="822">
          <cell r="A822">
            <v>37529</v>
          </cell>
          <cell r="B822" t="str">
            <v>TRINCHA 2.1/2" (PARA LÁTEX)</v>
          </cell>
          <cell r="C822" t="str">
            <v>UN</v>
          </cell>
          <cell r="D822">
            <v>5.37</v>
          </cell>
        </row>
        <row r="823">
          <cell r="A823">
            <v>37530</v>
          </cell>
          <cell r="B823" t="str">
            <v>LIXA D'ÁGUA - N. 80  E  N. 320</v>
          </cell>
          <cell r="C823" t="str">
            <v>UN</v>
          </cell>
          <cell r="D823">
            <v>0.61</v>
          </cell>
        </row>
        <row r="824">
          <cell r="A824">
            <v>37535</v>
          </cell>
          <cell r="B824" t="str">
            <v>LIXA PARA FERRO - N. 150</v>
          </cell>
          <cell r="C824" t="str">
            <v>UN</v>
          </cell>
          <cell r="D824">
            <v>1.44</v>
          </cell>
        </row>
        <row r="825">
          <cell r="A825">
            <v>37540</v>
          </cell>
          <cell r="B825" t="str">
            <v>LIXA PARA MADEIRA - N.100</v>
          </cell>
          <cell r="C825" t="str">
            <v>FOLHA</v>
          </cell>
          <cell r="D825">
            <v>0.3</v>
          </cell>
        </row>
        <row r="826">
          <cell r="A826">
            <v>37541</v>
          </cell>
          <cell r="B826" t="str">
            <v>LIXA CARBURETO DE SILÍCIO  7" - GRANA  60 - PARA CONCRETO</v>
          </cell>
          <cell r="C826" t="str">
            <v>UN</v>
          </cell>
          <cell r="D826">
            <v>3.62</v>
          </cell>
        </row>
        <row r="827">
          <cell r="A827">
            <v>37542</v>
          </cell>
          <cell r="B827" t="str">
            <v>ESCOVA RETANGULAR C/CERDAS DE AÇO: ALTURA DAS CERDAS 30 MM</v>
          </cell>
          <cell r="C827" t="str">
            <v>UN</v>
          </cell>
          <cell r="D827">
            <v>4.96</v>
          </cell>
        </row>
        <row r="828">
          <cell r="A828">
            <v>37543</v>
          </cell>
          <cell r="B828" t="str">
            <v>ESCOVA CIRCULAR COM CERDAS DE AÇO - 6 X 3/4"</v>
          </cell>
          <cell r="C828" t="str">
            <v>UN</v>
          </cell>
          <cell r="D828">
            <v>16.29</v>
          </cell>
        </row>
        <row r="829">
          <cell r="A829">
            <v>37545</v>
          </cell>
          <cell r="B829" t="str">
            <v>MASSA BASE ÓLEO PARA MADEIRA</v>
          </cell>
          <cell r="C829" t="str">
            <v>KG</v>
          </cell>
          <cell r="D829">
            <v>7.12</v>
          </cell>
        </row>
        <row r="830">
          <cell r="A830">
            <v>37550</v>
          </cell>
          <cell r="B830" t="str">
            <v>MASSA CORRIDA - PVA</v>
          </cell>
          <cell r="C830" t="str">
            <v>KG</v>
          </cell>
          <cell r="D830">
            <v>1.24</v>
          </cell>
        </row>
        <row r="831">
          <cell r="A831">
            <v>37555</v>
          </cell>
          <cell r="B831" t="str">
            <v>MASSA BASE EPÓXI</v>
          </cell>
          <cell r="C831" t="str">
            <v>KG</v>
          </cell>
          <cell r="D831">
            <v>27.89</v>
          </cell>
        </row>
        <row r="832">
          <cell r="A832">
            <v>37560</v>
          </cell>
          <cell r="B832" t="str">
            <v>MASSA ACRÍLICA (PARA PAREDE)</v>
          </cell>
          <cell r="C832" t="str">
            <v>KG</v>
          </cell>
          <cell r="D832">
            <v>2.21</v>
          </cell>
        </row>
        <row r="833">
          <cell r="A833">
            <v>37565</v>
          </cell>
          <cell r="B833" t="str">
            <v>ÓLEO DE LINHAÇA</v>
          </cell>
          <cell r="C833" t="str">
            <v>L</v>
          </cell>
          <cell r="D833">
            <v>5.01</v>
          </cell>
        </row>
        <row r="834">
          <cell r="A834">
            <v>37570</v>
          </cell>
          <cell r="B834" t="str">
            <v>PIGMENTO PARA CIMENTADO LISO (PÓ XADREZ)</v>
          </cell>
          <cell r="C834" t="str">
            <v>KG</v>
          </cell>
          <cell r="D834">
            <v>17.02</v>
          </cell>
        </row>
        <row r="835">
          <cell r="A835">
            <v>37575</v>
          </cell>
          <cell r="B835" t="str">
            <v>REMOVEDOR</v>
          </cell>
          <cell r="C835" t="str">
            <v>L</v>
          </cell>
          <cell r="D835">
            <v>11.05</v>
          </cell>
        </row>
        <row r="836">
          <cell r="A836">
            <v>37580</v>
          </cell>
          <cell r="B836" t="str">
            <v>GOMA LACA (IMPORTADA)</v>
          </cell>
          <cell r="C836" t="str">
            <v>KG</v>
          </cell>
          <cell r="D836">
            <v>45.86</v>
          </cell>
        </row>
        <row r="837">
          <cell r="A837">
            <v>37581</v>
          </cell>
          <cell r="B837" t="str">
            <v>ÁLCOOL ABSOLUTO 99 %</v>
          </cell>
          <cell r="C837" t="str">
            <v>L</v>
          </cell>
          <cell r="D837">
            <v>6.15</v>
          </cell>
        </row>
        <row r="838">
          <cell r="A838">
            <v>37582</v>
          </cell>
          <cell r="B838" t="str">
            <v>VERNIZ A BASE DE GOMA LACA</v>
          </cell>
          <cell r="C838" t="str">
            <v>L</v>
          </cell>
          <cell r="D838">
            <v>19.29</v>
          </cell>
        </row>
        <row r="839">
          <cell r="A839">
            <v>37585</v>
          </cell>
          <cell r="B839" t="str">
            <v>VERNIZ POLIURETANO BRILHANTE (VERNIZ MARÍTIMO)</v>
          </cell>
          <cell r="C839" t="str">
            <v>L</v>
          </cell>
          <cell r="D839">
            <v>9.5299999999999994</v>
          </cell>
        </row>
        <row r="840">
          <cell r="A840">
            <v>37590</v>
          </cell>
          <cell r="B840" t="str">
            <v>SOLUÇÃO CONCENTRADA DE SILICONE HIDRO-REPELENTE</v>
          </cell>
          <cell r="C840" t="str">
            <v>L</v>
          </cell>
          <cell r="D840">
            <v>6.46</v>
          </cell>
        </row>
        <row r="841">
          <cell r="A841">
            <v>37595</v>
          </cell>
          <cell r="B841" t="str">
            <v>VERNIZ NITRO CELULOSE // VERNIZ SINTÉTICO BRILHANTE</v>
          </cell>
          <cell r="C841" t="str">
            <v>L</v>
          </cell>
          <cell r="D841">
            <v>12.01</v>
          </cell>
        </row>
        <row r="842">
          <cell r="A842">
            <v>37596</v>
          </cell>
          <cell r="B842" t="str">
            <v>VERNIZ ACRÍLICO BRILHANTE BASE ÁGUA P/ ÁREA INTERNA</v>
          </cell>
          <cell r="C842" t="str">
            <v>L</v>
          </cell>
          <cell r="D842">
            <v>8.3000000000000007</v>
          </cell>
        </row>
        <row r="843">
          <cell r="A843">
            <v>37597</v>
          </cell>
          <cell r="B843" t="str">
            <v>PRIMER ACRÍLICO BASE ÁGUA</v>
          </cell>
          <cell r="C843" t="str">
            <v>L</v>
          </cell>
          <cell r="D843">
            <v>10.29</v>
          </cell>
        </row>
        <row r="844">
          <cell r="A844">
            <v>37599</v>
          </cell>
          <cell r="B844" t="str">
            <v>ZARCAO (OXIDO VERMELHO DE CHUMBO)</v>
          </cell>
          <cell r="C844" t="str">
            <v>L</v>
          </cell>
          <cell r="D844">
            <v>14.29</v>
          </cell>
        </row>
        <row r="845">
          <cell r="A845">
            <v>38000</v>
          </cell>
          <cell r="B845" t="str">
            <v>COMPLEMENTOS PAISAGISTICOS E ESPORTIVOS</v>
          </cell>
        </row>
        <row r="846">
          <cell r="A846">
            <v>38005</v>
          </cell>
          <cell r="B846" t="str">
            <v>ARO DUPLO DE ACO PARA BASQUETE</v>
          </cell>
          <cell r="C846" t="str">
            <v>UN</v>
          </cell>
          <cell r="D846">
            <v>47.25</v>
          </cell>
        </row>
        <row r="847">
          <cell r="A847">
            <v>38007</v>
          </cell>
          <cell r="B847" t="str">
            <v>FUNDO CROMATO DE ZINCO</v>
          </cell>
          <cell r="C847" t="str">
            <v>L</v>
          </cell>
          <cell r="D847">
            <v>12.7</v>
          </cell>
        </row>
        <row r="848">
          <cell r="A848">
            <v>38010</v>
          </cell>
          <cell r="B848" t="str">
            <v>CESTA DE NAILON PARA BASQUETE</v>
          </cell>
          <cell r="C848" t="str">
            <v>UN</v>
          </cell>
          <cell r="D848">
            <v>17.3</v>
          </cell>
        </row>
        <row r="849">
          <cell r="A849">
            <v>38016</v>
          </cell>
          <cell r="B849" t="str">
            <v>GRAMA ESMERALDA</v>
          </cell>
          <cell r="C849" t="str">
            <v>M2</v>
          </cell>
          <cell r="D849">
            <v>3.07</v>
          </cell>
        </row>
        <row r="850">
          <cell r="A850">
            <v>38024</v>
          </cell>
          <cell r="B850" t="str">
            <v>MASTRO P/ BANDEIRA COMPLETO  H=8M</v>
          </cell>
          <cell r="C850" t="str">
            <v>UN</v>
          </cell>
          <cell r="D850">
            <v>404.17</v>
          </cell>
        </row>
        <row r="851">
          <cell r="A851">
            <v>38025</v>
          </cell>
          <cell r="B851" t="str">
            <v>MASTRO P/ BANDEIRA COMPLETO H=10M</v>
          </cell>
          <cell r="C851" t="str">
            <v>UN</v>
          </cell>
          <cell r="D851">
            <v>560.30999999999995</v>
          </cell>
        </row>
        <row r="852">
          <cell r="A852">
            <v>38030</v>
          </cell>
          <cell r="B852" t="str">
            <v>POSTE P/ REDE DE VOLEIBOL C/ACESSORIOS</v>
          </cell>
          <cell r="C852" t="str">
            <v>PAR</v>
          </cell>
          <cell r="D852">
            <v>306.45</v>
          </cell>
        </row>
        <row r="853">
          <cell r="A853">
            <v>38035</v>
          </cell>
          <cell r="B853" t="str">
            <v>REDE DE NAILON PARA FUTEBOL DE SALAO</v>
          </cell>
          <cell r="C853" t="str">
            <v>UN</v>
          </cell>
          <cell r="D853">
            <v>25.44</v>
          </cell>
        </row>
        <row r="854">
          <cell r="A854">
            <v>38040</v>
          </cell>
          <cell r="B854" t="str">
            <v>REDE DE NAILON PARA VOLEIBOL</v>
          </cell>
          <cell r="C854" t="str">
            <v>UN</v>
          </cell>
          <cell r="D854">
            <v>51.08</v>
          </cell>
        </row>
        <row r="855">
          <cell r="A855">
            <v>38042</v>
          </cell>
          <cell r="B855" t="str">
            <v>COBERTURA DE QUADRA POLIESPORTIVA COM TELA DE NYLON FIO 3MM - COLOCADO</v>
          </cell>
          <cell r="C855" t="str">
            <v>M2</v>
          </cell>
          <cell r="D855">
            <v>6.1</v>
          </cell>
        </row>
        <row r="856">
          <cell r="A856">
            <v>38043</v>
          </cell>
          <cell r="B856" t="str">
            <v>TELA POLIETILENO P/ PROTEÇÃO DE FACHADA-TRAMA 2,2MM</v>
          </cell>
          <cell r="C856" t="str">
            <v>M2</v>
          </cell>
          <cell r="D856">
            <v>1.22</v>
          </cell>
        </row>
        <row r="857">
          <cell r="A857">
            <v>38050</v>
          </cell>
          <cell r="B857" t="str">
            <v>TABELA PARA BASQUETE; INCLUSIVE ARO</v>
          </cell>
          <cell r="C857" t="str">
            <v>UN</v>
          </cell>
          <cell r="D857">
            <v>315.63</v>
          </cell>
        </row>
        <row r="858">
          <cell r="A858">
            <v>38055</v>
          </cell>
          <cell r="B858" t="str">
            <v>TAMPAO ACO GALVANIZADO P/TUBO 3</v>
          </cell>
          <cell r="C858" t="str">
            <v>UN</v>
          </cell>
          <cell r="D858">
            <v>16.43</v>
          </cell>
        </row>
        <row r="859">
          <cell r="A859">
            <v>38100</v>
          </cell>
          <cell r="B859" t="str">
            <v>BRINQUEDOS DE MADEIRA P/PLAY GROUND</v>
          </cell>
        </row>
        <row r="860">
          <cell r="A860">
            <v>38150</v>
          </cell>
          <cell r="B860" t="str">
            <v>CARROSSEL 20 LUGARES</v>
          </cell>
          <cell r="C860" t="str">
            <v>UN</v>
          </cell>
          <cell r="D860">
            <v>907.07</v>
          </cell>
        </row>
        <row r="861">
          <cell r="A861">
            <v>38151</v>
          </cell>
          <cell r="B861" t="str">
            <v>ESCADA HORIZONTAL PEQUENA</v>
          </cell>
          <cell r="C861" t="str">
            <v>UN</v>
          </cell>
          <cell r="D861">
            <v>543.42999999999995</v>
          </cell>
        </row>
        <row r="862">
          <cell r="A862">
            <v>38152</v>
          </cell>
          <cell r="B862" t="str">
            <v>ESCORREGADOR H=1;80M</v>
          </cell>
          <cell r="C862" t="str">
            <v>UN</v>
          </cell>
          <cell r="D862">
            <v>690.64</v>
          </cell>
        </row>
        <row r="863">
          <cell r="A863">
            <v>38153</v>
          </cell>
          <cell r="B863" t="str">
            <v>BALANCO DE 3 LUGARES C/PNEUS</v>
          </cell>
          <cell r="C863" t="str">
            <v>UN</v>
          </cell>
          <cell r="D863">
            <v>695.67</v>
          </cell>
        </row>
        <row r="864">
          <cell r="A864">
            <v>38154</v>
          </cell>
          <cell r="B864" t="str">
            <v>GANGORRA C/3 PRANCHAS</v>
          </cell>
          <cell r="C864" t="str">
            <v>UN</v>
          </cell>
          <cell r="D864">
            <v>544.44000000000005</v>
          </cell>
        </row>
        <row r="865">
          <cell r="A865">
            <v>38155</v>
          </cell>
          <cell r="B865" t="str">
            <v>GAIOLA LABIRINTO (1;50X1;50X2;00M)</v>
          </cell>
          <cell r="C865" t="str">
            <v>UN</v>
          </cell>
          <cell r="D865">
            <v>682.17</v>
          </cell>
        </row>
        <row r="866">
          <cell r="A866">
            <v>38500</v>
          </cell>
          <cell r="B866" t="str">
            <v>VEGETAÇÃO PARA PAISAGISMO</v>
          </cell>
        </row>
        <row r="867">
          <cell r="A867">
            <v>38502</v>
          </cell>
          <cell r="B867" t="str">
            <v>ADUBO QUÍMICO NPK 10 - 10 - 10</v>
          </cell>
          <cell r="C867" t="str">
            <v>KG</v>
          </cell>
          <cell r="D867">
            <v>0.85</v>
          </cell>
        </row>
        <row r="868">
          <cell r="A868">
            <v>38503</v>
          </cell>
          <cell r="B868" t="str">
            <v>CALCÁRIO DOLOMÍTICO - UTILIZADO EM PLANTIO</v>
          </cell>
          <cell r="C868" t="str">
            <v>KG</v>
          </cell>
          <cell r="D868">
            <v>0.24</v>
          </cell>
        </row>
        <row r="869">
          <cell r="A869">
            <v>38511</v>
          </cell>
          <cell r="B869" t="str">
            <v>LATÂNIA - H=0.50/1.00 M - (LATANIA SPP)                   .</v>
          </cell>
          <cell r="C869" t="str">
            <v>UN</v>
          </cell>
          <cell r="D869">
            <v>16.670000000000002</v>
          </cell>
        </row>
        <row r="870">
          <cell r="A870">
            <v>38512</v>
          </cell>
          <cell r="B870" t="str">
            <v>SEAFORTIA - H=1.50/2.00 M - (ARCHONTOPHOENIX CUNNINGHAMIANA)</v>
          </cell>
          <cell r="C870" t="str">
            <v>UN</v>
          </cell>
          <cell r="D870">
            <v>28.75</v>
          </cell>
        </row>
        <row r="871">
          <cell r="A871">
            <v>38513</v>
          </cell>
          <cell r="B871" t="str">
            <v>PALMEIRA IMPERIAL - H=1,5 A 2,0 M - (ROY STONEAOLERACEA)</v>
          </cell>
          <cell r="C871" t="str">
            <v>UN</v>
          </cell>
          <cell r="D871">
            <v>28.33</v>
          </cell>
        </row>
        <row r="872">
          <cell r="A872">
            <v>38523</v>
          </cell>
          <cell r="B872" t="str">
            <v>CINERÁRIA (SENECIO CINERARIA) -                           .</v>
          </cell>
          <cell r="C872" t="str">
            <v>DÚZIA</v>
          </cell>
          <cell r="D872">
            <v>6.44</v>
          </cell>
        </row>
        <row r="873">
          <cell r="A873">
            <v>38524</v>
          </cell>
          <cell r="B873" t="str">
            <v>HERA INGLESA (HEDERA HELIX) -                             .</v>
          </cell>
          <cell r="C873" t="str">
            <v>DÚZIA</v>
          </cell>
          <cell r="D873">
            <v>6.71</v>
          </cell>
        </row>
        <row r="874">
          <cell r="A874">
            <v>38525</v>
          </cell>
          <cell r="B874" t="str">
            <v>LÍRIO AMARELO (HEMEROCALLIS FLAVA)  -                     .</v>
          </cell>
          <cell r="C874" t="str">
            <v>DÚZIA</v>
          </cell>
          <cell r="D874">
            <v>11.2</v>
          </cell>
        </row>
        <row r="875">
          <cell r="A875">
            <v>38526</v>
          </cell>
          <cell r="B875" t="str">
            <v>VEDÉLIA (WEDELIA PALUDOSA) - FORRAÇÃO</v>
          </cell>
          <cell r="C875" t="str">
            <v>DÚZIA</v>
          </cell>
          <cell r="D875">
            <v>6.46</v>
          </cell>
        </row>
        <row r="876">
          <cell r="A876">
            <v>38527</v>
          </cell>
          <cell r="B876" t="str">
            <v>MONSTERA (MONSTERA DELICIOSA) -                           .</v>
          </cell>
          <cell r="C876" t="str">
            <v>DÚZIA</v>
          </cell>
          <cell r="D876">
            <v>8.67</v>
          </cell>
        </row>
        <row r="877">
          <cell r="A877">
            <v>38528</v>
          </cell>
          <cell r="B877" t="str">
            <v>IPOMEIA - H=1,00/1,50 M - (IPOMOEA LEARII)                .</v>
          </cell>
          <cell r="C877" t="str">
            <v>UN</v>
          </cell>
          <cell r="D877">
            <v>20.82</v>
          </cell>
        </row>
        <row r="878">
          <cell r="A878">
            <v>38529</v>
          </cell>
          <cell r="B878" t="str">
            <v>MARACUJÁ - H=0.50/0.70M - (PASSIFLORA COERULEA)</v>
          </cell>
          <cell r="C878" t="str">
            <v>UN</v>
          </cell>
          <cell r="D878">
            <v>5.88</v>
          </cell>
        </row>
        <row r="879">
          <cell r="A879">
            <v>38531</v>
          </cell>
          <cell r="B879" t="str">
            <v>TUMBERGIA - H=0,50/0,70 M - (THUNBERGIA GRANDIFLORA)</v>
          </cell>
          <cell r="C879" t="str">
            <v>UN</v>
          </cell>
          <cell r="D879">
            <v>5.0999999999999996</v>
          </cell>
        </row>
        <row r="880">
          <cell r="A880">
            <v>38533</v>
          </cell>
          <cell r="B880" t="str">
            <v>ABUTILOM - H=0,50/0,70 M - ( ABUTILOM STRIATUM )</v>
          </cell>
          <cell r="C880" t="str">
            <v>UN</v>
          </cell>
          <cell r="D880">
            <v>5.25</v>
          </cell>
        </row>
        <row r="881">
          <cell r="A881">
            <v>38534</v>
          </cell>
          <cell r="B881" t="str">
            <v>BELA-EMÍLIA - H=0.50/0.70 M - (PLUMBAGO CAPENSIS)</v>
          </cell>
          <cell r="C881" t="str">
            <v>UN</v>
          </cell>
          <cell r="D881">
            <v>3.54</v>
          </cell>
        </row>
        <row r="882">
          <cell r="A882">
            <v>38535</v>
          </cell>
          <cell r="B882" t="str">
            <v>DRACENA - H=0.50/0.70 M  - (DRACAENA FRAGRANS)</v>
          </cell>
          <cell r="C882" t="str">
            <v>UN</v>
          </cell>
          <cell r="D882">
            <v>6.4</v>
          </cell>
        </row>
        <row r="883">
          <cell r="A883">
            <v>38536</v>
          </cell>
          <cell r="B883" t="str">
            <v>MALVAVISCO H=0.50/0.70 M - (MALVAVISCUS MOLLIS)</v>
          </cell>
          <cell r="C883" t="str">
            <v>UN</v>
          </cell>
          <cell r="D883">
            <v>3.63</v>
          </cell>
        </row>
        <row r="884">
          <cell r="A884">
            <v>38537</v>
          </cell>
          <cell r="B884" t="str">
            <v>BAMBUZINHO - H=1.00 A 2.00 M - (BAMBUZA GRACILIS)</v>
          </cell>
          <cell r="C884" t="str">
            <v>UN</v>
          </cell>
          <cell r="D884">
            <v>8.8800000000000008</v>
          </cell>
        </row>
        <row r="885">
          <cell r="A885">
            <v>38538</v>
          </cell>
          <cell r="B885" t="str">
            <v>ESPONJINHA - H=0,50/0,70 M - (CALLIANDRA TWEEDII)</v>
          </cell>
          <cell r="C885" t="str">
            <v>UN</v>
          </cell>
          <cell r="D885">
            <v>6.02</v>
          </cell>
        </row>
        <row r="886">
          <cell r="A886">
            <v>38539</v>
          </cell>
          <cell r="B886" t="str">
            <v>ALFENEIRO - H=1,5/2,0M - (LIGUSTRUM LUCIDUM)</v>
          </cell>
          <cell r="C886" t="str">
            <v>UN</v>
          </cell>
          <cell r="D886">
            <v>16.12</v>
          </cell>
        </row>
        <row r="887">
          <cell r="A887">
            <v>38540</v>
          </cell>
          <cell r="B887" t="str">
            <v>CÁSSIA-ALELUIA - H=1.50/2.00 M - (CASSIA MULTIJUGA)</v>
          </cell>
          <cell r="C887" t="str">
            <v>UN</v>
          </cell>
          <cell r="D887">
            <v>16.18</v>
          </cell>
        </row>
        <row r="888">
          <cell r="A888">
            <v>38541</v>
          </cell>
          <cell r="B888" t="str">
            <v>CHORÃO - H=1.50/2.00 M - (SALIX BABYLONICA)               .</v>
          </cell>
          <cell r="C888" t="str">
            <v>UN</v>
          </cell>
          <cell r="D888">
            <v>13.98</v>
          </cell>
        </row>
        <row r="889">
          <cell r="A889">
            <v>38542</v>
          </cell>
          <cell r="B889" t="str">
            <v>FLAMBOYANT- H=1.50/2.00 M - (DELONIX REGIA)                .</v>
          </cell>
          <cell r="C889" t="str">
            <v>UN</v>
          </cell>
          <cell r="D889">
            <v>14.75</v>
          </cell>
        </row>
        <row r="890">
          <cell r="A890">
            <v>38543</v>
          </cell>
          <cell r="B890" t="str">
            <v>ALECRIM CAMPINAS - H=1.50/2.00M - (HOLOCALIX GLAZZIOVII)</v>
          </cell>
          <cell r="C890" t="str">
            <v>UN</v>
          </cell>
          <cell r="D890">
            <v>16.37</v>
          </cell>
        </row>
        <row r="891">
          <cell r="A891">
            <v>38544</v>
          </cell>
          <cell r="B891" t="str">
            <v>FIGUEIRA - H=1,5 A 2,0 M  - (FICUS BENJAMINA)             .</v>
          </cell>
          <cell r="C891" t="str">
            <v>UN</v>
          </cell>
          <cell r="D891">
            <v>16.55</v>
          </cell>
        </row>
        <row r="892">
          <cell r="A892">
            <v>38545</v>
          </cell>
          <cell r="B892" t="str">
            <v>IPÊ AMARELO - H=1,50/2,00 M - (TABEBUIA CHRYSOTRICHA)</v>
          </cell>
          <cell r="C892" t="str">
            <v>UN</v>
          </cell>
          <cell r="D892">
            <v>17.73</v>
          </cell>
        </row>
        <row r="893">
          <cell r="A893">
            <v>38546</v>
          </cell>
          <cell r="B893" t="str">
            <v>IPÊ ROSA - H=1,50/2,00 M - (TABEBUIA AVELLANEDAE)</v>
          </cell>
          <cell r="C893" t="str">
            <v>UN</v>
          </cell>
          <cell r="D893">
            <v>17.21</v>
          </cell>
        </row>
        <row r="894">
          <cell r="A894">
            <v>38547</v>
          </cell>
          <cell r="B894" t="str">
            <v>IPÊ ROXO - H=1,50/2,00 M - (TABEBUIA IMPETIGINOSA)</v>
          </cell>
          <cell r="C894" t="str">
            <v>UN</v>
          </cell>
          <cell r="D894">
            <v>17.43</v>
          </cell>
        </row>
        <row r="895">
          <cell r="A895">
            <v>38548</v>
          </cell>
          <cell r="B895" t="str">
            <v>PAU-BRASIL - H=1.50/2.00 M - (CAESALPINIA ECHINATA)</v>
          </cell>
          <cell r="C895" t="str">
            <v>UN</v>
          </cell>
          <cell r="D895">
            <v>15.4</v>
          </cell>
        </row>
        <row r="896">
          <cell r="A896">
            <v>38550</v>
          </cell>
          <cell r="B896" t="str">
            <v>GRAMA BATATAIS EM PLACAS (PASPALUM NOTATUM)</v>
          </cell>
          <cell r="C896" t="str">
            <v>M2</v>
          </cell>
          <cell r="D896">
            <v>2.04</v>
          </cell>
        </row>
        <row r="897">
          <cell r="A897">
            <v>38552</v>
          </cell>
          <cell r="B897" t="str">
            <v>GRAMA PRETA (OPHIOPOGUM JAPONICUS) - 36 MUDAS/M2</v>
          </cell>
          <cell r="C897" t="str">
            <v>M2</v>
          </cell>
          <cell r="D897">
            <v>17.489999999999998</v>
          </cell>
        </row>
        <row r="898">
          <cell r="A898">
            <v>38554</v>
          </cell>
          <cell r="B898" t="str">
            <v>GRAMA SÃO CARLOS - EM PLACAS (AXONOPUS OBTUSIFOLIUS)</v>
          </cell>
          <cell r="C898" t="str">
            <v>M2</v>
          </cell>
          <cell r="D898">
            <v>3.5</v>
          </cell>
        </row>
        <row r="899">
          <cell r="A899">
            <v>38555</v>
          </cell>
          <cell r="B899" t="str">
            <v>ADUBO ORGÂNICO - ESTERCO</v>
          </cell>
          <cell r="C899" t="str">
            <v>M3</v>
          </cell>
          <cell r="D899">
            <v>86.33</v>
          </cell>
        </row>
        <row r="900">
          <cell r="A900">
            <v>38556</v>
          </cell>
          <cell r="B900" t="str">
            <v>TERRA VEGETAL MARROM</v>
          </cell>
          <cell r="C900" t="str">
            <v>M3</v>
          </cell>
          <cell r="D900">
            <v>39.9</v>
          </cell>
        </row>
        <row r="901">
          <cell r="A901">
            <v>38557</v>
          </cell>
          <cell r="B901" t="str">
            <v>TERRA VEGETAL PRETA</v>
          </cell>
          <cell r="C901" t="str">
            <v>M3</v>
          </cell>
          <cell r="D901">
            <v>67.45</v>
          </cell>
        </row>
        <row r="902">
          <cell r="A902">
            <v>38560</v>
          </cell>
          <cell r="B902" t="str">
            <v>ESTABILIZANTE QUÍMICO DE SOLOS</v>
          </cell>
          <cell r="C902" t="str">
            <v>KG</v>
          </cell>
          <cell r="D902">
            <v>8.36</v>
          </cell>
        </row>
        <row r="903">
          <cell r="A903">
            <v>38561</v>
          </cell>
          <cell r="B903" t="str">
            <v>ARECA-BAMBU -H=0.50/1.00 M- (CHRYSALIDO CARPUS LUTESCENS)</v>
          </cell>
          <cell r="C903" t="str">
            <v>UN</v>
          </cell>
          <cell r="D903">
            <v>11.88</v>
          </cell>
        </row>
        <row r="904">
          <cell r="A904">
            <v>38562</v>
          </cell>
          <cell r="B904" t="str">
            <v>COQUEIRO - H=1,50/2,00 M - (COCOS NUCIFERA)</v>
          </cell>
          <cell r="C904" t="str">
            <v>UN</v>
          </cell>
          <cell r="D904">
            <v>39.25</v>
          </cell>
        </row>
        <row r="905">
          <cell r="A905">
            <v>38563</v>
          </cell>
          <cell r="B905" t="str">
            <v>GUARIROBA - H=1,50/2.00M - (SYAGRUS OLERACEA)</v>
          </cell>
          <cell r="C905" t="str">
            <v>UN</v>
          </cell>
          <cell r="D905">
            <v>26.25</v>
          </cell>
        </row>
        <row r="906">
          <cell r="A906">
            <v>38564</v>
          </cell>
          <cell r="B906" t="str">
            <v>JERIVÁ -H=1.50 A 2.00 M-(ARECASTRUM ROMANZOFFIAN)</v>
          </cell>
          <cell r="C906" t="str">
            <v>UN</v>
          </cell>
          <cell r="D906">
            <v>25.62</v>
          </cell>
        </row>
        <row r="907">
          <cell r="A907">
            <v>38565</v>
          </cell>
          <cell r="B907" t="str">
            <v>BURITI - H=1,50/2,00 M  - (MAURITIA VINIFERA)             .</v>
          </cell>
          <cell r="C907" t="str">
            <v>UN</v>
          </cell>
          <cell r="D907">
            <v>95</v>
          </cell>
        </row>
        <row r="908">
          <cell r="A908">
            <v>38566</v>
          </cell>
          <cell r="B908" t="str">
            <v>COLINIA - H=1,5/ 2,0M - (CHAMAEDOREA ELEGANS)</v>
          </cell>
          <cell r="C908" t="str">
            <v>UN</v>
          </cell>
          <cell r="D908">
            <v>72</v>
          </cell>
        </row>
        <row r="909">
          <cell r="A909">
            <v>38567</v>
          </cell>
          <cell r="B909" t="str">
            <v>JASMIM ESTRELA - H=0,50/0,70 M - (TRACHELOSPERMOM JASMINDA)</v>
          </cell>
          <cell r="C909" t="str">
            <v>UN</v>
          </cell>
          <cell r="D909">
            <v>5.78</v>
          </cell>
        </row>
        <row r="910">
          <cell r="A910">
            <v>38568</v>
          </cell>
          <cell r="B910" t="str">
            <v>LÁGRIMA DE CRISTO - H=0,50/0,70 M -(CLERODENDRON THOMSONAE)</v>
          </cell>
          <cell r="C910" t="str">
            <v>UN</v>
          </cell>
          <cell r="D910">
            <v>6.03</v>
          </cell>
        </row>
        <row r="911">
          <cell r="A911">
            <v>38569</v>
          </cell>
          <cell r="B911" t="str">
            <v>PRIMAVERA - H=0.50/0.70 M - (BOUGAINVILLEA GLABRA)</v>
          </cell>
          <cell r="C911" t="str">
            <v>UN</v>
          </cell>
          <cell r="D911">
            <v>10.19</v>
          </cell>
        </row>
        <row r="912">
          <cell r="A912">
            <v>38570</v>
          </cell>
          <cell r="B912" t="str">
            <v>UNHA-DE-GATO H=0.10/0.15M - (FICUS PUMILA)</v>
          </cell>
          <cell r="C912" t="str">
            <v>UN</v>
          </cell>
          <cell r="D912">
            <v>0.5</v>
          </cell>
        </row>
        <row r="913">
          <cell r="A913">
            <v>38571</v>
          </cell>
          <cell r="B913" t="str">
            <v>CLOROFITO (CLOROPHYTUM CROMOSSUM) -                       .</v>
          </cell>
          <cell r="C913" t="str">
            <v>DÚZIA</v>
          </cell>
          <cell r="D913">
            <v>5.85</v>
          </cell>
        </row>
        <row r="914">
          <cell r="A914">
            <v>38572</v>
          </cell>
          <cell r="B914" t="str">
            <v>MARIA-SEM-VERGONHA (IMPATIENS SPP) -                      .</v>
          </cell>
          <cell r="C914" t="str">
            <v>DÚZIA</v>
          </cell>
          <cell r="D914">
            <v>7.14</v>
          </cell>
        </row>
        <row r="915">
          <cell r="A915">
            <v>38573</v>
          </cell>
          <cell r="B915" t="str">
            <v>PILÉA (PILEA CADIEREI) -                                  .</v>
          </cell>
          <cell r="C915" t="str">
            <v>DÚZIA</v>
          </cell>
          <cell r="D915">
            <v>6.57</v>
          </cell>
        </row>
        <row r="916">
          <cell r="A916">
            <v>38574</v>
          </cell>
          <cell r="B916" t="str">
            <v>FILODENDRO (PHILODENDRON BIPINNATIFIDUM) - FORRAÇÃO</v>
          </cell>
          <cell r="C916" t="str">
            <v>DÚZIA</v>
          </cell>
          <cell r="D916">
            <v>8</v>
          </cell>
        </row>
        <row r="917">
          <cell r="A917">
            <v>38575</v>
          </cell>
          <cell r="B917" t="str">
            <v>ACALIFA - H=0.50/0.70M - (ACALYPHA WIKESIANA) -</v>
          </cell>
          <cell r="C917" t="str">
            <v>UN</v>
          </cell>
          <cell r="D917">
            <v>5.0199999999999996</v>
          </cell>
        </row>
        <row r="918">
          <cell r="A918">
            <v>38576</v>
          </cell>
          <cell r="B918" t="str">
            <v>ALAMANDA - H=0.50/0.70 M - (ALLAMANDA NERIIFOLIA)</v>
          </cell>
          <cell r="C918" t="str">
            <v>UN</v>
          </cell>
          <cell r="D918">
            <v>5.0599999999999996</v>
          </cell>
        </row>
        <row r="919">
          <cell r="A919">
            <v>38577</v>
          </cell>
          <cell r="B919" t="str">
            <v>AZALÉIA - H= 0.50/0.70 M - (RHODODENDRON INDICUM)</v>
          </cell>
          <cell r="C919" t="str">
            <v>UN</v>
          </cell>
          <cell r="D919">
            <v>5.55</v>
          </cell>
        </row>
        <row r="920">
          <cell r="A920">
            <v>38578</v>
          </cell>
          <cell r="B920" t="str">
            <v>CAMARÃO - H=0.50/0.70 M - (BELOPERONE GUTTATA)</v>
          </cell>
          <cell r="C920" t="str">
            <v>UN</v>
          </cell>
          <cell r="D920">
            <v>4.29</v>
          </cell>
        </row>
        <row r="921">
          <cell r="A921">
            <v>38579</v>
          </cell>
          <cell r="B921" t="str">
            <v>COSMOS - (COSMOS BIPINNATUS)                              .</v>
          </cell>
          <cell r="C921" t="str">
            <v>UN</v>
          </cell>
          <cell r="D921">
            <v>0.6</v>
          </cell>
        </row>
        <row r="922">
          <cell r="A922">
            <v>38580</v>
          </cell>
          <cell r="B922" t="str">
            <v>HIBISCO - H=0.50/0.70M - (HIBISCUS ROSA SINENSIS)</v>
          </cell>
          <cell r="C922" t="str">
            <v>UN</v>
          </cell>
          <cell r="D922">
            <v>3.77</v>
          </cell>
        </row>
        <row r="923">
          <cell r="A923">
            <v>38581</v>
          </cell>
          <cell r="B923" t="str">
            <v>PIRACANTA - H=0.50/0.70 M (PYRACANTHA COCCINEA)</v>
          </cell>
          <cell r="C923" t="str">
            <v>UN</v>
          </cell>
          <cell r="D923">
            <v>7.43</v>
          </cell>
        </row>
        <row r="924">
          <cell r="A924">
            <v>38582</v>
          </cell>
          <cell r="B924" t="str">
            <v>CHAPÉU-DE-SOL - H=1.50/2.00 M - (TERMINALIA CATAPPA)</v>
          </cell>
          <cell r="C924" t="str">
            <v>UN</v>
          </cell>
          <cell r="D924">
            <v>14.5</v>
          </cell>
        </row>
        <row r="925">
          <cell r="A925">
            <v>38583</v>
          </cell>
          <cell r="B925" t="str">
            <v>GREVILHA - H=1.50/2.00M - (GREVILLEA ROBUSTA)</v>
          </cell>
          <cell r="C925" t="str">
            <v>UN</v>
          </cell>
          <cell r="D925">
            <v>12.6</v>
          </cell>
        </row>
        <row r="926">
          <cell r="A926">
            <v>38584</v>
          </cell>
          <cell r="B926" t="str">
            <v>JACARANDÁ MIMOSO - H=1.50/2.00 M - (JACARANDA MIMOSAEFOLIA)</v>
          </cell>
          <cell r="C926" t="str">
            <v>UN</v>
          </cell>
          <cell r="D926">
            <v>13.92</v>
          </cell>
        </row>
        <row r="927">
          <cell r="A927">
            <v>38585</v>
          </cell>
          <cell r="B927" t="str">
            <v>MAGNÓLIA AMARELA - H=1.50/2.00 M - (MICHELIA CHAMPACA)</v>
          </cell>
          <cell r="C927" t="str">
            <v>UN</v>
          </cell>
          <cell r="D927">
            <v>13.47</v>
          </cell>
        </row>
        <row r="928">
          <cell r="A928">
            <v>38586</v>
          </cell>
          <cell r="B928" t="str">
            <v>MANACÁ-DA-SERRA - H=1.50/2.00 M - (TIBOUCHINA MUTABILIS)</v>
          </cell>
          <cell r="C928" t="str">
            <v>UN</v>
          </cell>
          <cell r="D928">
            <v>16.43</v>
          </cell>
        </row>
        <row r="929">
          <cell r="A929">
            <v>38587</v>
          </cell>
          <cell r="B929" t="str">
            <v>PAINEIRA-ROSA - H=1.50/2.00 M - (CHORISIA SPECIOSA)</v>
          </cell>
          <cell r="C929" t="str">
            <v>UN</v>
          </cell>
          <cell r="D929">
            <v>12.95</v>
          </cell>
        </row>
        <row r="930">
          <cell r="A930">
            <v>38588</v>
          </cell>
          <cell r="B930" t="str">
            <v>PAU-FERRO - H=1.50/2.00M - (CAESALPINIA FERREA)</v>
          </cell>
          <cell r="C930" t="str">
            <v>UN</v>
          </cell>
          <cell r="D930">
            <v>14.35</v>
          </cell>
        </row>
        <row r="931">
          <cell r="A931">
            <v>38589</v>
          </cell>
          <cell r="B931" t="str">
            <v>PINHEIRO - H=1,00/1,50 M - (PINUS ELLIOTIS)</v>
          </cell>
          <cell r="C931" t="str">
            <v>UN</v>
          </cell>
          <cell r="D931">
            <v>8.0500000000000007</v>
          </cell>
        </row>
        <row r="932">
          <cell r="A932">
            <v>38590</v>
          </cell>
          <cell r="B932" t="str">
            <v>CONCREGRAMA - 60 X 45 X 9,5 CM</v>
          </cell>
          <cell r="C932" t="str">
            <v>M2</v>
          </cell>
          <cell r="D932">
            <v>31.86</v>
          </cell>
        </row>
        <row r="933">
          <cell r="A933">
            <v>38591</v>
          </cell>
          <cell r="B933" t="str">
            <v>QUARESMEIRA - H=1.50/2.00 M - (TIBOUCHINA GRANULOSA)</v>
          </cell>
          <cell r="C933" t="str">
            <v>UN</v>
          </cell>
          <cell r="D933">
            <v>15.25</v>
          </cell>
        </row>
        <row r="934">
          <cell r="A934">
            <v>38592</v>
          </cell>
          <cell r="B934" t="str">
            <v>RESEDÁ-EXTREMOSA - H=1.50/2.00 M - (LAGERSTROEMIA INDICA)</v>
          </cell>
          <cell r="C934" t="str">
            <v>UN</v>
          </cell>
          <cell r="D934">
            <v>14.38</v>
          </cell>
        </row>
        <row r="935">
          <cell r="A935">
            <v>38593</v>
          </cell>
          <cell r="B935" t="str">
            <v>SIBIPIRUNA - H=1.50/2.00 M - (CAESALPINIA PELTOPHOROIDES)</v>
          </cell>
          <cell r="C935" t="str">
            <v>UN</v>
          </cell>
          <cell r="D935">
            <v>13.43</v>
          </cell>
        </row>
        <row r="936">
          <cell r="A936">
            <v>38594</v>
          </cell>
          <cell r="B936" t="str">
            <v>SUINÃ - H=0.50/0.70 M (ERYTHRINA SPECIOSA)                .</v>
          </cell>
          <cell r="C936" t="str">
            <v>UN</v>
          </cell>
          <cell r="D936">
            <v>9.57</v>
          </cell>
        </row>
        <row r="937">
          <cell r="A937">
            <v>38595</v>
          </cell>
          <cell r="B937" t="str">
            <v>TIPUANA - H=1.50/2.00 M - (TIPUANA TIPO)                  .</v>
          </cell>
          <cell r="C937" t="str">
            <v>UN</v>
          </cell>
          <cell r="D937">
            <v>12.61</v>
          </cell>
        </row>
        <row r="938">
          <cell r="A938">
            <v>38596</v>
          </cell>
          <cell r="B938" t="str">
            <v>PATA-DE-VACA - H=1.50/2.00 M -(BAUHINIA VARIEGATA/CANDICAN)</v>
          </cell>
          <cell r="C938" t="str">
            <v>UN</v>
          </cell>
          <cell r="D938">
            <v>13.57</v>
          </cell>
        </row>
        <row r="939">
          <cell r="A939">
            <v>39000</v>
          </cell>
          <cell r="B939" t="str">
            <v>DIVERSOS</v>
          </cell>
        </row>
        <row r="940">
          <cell r="A940">
            <v>39010</v>
          </cell>
          <cell r="B940" t="str">
            <v>CERA INCOLOR PARA PISOS</v>
          </cell>
          <cell r="C940" t="str">
            <v>KG</v>
          </cell>
          <cell r="D940">
            <v>3.59</v>
          </cell>
        </row>
        <row r="941">
          <cell r="A941">
            <v>39020</v>
          </cell>
          <cell r="B941" t="str">
            <v>GALVANIZAÇÃO ELETROLÍTICA</v>
          </cell>
          <cell r="C941" t="str">
            <v>KG</v>
          </cell>
          <cell r="D941">
            <v>1.5</v>
          </cell>
        </row>
        <row r="942">
          <cell r="A942">
            <v>39024</v>
          </cell>
          <cell r="B942" t="str">
            <v>POLIMENTO DE CONCRETO</v>
          </cell>
          <cell r="C942" t="str">
            <v>M2</v>
          </cell>
          <cell r="D942">
            <v>15.04</v>
          </cell>
        </row>
        <row r="943">
          <cell r="A943">
            <v>39025</v>
          </cell>
          <cell r="B943" t="str">
            <v>POLIMENTO DE PISOS DE ARGAMASSA</v>
          </cell>
          <cell r="C943" t="str">
            <v>M2</v>
          </cell>
          <cell r="D943">
            <v>14.1</v>
          </cell>
        </row>
        <row r="944">
          <cell r="A944">
            <v>39026</v>
          </cell>
          <cell r="B944" t="str">
            <v>POLIMENTO DE PRATELEIRA DE CONCRETO NOVO</v>
          </cell>
          <cell r="C944" t="str">
            <v>M2</v>
          </cell>
          <cell r="D944">
            <v>18.61</v>
          </cell>
        </row>
        <row r="945">
          <cell r="A945">
            <v>39027</v>
          </cell>
          <cell r="B945" t="str">
            <v>POLIMENTO DE CONCRETO NOVO</v>
          </cell>
          <cell r="C945" t="str">
            <v>M2</v>
          </cell>
          <cell r="D945">
            <v>13.12</v>
          </cell>
        </row>
        <row r="946">
          <cell r="A946">
            <v>39030</v>
          </cell>
          <cell r="B946" t="str">
            <v>RESINA SINTETICA PARA PISOS</v>
          </cell>
          <cell r="C946" t="str">
            <v>KG</v>
          </cell>
          <cell r="D946">
            <v>9.5500000000000007</v>
          </cell>
        </row>
        <row r="947">
          <cell r="A947">
            <v>39033</v>
          </cell>
          <cell r="B947" t="str">
            <v>POLIMENTO DE PISO DE MÁRMORE</v>
          </cell>
          <cell r="C947" t="str">
            <v>M2</v>
          </cell>
          <cell r="D947">
            <v>37.229999999999997</v>
          </cell>
        </row>
        <row r="948">
          <cell r="A948">
            <v>39040</v>
          </cell>
          <cell r="B948" t="str">
            <v>PORTA-GIZ DE MADEIRA COM APAGADOR</v>
          </cell>
          <cell r="C948" t="str">
            <v>UN</v>
          </cell>
          <cell r="D948">
            <v>1.87</v>
          </cell>
        </row>
        <row r="949">
          <cell r="A949">
            <v>39046</v>
          </cell>
          <cell r="B949" t="str">
            <v>CAIXA DE CONCRETO (ITEM 07.14.00)</v>
          </cell>
          <cell r="C949" t="str">
            <v>UN</v>
          </cell>
          <cell r="D949">
            <v>227.47</v>
          </cell>
        </row>
        <row r="950">
          <cell r="A950">
            <v>39050</v>
          </cell>
          <cell r="B950" t="str">
            <v>MASSA DE VIDRACEIRO</v>
          </cell>
          <cell r="C950" t="str">
            <v>KG</v>
          </cell>
          <cell r="D950">
            <v>1.75</v>
          </cell>
        </row>
        <row r="951">
          <cell r="A951">
            <v>39055</v>
          </cell>
          <cell r="B951" t="str">
            <v>ADESIVO ESTRUTURAL, BI-COMPONENTE, A BASE DE RESINA EPOXI</v>
          </cell>
          <cell r="C951" t="str">
            <v>KG</v>
          </cell>
          <cell r="D951">
            <v>25.63</v>
          </cell>
        </row>
        <row r="952">
          <cell r="A952">
            <v>39060</v>
          </cell>
          <cell r="B952" t="str">
            <v>PRATELEIRA DE GRANILITE 30MM</v>
          </cell>
          <cell r="C952" t="str">
            <v>M2</v>
          </cell>
          <cell r="D952">
            <v>80.88</v>
          </cell>
        </row>
        <row r="953">
          <cell r="A953">
            <v>39061</v>
          </cell>
          <cell r="B953" t="str">
            <v>PRATELEIRA DE GRANILITE 40MM</v>
          </cell>
          <cell r="C953" t="str">
            <v>M2</v>
          </cell>
          <cell r="D953">
            <v>80.88</v>
          </cell>
        </row>
        <row r="954">
          <cell r="A954">
            <v>39062</v>
          </cell>
          <cell r="B954" t="str">
            <v>PRATELEIRA DE GRANILITE 50MM</v>
          </cell>
          <cell r="C954" t="str">
            <v>M2</v>
          </cell>
          <cell r="D954">
            <v>84.38</v>
          </cell>
        </row>
        <row r="955">
          <cell r="A955">
            <v>39101</v>
          </cell>
          <cell r="B955" t="str">
            <v>EXEC.DE FURO EM CONCR.C/BROCA WÍDIA, C/MARTELETE D=3/4", PROF.ATÉ 15CM</v>
          </cell>
          <cell r="C955" t="str">
            <v>UN</v>
          </cell>
          <cell r="D955">
            <v>0.49</v>
          </cell>
        </row>
        <row r="956">
          <cell r="A956">
            <v>50000</v>
          </cell>
          <cell r="B956" t="str">
            <v>POSTES</v>
          </cell>
        </row>
        <row r="957">
          <cell r="A957">
            <v>50008</v>
          </cell>
          <cell r="B957" t="str">
            <v>POSTE DE ACO GALV. RETO FLAGEADO - H=7,00M</v>
          </cell>
          <cell r="C957" t="str">
            <v>UN</v>
          </cell>
          <cell r="D957">
            <v>364.14</v>
          </cell>
        </row>
        <row r="958">
          <cell r="A958">
            <v>50009</v>
          </cell>
          <cell r="B958" t="str">
            <v>POSTE DE ACO GALV. RETO FLAGEADO - H=5,00M</v>
          </cell>
          <cell r="C958" t="str">
            <v>UN</v>
          </cell>
          <cell r="D958">
            <v>228.05</v>
          </cell>
        </row>
        <row r="959">
          <cell r="A959">
            <v>50010</v>
          </cell>
          <cell r="B959" t="str">
            <v>POSTE DE ACO GALV. H=6,00M (3 1/2")</v>
          </cell>
          <cell r="C959" t="str">
            <v>UN</v>
          </cell>
          <cell r="D959">
            <v>379.41</v>
          </cell>
        </row>
        <row r="960">
          <cell r="A960">
            <v>50019</v>
          </cell>
          <cell r="B960" t="str">
            <v>POSTE DE CONCRETO TUBULAR OCO - H=7,50M</v>
          </cell>
          <cell r="C960" t="str">
            <v>UN</v>
          </cell>
          <cell r="D960">
            <v>255.74</v>
          </cell>
        </row>
        <row r="961">
          <cell r="A961">
            <v>50030</v>
          </cell>
          <cell r="B961" t="str">
            <v>POSTE DE FERRO GALV. CURVO SIMPLES SEM JANELA DE INSPECAO - H=7,00M</v>
          </cell>
          <cell r="C961" t="str">
            <v>UN</v>
          </cell>
          <cell r="D961">
            <v>528.04</v>
          </cell>
        </row>
        <row r="962">
          <cell r="A962">
            <v>50031</v>
          </cell>
          <cell r="B962" t="str">
            <v>POSTE DE FERRO GALV.CURVO DUPLO SEM JANELA DE INSP.-H=7,00M</v>
          </cell>
          <cell r="C962" t="str">
            <v>UN</v>
          </cell>
          <cell r="D962">
            <v>562.79</v>
          </cell>
        </row>
        <row r="963">
          <cell r="A963">
            <v>50032</v>
          </cell>
          <cell r="B963" t="str">
            <v>POSTE DE FERRO GALV. RETO SEM JANELA DE INSPECAO - H=9,00M</v>
          </cell>
          <cell r="C963" t="str">
            <v>UN</v>
          </cell>
          <cell r="D963">
            <v>559.41999999999996</v>
          </cell>
        </row>
        <row r="964">
          <cell r="A964">
            <v>50033</v>
          </cell>
          <cell r="B964" t="str">
            <v>POSTE DE FERRO GALV.RETO S/JANELA DE INSP.ENGASTADO - H=10,00M</v>
          </cell>
          <cell r="C964" t="str">
            <v>UN</v>
          </cell>
          <cell r="D964">
            <v>623.04999999999995</v>
          </cell>
        </row>
        <row r="965">
          <cell r="A965">
            <v>50800</v>
          </cell>
          <cell r="B965" t="str">
            <v>CAIXAS DE ENTRADA</v>
          </cell>
        </row>
        <row r="966">
          <cell r="A966">
            <v>50826</v>
          </cell>
          <cell r="B966" t="str">
            <v>CAIXA P/MEDIDOR TIPO M EXT-120X90X25CM</v>
          </cell>
          <cell r="C966" t="str">
            <v>UN</v>
          </cell>
          <cell r="D966">
            <v>537.66999999999996</v>
          </cell>
        </row>
        <row r="967">
          <cell r="A967">
            <v>50827</v>
          </cell>
          <cell r="B967" t="str">
            <v>CAIXA PARA MEDIDOR TIPO T  - MED.: (90X60X25)CM</v>
          </cell>
          <cell r="C967" t="str">
            <v>UN</v>
          </cell>
          <cell r="D967">
            <v>201.17</v>
          </cell>
        </row>
        <row r="968">
          <cell r="A968">
            <v>50830</v>
          </cell>
          <cell r="B968" t="str">
            <v>CAIXA VENEZ. TP.-TELESP--15X25X10CM</v>
          </cell>
          <cell r="C968" t="str">
            <v>UN</v>
          </cell>
          <cell r="D968">
            <v>22.24</v>
          </cell>
        </row>
        <row r="969">
          <cell r="A969">
            <v>51200</v>
          </cell>
          <cell r="B969" t="str">
            <v>QUADROS</v>
          </cell>
        </row>
        <row r="970">
          <cell r="A970">
            <v>51204</v>
          </cell>
          <cell r="B970" t="str">
            <v>QUADRO DE DISTR.DE EMBUTIR C/PORTA S/BARR.CHAPA MET.30A - 4 DISJ.</v>
          </cell>
          <cell r="C970" t="str">
            <v>UN</v>
          </cell>
          <cell r="D970">
            <v>11.35</v>
          </cell>
        </row>
        <row r="971">
          <cell r="A971">
            <v>51210</v>
          </cell>
          <cell r="B971" t="str">
            <v>QUADRO DE DISTR.DE EMBUTIR C/PORTA S/BARR.CHAPA MET.60A - 10 DISJ.</v>
          </cell>
          <cell r="C971" t="str">
            <v>UN</v>
          </cell>
          <cell r="D971">
            <v>20.5</v>
          </cell>
        </row>
        <row r="972">
          <cell r="A972">
            <v>51212</v>
          </cell>
          <cell r="B972" t="str">
            <v>QUADRO DE DISTR.DE EMBUTIR C/PORTA S/BARR.CHAPA MET.60A - 12 DISJ.</v>
          </cell>
          <cell r="C972" t="str">
            <v>UN</v>
          </cell>
          <cell r="D972">
            <v>20.68</v>
          </cell>
        </row>
        <row r="973">
          <cell r="A973">
            <v>51216</v>
          </cell>
          <cell r="B973" t="str">
            <v>QUADRO DE DISTR.DE SOBR.C/PORTA C/BARR.CHAPA MET.60A - 16 DISJ.</v>
          </cell>
          <cell r="C973" t="str">
            <v>UN</v>
          </cell>
          <cell r="D973">
            <v>105.67</v>
          </cell>
        </row>
        <row r="974">
          <cell r="A974">
            <v>51218</v>
          </cell>
          <cell r="B974" t="str">
            <v>QUADRO DE DISTR.DE EMB C/PORTA S/BARR.CHAPA MET.60A - 8 DISJ.</v>
          </cell>
          <cell r="C974" t="str">
            <v>UN</v>
          </cell>
          <cell r="D974">
            <v>19.45</v>
          </cell>
        </row>
        <row r="975">
          <cell r="A975">
            <v>51220</v>
          </cell>
          <cell r="B975" t="str">
            <v>QUADRO DE DISTR.DE SOBR.C/PORTA C/BARR.CHAPA MET.100A-20 DISJ.</v>
          </cell>
          <cell r="C975" t="str">
            <v>UN</v>
          </cell>
          <cell r="D975">
            <v>130.47999999999999</v>
          </cell>
        </row>
        <row r="976">
          <cell r="A976">
            <v>51224</v>
          </cell>
          <cell r="B976" t="str">
            <v>QUADRO DE DISTR.DE SOBR.C/PORTA C/BARR.CHAPA MET.100A-24 DISJ.</v>
          </cell>
          <cell r="C976" t="str">
            <v>UN</v>
          </cell>
          <cell r="D976">
            <v>137.47</v>
          </cell>
        </row>
        <row r="977">
          <cell r="A977">
            <v>51226</v>
          </cell>
          <cell r="B977" t="str">
            <v>QUADRO DE DISTR.DE SOBR.C/PORTA C/BARR.CHAPA MET.100A-26 DISJ.</v>
          </cell>
          <cell r="C977" t="str">
            <v>UN</v>
          </cell>
          <cell r="D977">
            <v>142.99</v>
          </cell>
        </row>
        <row r="978">
          <cell r="A978">
            <v>51228</v>
          </cell>
          <cell r="B978" t="str">
            <v>QUADRO DE DISTR.DE SOBR.C/PORTA C/BARR.CHAPA MET.100A-28 DISJ.</v>
          </cell>
          <cell r="C978" t="str">
            <v>UN</v>
          </cell>
          <cell r="D978">
            <v>148.44999999999999</v>
          </cell>
        </row>
        <row r="979">
          <cell r="A979">
            <v>51232</v>
          </cell>
          <cell r="B979" t="str">
            <v>QUADRO DE DISTR.DE SOBR.C/PORTA C/BARR.CHAPA MET.200A-32 DISJ.</v>
          </cell>
          <cell r="C979" t="str">
            <v>UN</v>
          </cell>
          <cell r="D979">
            <v>189.54</v>
          </cell>
        </row>
        <row r="980">
          <cell r="A980">
            <v>51236</v>
          </cell>
          <cell r="B980" t="str">
            <v>QUADRO DE DISTR.DE SOBR.C/PORTA C/BARR.CHAPA MET.200A-36 DISJ.</v>
          </cell>
          <cell r="C980" t="str">
            <v>UN</v>
          </cell>
          <cell r="D980">
            <v>194.62</v>
          </cell>
        </row>
        <row r="981">
          <cell r="A981">
            <v>51240</v>
          </cell>
          <cell r="B981" t="str">
            <v>QUADRO DE DISTR.DE SOBR C/PORTA C/BARR.CHAPA MET. 200A-40 DISJ.</v>
          </cell>
          <cell r="C981" t="str">
            <v>UN</v>
          </cell>
          <cell r="D981">
            <v>196.92</v>
          </cell>
        </row>
        <row r="982">
          <cell r="A982">
            <v>51241</v>
          </cell>
          <cell r="B982" t="str">
            <v>QUADRO DE DISTR.DE SOBR.C/PORTA C/BARR.CHAPA MET.250A-60 DISJ.</v>
          </cell>
          <cell r="C982" t="str">
            <v>UN</v>
          </cell>
          <cell r="D982">
            <v>492.13</v>
          </cell>
        </row>
        <row r="983">
          <cell r="A983">
            <v>51245</v>
          </cell>
          <cell r="B983" t="str">
            <v>CAIXA CHAPA 16 ESMALT. 100X40X15CM</v>
          </cell>
          <cell r="C983" t="str">
            <v>UN</v>
          </cell>
          <cell r="D983">
            <v>268.72000000000003</v>
          </cell>
        </row>
        <row r="984">
          <cell r="A984">
            <v>51250</v>
          </cell>
          <cell r="B984" t="str">
            <v>CAIXA CHAPA 14 ESMALTADA 140X145X25CM - PASCHOAL</v>
          </cell>
          <cell r="C984" t="str">
            <v>UN</v>
          </cell>
          <cell r="D984">
            <v>963.09</v>
          </cell>
        </row>
        <row r="985">
          <cell r="A985">
            <v>51264</v>
          </cell>
          <cell r="B985" t="str">
            <v>CAIXA DE MEDICAO PADRAO ELETROPAULO TIPO III</v>
          </cell>
          <cell r="C985" t="str">
            <v>UN</v>
          </cell>
          <cell r="D985">
            <v>107.74</v>
          </cell>
        </row>
        <row r="986">
          <cell r="A986">
            <v>51266</v>
          </cell>
          <cell r="B986" t="str">
            <v>CAIXA TELEF. INT. PADRAO TELESP N.2-20X20X12CM</v>
          </cell>
          <cell r="C986" t="str">
            <v>UN</v>
          </cell>
          <cell r="D986">
            <v>23.92</v>
          </cell>
        </row>
        <row r="987">
          <cell r="A987">
            <v>51267</v>
          </cell>
          <cell r="B987" t="str">
            <v>CAIXA TELEF. INT. PADRAO TELESP N.3-40X40X12CM</v>
          </cell>
          <cell r="C987" t="str">
            <v>UN</v>
          </cell>
          <cell r="D987">
            <v>49.16</v>
          </cell>
        </row>
        <row r="988">
          <cell r="A988">
            <v>51268</v>
          </cell>
          <cell r="B988" t="str">
            <v>CAIXA TELEF. INT. PADRAO TELESP N.4-60X60X12CM</v>
          </cell>
          <cell r="C988" t="str">
            <v>UN</v>
          </cell>
          <cell r="D988">
            <v>92.43</v>
          </cell>
        </row>
        <row r="989">
          <cell r="A989">
            <v>51269</v>
          </cell>
          <cell r="B989" t="str">
            <v>CAIXA TELEF. INT. PADRAO TELESP N.5-80X80X12CM</v>
          </cell>
          <cell r="C989" t="str">
            <v>UN</v>
          </cell>
          <cell r="D989">
            <v>175.25</v>
          </cell>
        </row>
        <row r="990">
          <cell r="A990">
            <v>51270</v>
          </cell>
          <cell r="B990" t="str">
            <v>CAIXA TELEF. INT. PADRAO TELESP N.6-120X120X15CM</v>
          </cell>
          <cell r="C990" t="str">
            <v>UN</v>
          </cell>
          <cell r="D990">
            <v>376.76</v>
          </cell>
        </row>
        <row r="991">
          <cell r="A991">
            <v>51271</v>
          </cell>
          <cell r="B991" t="str">
            <v>CAIXA TELEFONICA INTERNA PADRAO TELESP N.7 - 150X150X17CM</v>
          </cell>
          <cell r="C991" t="str">
            <v>UN</v>
          </cell>
          <cell r="D991">
            <v>513.37</v>
          </cell>
        </row>
        <row r="992">
          <cell r="A992">
            <v>51600</v>
          </cell>
          <cell r="B992" t="str">
            <v>ELETRODUTOS (AÇO GALVANIZADO E CONEXÕES)</v>
          </cell>
        </row>
        <row r="993">
          <cell r="A993">
            <v>51602</v>
          </cell>
          <cell r="B993" t="str">
            <v>CURVA 90 ACO GALVANIZADO PARA ELETRODUTO - 3/4"</v>
          </cell>
          <cell r="C993" t="str">
            <v>UN</v>
          </cell>
          <cell r="D993">
            <v>0.9</v>
          </cell>
        </row>
        <row r="994">
          <cell r="A994">
            <v>51603</v>
          </cell>
          <cell r="B994" t="str">
            <v>CURVA 90 ACO GALVANIZADO PARA ELETRODUTO - 1"</v>
          </cell>
          <cell r="C994" t="str">
            <v>UN</v>
          </cell>
          <cell r="D994">
            <v>1.31</v>
          </cell>
        </row>
        <row r="995">
          <cell r="A995">
            <v>51605</v>
          </cell>
          <cell r="B995" t="str">
            <v>CURVA 90 ACO GALVANIZADO PARA ELETRODUTO - 1 1/2"</v>
          </cell>
          <cell r="C995" t="str">
            <v>UN</v>
          </cell>
          <cell r="D995">
            <v>3.84</v>
          </cell>
        </row>
        <row r="996">
          <cell r="A996">
            <v>51606</v>
          </cell>
          <cell r="B996" t="str">
            <v>CURVA 90 ACO GALVANIZADO PARA ELETRODUTO - 2"</v>
          </cell>
          <cell r="C996" t="str">
            <v>UN</v>
          </cell>
          <cell r="D996">
            <v>5.89</v>
          </cell>
        </row>
        <row r="997">
          <cell r="A997">
            <v>51607</v>
          </cell>
          <cell r="B997" t="str">
            <v>CURVA 90 ACO GALVANIZADO PARA ELETRODUTO - 2 1/2"</v>
          </cell>
          <cell r="C997" t="str">
            <v>UN</v>
          </cell>
          <cell r="D997">
            <v>13.38</v>
          </cell>
        </row>
        <row r="998">
          <cell r="A998">
            <v>51608</v>
          </cell>
          <cell r="B998" t="str">
            <v>CURVA 90 ACO GALVANIZADO PARA ELETRODUTO - 3"</v>
          </cell>
          <cell r="C998" t="str">
            <v>UN</v>
          </cell>
          <cell r="D998">
            <v>20.02</v>
          </cell>
        </row>
        <row r="999">
          <cell r="A999">
            <v>51610</v>
          </cell>
          <cell r="B999" t="str">
            <v>CURVA 90 ACO GALVANIZADO PARA ELETRODUTO - 4"</v>
          </cell>
          <cell r="C999" t="str">
            <v>UN</v>
          </cell>
          <cell r="D999">
            <v>33.119999999999997</v>
          </cell>
        </row>
        <row r="1000">
          <cell r="A1000">
            <v>51630</v>
          </cell>
          <cell r="B1000" t="str">
            <v>ELETRODUTO ACO GALVANIZADO TIPO PESADO  -  1/2"</v>
          </cell>
          <cell r="C1000" t="str">
            <v>M</v>
          </cell>
          <cell r="D1000">
            <v>4.2300000000000004</v>
          </cell>
        </row>
        <row r="1001">
          <cell r="A1001">
            <v>51631</v>
          </cell>
          <cell r="B1001" t="str">
            <v>ELETRODUTO ACO GALVANIZADO TIPO PESADO  -  3/4"</v>
          </cell>
          <cell r="C1001" t="str">
            <v>M</v>
          </cell>
          <cell r="D1001">
            <v>5.54</v>
          </cell>
        </row>
        <row r="1002">
          <cell r="A1002">
            <v>51632</v>
          </cell>
          <cell r="B1002" t="str">
            <v>ELETRODUTO ACO GALVANIZADO TIPO PESADO  - 1"</v>
          </cell>
          <cell r="C1002" t="str">
            <v>M</v>
          </cell>
          <cell r="D1002">
            <v>6.48</v>
          </cell>
        </row>
        <row r="1003">
          <cell r="A1003">
            <v>51633</v>
          </cell>
          <cell r="B1003" t="str">
            <v>ELETRODUTO ACO GALVANIZADO TIPO PESADO -  1 1/4"</v>
          </cell>
          <cell r="C1003" t="str">
            <v>M</v>
          </cell>
          <cell r="D1003">
            <v>8.15</v>
          </cell>
        </row>
        <row r="1004">
          <cell r="A1004">
            <v>51634</v>
          </cell>
          <cell r="B1004" t="str">
            <v>ELETRODUTO ACO GALVANIZADO TIPO PESADO - 1 1/2"</v>
          </cell>
          <cell r="C1004" t="str">
            <v>M</v>
          </cell>
          <cell r="D1004">
            <v>9.32</v>
          </cell>
        </row>
        <row r="1005">
          <cell r="A1005">
            <v>51635</v>
          </cell>
          <cell r="B1005" t="str">
            <v>ELETRODUTO ACO GALVANIZADO TIPO PESADO - 2"</v>
          </cell>
          <cell r="C1005" t="str">
            <v>M</v>
          </cell>
          <cell r="D1005">
            <v>11.9</v>
          </cell>
        </row>
        <row r="1006">
          <cell r="A1006">
            <v>51636</v>
          </cell>
          <cell r="B1006" t="str">
            <v>ELETRODUTO ACO GALVANIZADO TIPO PESADO - 2 1/2"</v>
          </cell>
          <cell r="C1006" t="str">
            <v>M</v>
          </cell>
          <cell r="D1006">
            <v>17.97</v>
          </cell>
        </row>
        <row r="1007">
          <cell r="A1007">
            <v>51637</v>
          </cell>
          <cell r="B1007" t="str">
            <v>ELETRODUTO ACO GALVANIZADO TIPO PESADO - 3"</v>
          </cell>
          <cell r="C1007" t="str">
            <v>M</v>
          </cell>
          <cell r="D1007">
            <v>21.2</v>
          </cell>
        </row>
        <row r="1008">
          <cell r="A1008">
            <v>51639</v>
          </cell>
          <cell r="B1008" t="str">
            <v>ELETRODUTO ACO GALVANIZADO TIPO PESADO - 4"</v>
          </cell>
          <cell r="C1008" t="str">
            <v>M</v>
          </cell>
          <cell r="D1008">
            <v>27.54</v>
          </cell>
        </row>
        <row r="1009">
          <cell r="A1009">
            <v>51640</v>
          </cell>
          <cell r="B1009" t="str">
            <v>ELETRODUTO ACO GALVANIZADO TIPO SEMI-PESADO / MEDIO  -  1/2"</v>
          </cell>
          <cell r="C1009" t="str">
            <v>M</v>
          </cell>
          <cell r="D1009">
            <v>2.46</v>
          </cell>
        </row>
        <row r="1010">
          <cell r="A1010">
            <v>51641</v>
          </cell>
          <cell r="B1010" t="str">
            <v>ELETRODUTO ACO GALVANIZADO TIPO SEMI-PESADO / MEDIO  -  3/4"</v>
          </cell>
          <cell r="C1010" t="str">
            <v>M</v>
          </cell>
          <cell r="D1010">
            <v>3.1</v>
          </cell>
        </row>
        <row r="1011">
          <cell r="A1011">
            <v>51642</v>
          </cell>
          <cell r="B1011" t="str">
            <v>ELETRODUTO ACO GALVANIZADO TIPO SEMI-PESADO / MEDIO  - 1"</v>
          </cell>
          <cell r="C1011" t="str">
            <v>M</v>
          </cell>
          <cell r="D1011">
            <v>3.87</v>
          </cell>
        </row>
        <row r="1012">
          <cell r="A1012">
            <v>51643</v>
          </cell>
          <cell r="B1012" t="str">
            <v>ELETRODUTO ACO GALVANIZADO TIPO SEMI-PESADO / MEDIO -  1 1/4"</v>
          </cell>
          <cell r="C1012" t="str">
            <v>M</v>
          </cell>
          <cell r="D1012">
            <v>5.51</v>
          </cell>
        </row>
        <row r="1013">
          <cell r="A1013">
            <v>51644</v>
          </cell>
          <cell r="B1013" t="str">
            <v>ELETRODUTO ACO GALVANIZADO TIPO SEMI-PESADO / MEDIO - 1 1/2"</v>
          </cell>
          <cell r="C1013" t="str">
            <v>M</v>
          </cell>
          <cell r="D1013">
            <v>6.34</v>
          </cell>
        </row>
        <row r="1014">
          <cell r="A1014">
            <v>51645</v>
          </cell>
          <cell r="B1014" t="str">
            <v>ELETRODUTO ACO GALVANIZADO TIPO SEMI-PESADO / MEDIO - 2"</v>
          </cell>
          <cell r="C1014" t="str">
            <v>M</v>
          </cell>
          <cell r="D1014">
            <v>8.07</v>
          </cell>
        </row>
        <row r="1015">
          <cell r="A1015">
            <v>51646</v>
          </cell>
          <cell r="B1015" t="str">
            <v>ELETRODUTO ACO GALVANIZADO TIPO SEMI-PESADO / MEDIO - 2 1/2"</v>
          </cell>
          <cell r="C1015" t="str">
            <v>M</v>
          </cell>
          <cell r="D1015">
            <v>13.47</v>
          </cell>
        </row>
        <row r="1016">
          <cell r="A1016">
            <v>51647</v>
          </cell>
          <cell r="B1016" t="str">
            <v>ELETRODUTO ACO GALVANIZADO TIPO SEMI-PESADO / MEDIO - 3"</v>
          </cell>
          <cell r="C1016" t="str">
            <v>M</v>
          </cell>
          <cell r="D1016">
            <v>17.2</v>
          </cell>
        </row>
        <row r="1017">
          <cell r="A1017">
            <v>51649</v>
          </cell>
          <cell r="B1017" t="str">
            <v>ELETRODUTO ACO GALVANIZADO TIPO SEMI-PESADO / MEDIO - 4"</v>
          </cell>
          <cell r="C1017" t="str">
            <v>M</v>
          </cell>
          <cell r="D1017">
            <v>21.63</v>
          </cell>
        </row>
        <row r="1018">
          <cell r="A1018">
            <v>51651</v>
          </cell>
          <cell r="B1018" t="str">
            <v>LUVA DE ACO GALVANIZADO -  3/4"</v>
          </cell>
          <cell r="C1018" t="str">
            <v>UN</v>
          </cell>
          <cell r="D1018">
            <v>0.38</v>
          </cell>
        </row>
        <row r="1019">
          <cell r="A1019">
            <v>51652</v>
          </cell>
          <cell r="B1019" t="str">
            <v>LUVA DE ACO GALVANIZADO - 1"</v>
          </cell>
          <cell r="C1019" t="str">
            <v>UN</v>
          </cell>
          <cell r="D1019">
            <v>0.43</v>
          </cell>
        </row>
        <row r="1020">
          <cell r="A1020">
            <v>51654</v>
          </cell>
          <cell r="B1020" t="str">
            <v>LUVA DE ACO GALVANIZADO - 1 1/2"</v>
          </cell>
          <cell r="C1020" t="str">
            <v>UN</v>
          </cell>
          <cell r="D1020">
            <v>0.89</v>
          </cell>
        </row>
        <row r="1021">
          <cell r="A1021">
            <v>51655</v>
          </cell>
          <cell r="B1021" t="str">
            <v>LUVA DE ACO GALVANIZADO - 2"</v>
          </cell>
          <cell r="C1021" t="str">
            <v>UN</v>
          </cell>
          <cell r="D1021">
            <v>1.37</v>
          </cell>
        </row>
        <row r="1022">
          <cell r="A1022">
            <v>51656</v>
          </cell>
          <cell r="B1022" t="str">
            <v>LUVA DE ACO GALVANIZADO - 2 1/2"</v>
          </cell>
          <cell r="C1022" t="str">
            <v>UN</v>
          </cell>
          <cell r="D1022">
            <v>1.99</v>
          </cell>
        </row>
        <row r="1023">
          <cell r="A1023">
            <v>51659</v>
          </cell>
          <cell r="B1023" t="str">
            <v>LUVA DE ACO GALVANIZADO - 4"</v>
          </cell>
          <cell r="C1023" t="str">
            <v>UN</v>
          </cell>
          <cell r="D1023">
            <v>5.36</v>
          </cell>
        </row>
        <row r="1024">
          <cell r="A1024">
            <v>51672</v>
          </cell>
          <cell r="B1024" t="str">
            <v>CURVA 135 ACO GALV. 1"</v>
          </cell>
          <cell r="C1024" t="str">
            <v>UN</v>
          </cell>
          <cell r="D1024">
            <v>2.1800000000000002</v>
          </cell>
        </row>
        <row r="1025">
          <cell r="A1025">
            <v>51674</v>
          </cell>
          <cell r="B1025" t="str">
            <v>CURVA 135 ACO GALV. 1 1/2"</v>
          </cell>
          <cell r="C1025" t="str">
            <v>UN</v>
          </cell>
          <cell r="D1025">
            <v>8.0299999999999994</v>
          </cell>
        </row>
        <row r="1026">
          <cell r="A1026">
            <v>51675</v>
          </cell>
          <cell r="B1026" t="str">
            <v>CURVA 135 ACO GALV. 2"</v>
          </cell>
          <cell r="C1026" t="str">
            <v>UN</v>
          </cell>
          <cell r="D1026">
            <v>11.88</v>
          </cell>
        </row>
        <row r="1027">
          <cell r="A1027">
            <v>51676</v>
          </cell>
          <cell r="B1027" t="str">
            <v>CURVA 135 ACO GALV. 2 1/2"</v>
          </cell>
          <cell r="C1027" t="str">
            <v>UN</v>
          </cell>
          <cell r="D1027">
            <v>19.82</v>
          </cell>
        </row>
        <row r="1028">
          <cell r="A1028">
            <v>51677</v>
          </cell>
          <cell r="B1028" t="str">
            <v>CURVA 135 ACO GALV. 3"</v>
          </cell>
          <cell r="C1028" t="str">
            <v>UN</v>
          </cell>
          <cell r="D1028">
            <v>24.16</v>
          </cell>
        </row>
        <row r="1029">
          <cell r="A1029">
            <v>51678</v>
          </cell>
          <cell r="B1029" t="str">
            <v>CURVA 135 ACO GALV. 4"</v>
          </cell>
          <cell r="C1029" t="str">
            <v>UN</v>
          </cell>
          <cell r="D1029">
            <v>56.68</v>
          </cell>
        </row>
        <row r="1030">
          <cell r="A1030">
            <v>52400</v>
          </cell>
          <cell r="B1030" t="str">
            <v>ELETRODUTOS (PVC E CONEXÕES)</v>
          </cell>
        </row>
        <row r="1031">
          <cell r="A1031">
            <v>52410</v>
          </cell>
          <cell r="B1031" t="str">
            <v>ELETRODUTO FLEXIVEL DE PVC - 1/2"</v>
          </cell>
          <cell r="C1031" t="str">
            <v>M</v>
          </cell>
          <cell r="D1031">
            <v>0.77</v>
          </cell>
        </row>
        <row r="1032">
          <cell r="A1032">
            <v>52430</v>
          </cell>
          <cell r="B1032" t="str">
            <v>ELETRODUTO DE PVC ROSCAVEL DN:1/2"</v>
          </cell>
          <cell r="C1032" t="str">
            <v>M</v>
          </cell>
          <cell r="D1032">
            <v>1.06</v>
          </cell>
        </row>
        <row r="1033">
          <cell r="A1033">
            <v>52431</v>
          </cell>
          <cell r="B1033" t="str">
            <v>ELETRODUTO DE PVC ROSCAVEL DN:3/4"</v>
          </cell>
          <cell r="C1033" t="str">
            <v>M</v>
          </cell>
          <cell r="D1033">
            <v>1.86</v>
          </cell>
        </row>
        <row r="1034">
          <cell r="A1034">
            <v>52432</v>
          </cell>
          <cell r="B1034" t="str">
            <v>ELETRODUTO DE PVC ROSCAVEL DN:1"</v>
          </cell>
          <cell r="C1034" t="str">
            <v>M</v>
          </cell>
          <cell r="D1034">
            <v>2.3199999999999998</v>
          </cell>
        </row>
        <row r="1035">
          <cell r="A1035">
            <v>52433</v>
          </cell>
          <cell r="B1035" t="str">
            <v>ELETRODUTO DE PVC ROSCAVEL DN:1.1/4"</v>
          </cell>
          <cell r="C1035" t="str">
            <v>M</v>
          </cell>
          <cell r="D1035">
            <v>2.65</v>
          </cell>
        </row>
        <row r="1036">
          <cell r="A1036">
            <v>52434</v>
          </cell>
          <cell r="B1036" t="str">
            <v>ELETRODUTO DE PVC ROSCAVEL DN:1.1/2"</v>
          </cell>
          <cell r="C1036" t="str">
            <v>M</v>
          </cell>
          <cell r="D1036">
            <v>3.75</v>
          </cell>
        </row>
        <row r="1037">
          <cell r="A1037">
            <v>52435</v>
          </cell>
          <cell r="B1037" t="str">
            <v>ELETRODUTO DE PVC ROSCAVEL DN:2"</v>
          </cell>
          <cell r="C1037" t="str">
            <v>M</v>
          </cell>
          <cell r="D1037">
            <v>4.58</v>
          </cell>
        </row>
        <row r="1038">
          <cell r="A1038">
            <v>52436</v>
          </cell>
          <cell r="B1038" t="str">
            <v>ELETRODUTO DE PVC ROSCAVEL DN:2.1/2"</v>
          </cell>
          <cell r="C1038" t="str">
            <v>M</v>
          </cell>
          <cell r="D1038">
            <v>10.3</v>
          </cell>
        </row>
        <row r="1039">
          <cell r="A1039">
            <v>52437</v>
          </cell>
          <cell r="B1039" t="str">
            <v>ELETRODUTO DE PVC ROSCAVEL DN:3"</v>
          </cell>
          <cell r="C1039" t="str">
            <v>M</v>
          </cell>
          <cell r="D1039">
            <v>13.03</v>
          </cell>
        </row>
        <row r="1040">
          <cell r="A1040">
            <v>52438</v>
          </cell>
          <cell r="B1040" t="str">
            <v>ELETRODUTO DE PVC ROSCAVEL DN:4"</v>
          </cell>
          <cell r="C1040" t="str">
            <v>M</v>
          </cell>
          <cell r="D1040">
            <v>18.89</v>
          </cell>
        </row>
        <row r="1041">
          <cell r="A1041">
            <v>52450</v>
          </cell>
          <cell r="B1041" t="str">
            <v>DUTO POLIETILENO FLEXIVEL ALTA RESIST. - 2"</v>
          </cell>
          <cell r="C1041" t="str">
            <v>M</v>
          </cell>
          <cell r="D1041">
            <v>7</v>
          </cell>
        </row>
        <row r="1042">
          <cell r="A1042">
            <v>52451</v>
          </cell>
          <cell r="B1042" t="str">
            <v>DUTO POLIETILENO FLEXIVEL ALTA RESIST. - 3"</v>
          </cell>
          <cell r="C1042" t="str">
            <v>M</v>
          </cell>
          <cell r="D1042">
            <v>9.25</v>
          </cell>
        </row>
        <row r="1043">
          <cell r="A1043">
            <v>52452</v>
          </cell>
          <cell r="B1043" t="str">
            <v>DUTO POLIETILENO FLEXIVEL ALTA RESIST. - 4"</v>
          </cell>
          <cell r="C1043" t="str">
            <v>M</v>
          </cell>
          <cell r="D1043">
            <v>12.54</v>
          </cell>
        </row>
        <row r="1044">
          <cell r="A1044">
            <v>52461</v>
          </cell>
          <cell r="B1044" t="str">
            <v>TUBO METALICO FLEXIVEL REVEST. PVC -  3/4"</v>
          </cell>
          <cell r="C1044" t="str">
            <v>M</v>
          </cell>
          <cell r="D1044">
            <v>5.47</v>
          </cell>
        </row>
        <row r="1045">
          <cell r="A1045">
            <v>52462</v>
          </cell>
          <cell r="B1045" t="str">
            <v>TUBO METALICO FLEXIVEL REVEST. PVC - 1"</v>
          </cell>
          <cell r="C1045" t="str">
            <v>M</v>
          </cell>
          <cell r="D1045">
            <v>7.31</v>
          </cell>
        </row>
        <row r="1046">
          <cell r="A1046">
            <v>52463</v>
          </cell>
          <cell r="B1046" t="str">
            <v>TUBO METALICO FLEXIVEL REVEST. PVC - 1 1/2"</v>
          </cell>
          <cell r="C1046" t="str">
            <v>M</v>
          </cell>
          <cell r="D1046">
            <v>12.15</v>
          </cell>
        </row>
        <row r="1047">
          <cell r="A1047">
            <v>52471</v>
          </cell>
          <cell r="B1047" t="str">
            <v>CURVA 90 PVC RIGIDO P/ELETR. ROSC. - 25MM (3/4)</v>
          </cell>
          <cell r="C1047" t="str">
            <v>UN</v>
          </cell>
          <cell r="D1047">
            <v>0.8</v>
          </cell>
        </row>
        <row r="1048">
          <cell r="A1048">
            <v>52480</v>
          </cell>
          <cell r="B1048" t="str">
            <v>CANALETA PLÁSTICA 35 X 50 MM</v>
          </cell>
          <cell r="C1048" t="str">
            <v>M</v>
          </cell>
          <cell r="D1048">
            <v>8.92</v>
          </cell>
        </row>
        <row r="1049">
          <cell r="A1049">
            <v>52481</v>
          </cell>
          <cell r="B1049" t="str">
            <v>CANALETA PLÁSTICA 50 X 50 MM</v>
          </cell>
          <cell r="C1049" t="str">
            <v>M</v>
          </cell>
          <cell r="D1049">
            <v>10.99</v>
          </cell>
        </row>
        <row r="1050">
          <cell r="A1050">
            <v>52800</v>
          </cell>
          <cell r="B1050" t="str">
            <v>FIOS E CABOS</v>
          </cell>
        </row>
        <row r="1051">
          <cell r="A1051">
            <v>52805</v>
          </cell>
          <cell r="B1051" t="str">
            <v>CABO DE COBRE ISOLAMENTO PVC 750V -  10,00MM2</v>
          </cell>
          <cell r="C1051" t="str">
            <v>M</v>
          </cell>
          <cell r="D1051">
            <v>4.07</v>
          </cell>
        </row>
        <row r="1052">
          <cell r="A1052">
            <v>52806</v>
          </cell>
          <cell r="B1052" t="str">
            <v>CABO DE COBRE ISOLAMENTO PVC 750V -  16,00MM2</v>
          </cell>
          <cell r="C1052" t="str">
            <v>M</v>
          </cell>
          <cell r="D1052">
            <v>6.07</v>
          </cell>
        </row>
        <row r="1053">
          <cell r="A1053">
            <v>52807</v>
          </cell>
          <cell r="B1053" t="str">
            <v>CABO DE COBRE ISOLAMENTO PVC 750V -  25,00MM2</v>
          </cell>
          <cell r="C1053" t="str">
            <v>M</v>
          </cell>
          <cell r="D1053">
            <v>8.34</v>
          </cell>
        </row>
        <row r="1054">
          <cell r="A1054">
            <v>52808</v>
          </cell>
          <cell r="B1054" t="str">
            <v>CABO DE COBRE ISOLAMENTO PVC 750V -  35,00MM2</v>
          </cell>
          <cell r="C1054" t="str">
            <v>M</v>
          </cell>
          <cell r="D1054">
            <v>12.12</v>
          </cell>
        </row>
        <row r="1055">
          <cell r="A1055">
            <v>52809</v>
          </cell>
          <cell r="B1055" t="str">
            <v>CABO DE COBRE ISOLAMENTO PVC 750V -  50,00MM2</v>
          </cell>
          <cell r="C1055" t="str">
            <v>M</v>
          </cell>
          <cell r="D1055">
            <v>18.45</v>
          </cell>
        </row>
        <row r="1056">
          <cell r="A1056">
            <v>52810</v>
          </cell>
          <cell r="B1056" t="str">
            <v>CABO DE COBRE ISOLAMENTO PVC 750V -  70,00MM2</v>
          </cell>
          <cell r="C1056" t="str">
            <v>M</v>
          </cell>
          <cell r="D1056">
            <v>22.65</v>
          </cell>
        </row>
        <row r="1057">
          <cell r="A1057">
            <v>52811</v>
          </cell>
          <cell r="B1057" t="str">
            <v>CABO DE COBRE ISOLAMENTO PVC 750V -  95,00MM2</v>
          </cell>
          <cell r="C1057" t="str">
            <v>M</v>
          </cell>
          <cell r="D1057">
            <v>30.9</v>
          </cell>
        </row>
        <row r="1058">
          <cell r="A1058">
            <v>52812</v>
          </cell>
          <cell r="B1058" t="str">
            <v>CABO DE COBRE ISOLAMENTO PVC 750V - 120,00MM2</v>
          </cell>
          <cell r="C1058" t="str">
            <v>M</v>
          </cell>
          <cell r="D1058">
            <v>41.09</v>
          </cell>
        </row>
        <row r="1059">
          <cell r="A1059">
            <v>52813</v>
          </cell>
          <cell r="B1059" t="str">
            <v>CABO DE COBRE ISOLAMENTO PVC 750V - 150,00MM2</v>
          </cell>
          <cell r="C1059" t="str">
            <v>M</v>
          </cell>
          <cell r="D1059">
            <v>49.59</v>
          </cell>
        </row>
        <row r="1060">
          <cell r="A1060">
            <v>52814</v>
          </cell>
          <cell r="B1060" t="str">
            <v>CABO DE COBRE ISOLAMENTO PVC 750V - 185,00MM2</v>
          </cell>
          <cell r="C1060" t="str">
            <v>M</v>
          </cell>
          <cell r="D1060">
            <v>60.41</v>
          </cell>
        </row>
        <row r="1061">
          <cell r="A1061">
            <v>52815</v>
          </cell>
          <cell r="B1061" t="str">
            <v>CABO DE COBRE ISOLAMENTO PVC 750V - 240,00 MM2</v>
          </cell>
          <cell r="C1061" t="str">
            <v>M</v>
          </cell>
          <cell r="D1061">
            <v>80.03</v>
          </cell>
        </row>
        <row r="1062">
          <cell r="A1062">
            <v>52816</v>
          </cell>
          <cell r="B1062" t="str">
            <v>CABO DE COBRE ISOLAMENTO PVC 750V - 300,00MM2</v>
          </cell>
          <cell r="C1062" t="str">
            <v>M</v>
          </cell>
          <cell r="D1062">
            <v>109.4</v>
          </cell>
        </row>
        <row r="1063">
          <cell r="A1063">
            <v>52825</v>
          </cell>
          <cell r="B1063" t="str">
            <v>CABO DE COBRE ISOLAMENTO PVC 1KV -  10,00MM2</v>
          </cell>
          <cell r="C1063" t="str">
            <v>M</v>
          </cell>
          <cell r="D1063">
            <v>4.5199999999999996</v>
          </cell>
        </row>
        <row r="1064">
          <cell r="A1064">
            <v>52826</v>
          </cell>
          <cell r="B1064" t="str">
            <v>CABO DE COBRE ISOLAMENTO PVC 1KV -  16,00MM2</v>
          </cell>
          <cell r="C1064" t="str">
            <v>M</v>
          </cell>
          <cell r="D1064">
            <v>5.73</v>
          </cell>
        </row>
        <row r="1065">
          <cell r="A1065">
            <v>52827</v>
          </cell>
          <cell r="B1065" t="str">
            <v>CABO DE COBRE ISOLAMENTO PVC 1KV -  25,00MM2</v>
          </cell>
          <cell r="C1065" t="str">
            <v>M</v>
          </cell>
          <cell r="D1065">
            <v>9.9700000000000006</v>
          </cell>
        </row>
        <row r="1066">
          <cell r="A1066">
            <v>52828</v>
          </cell>
          <cell r="B1066" t="str">
            <v>CABO DE COBRE ISOLAMENTO PVC 1KV -  35,00MM2</v>
          </cell>
          <cell r="C1066" t="str">
            <v>M</v>
          </cell>
          <cell r="D1066">
            <v>14.19</v>
          </cell>
        </row>
        <row r="1067">
          <cell r="A1067">
            <v>52829</v>
          </cell>
          <cell r="B1067" t="str">
            <v>CABO DE COBRE ISOLAMENTO PVC 1KV -  50,00MM2</v>
          </cell>
          <cell r="C1067" t="str">
            <v>M</v>
          </cell>
          <cell r="D1067">
            <v>18.55</v>
          </cell>
        </row>
        <row r="1068">
          <cell r="A1068">
            <v>52830</v>
          </cell>
          <cell r="B1068" t="str">
            <v>CABO DE COBRE ISOLAMENTO PVC 1KV -  70,00MM2</v>
          </cell>
          <cell r="C1068" t="str">
            <v>M</v>
          </cell>
          <cell r="D1068">
            <v>27.12</v>
          </cell>
        </row>
        <row r="1069">
          <cell r="A1069">
            <v>52831</v>
          </cell>
          <cell r="B1069" t="str">
            <v>CABO DE COBRE ISOLAMENTO PVC 1KV -  95,00MM2</v>
          </cell>
          <cell r="C1069" t="str">
            <v>M</v>
          </cell>
          <cell r="D1069">
            <v>33.03</v>
          </cell>
        </row>
        <row r="1070">
          <cell r="A1070">
            <v>52832</v>
          </cell>
          <cell r="B1070" t="str">
            <v>CABO DE COBRE ISOLAMENTO PVC 1KV - 120,00MM2</v>
          </cell>
          <cell r="C1070" t="str">
            <v>M</v>
          </cell>
          <cell r="D1070">
            <v>42.91</v>
          </cell>
        </row>
        <row r="1071">
          <cell r="A1071">
            <v>52833</v>
          </cell>
          <cell r="B1071" t="str">
            <v>CABO DE COBRE ISOLAMENTO PVC 1KV - 150,00MM2</v>
          </cell>
          <cell r="C1071" t="str">
            <v>M</v>
          </cell>
          <cell r="D1071">
            <v>54.68</v>
          </cell>
        </row>
        <row r="1072">
          <cell r="A1072">
            <v>52834</v>
          </cell>
          <cell r="B1072" t="str">
            <v>CABO DE COBRE ISOLAMENTO PVC 1KV - 185,00MM2</v>
          </cell>
          <cell r="C1072" t="str">
            <v>M</v>
          </cell>
          <cell r="D1072">
            <v>67.42</v>
          </cell>
        </row>
        <row r="1073">
          <cell r="A1073">
            <v>52835</v>
          </cell>
          <cell r="B1073" t="str">
            <v>CABO DE COBRE ISOLAMENTO PVC 1KV - 240,00 MM2</v>
          </cell>
          <cell r="C1073" t="str">
            <v>M</v>
          </cell>
          <cell r="D1073">
            <v>88.39</v>
          </cell>
        </row>
        <row r="1074">
          <cell r="A1074">
            <v>52836</v>
          </cell>
          <cell r="B1074" t="str">
            <v>CABO DE COBRE ISOLAMENTO PVC 1KV - 300,00MM2</v>
          </cell>
          <cell r="C1074" t="str">
            <v>M</v>
          </cell>
          <cell r="D1074">
            <v>101.87</v>
          </cell>
        </row>
        <row r="1075">
          <cell r="A1075">
            <v>52844</v>
          </cell>
          <cell r="B1075" t="str">
            <v>CABO DE COBRE NU -   6,00MM2</v>
          </cell>
          <cell r="C1075" t="str">
            <v>M</v>
          </cell>
          <cell r="D1075">
            <v>1.59</v>
          </cell>
        </row>
        <row r="1076">
          <cell r="A1076">
            <v>52845</v>
          </cell>
          <cell r="B1076" t="str">
            <v>CABO DE COBRE NU -  10,00MM2</v>
          </cell>
          <cell r="C1076" t="str">
            <v>M</v>
          </cell>
          <cell r="D1076">
            <v>3.08</v>
          </cell>
        </row>
        <row r="1077">
          <cell r="A1077">
            <v>52846</v>
          </cell>
          <cell r="B1077" t="str">
            <v>CABO DE COBRE NU -  16,00MM2</v>
          </cell>
          <cell r="C1077" t="str">
            <v>M</v>
          </cell>
          <cell r="D1077">
            <v>3.49</v>
          </cell>
        </row>
        <row r="1078">
          <cell r="A1078">
            <v>52847</v>
          </cell>
          <cell r="B1078" t="str">
            <v>CABO DE COBRE NU -  25,00MM2</v>
          </cell>
          <cell r="C1078" t="str">
            <v>M</v>
          </cell>
          <cell r="D1078">
            <v>5.67</v>
          </cell>
        </row>
        <row r="1079">
          <cell r="A1079">
            <v>52848</v>
          </cell>
          <cell r="B1079" t="str">
            <v>CABO DE COBRE NU -  35,00MM2</v>
          </cell>
          <cell r="C1079" t="str">
            <v>M</v>
          </cell>
          <cell r="D1079">
            <v>9.9700000000000006</v>
          </cell>
        </row>
        <row r="1080">
          <cell r="A1080">
            <v>52849</v>
          </cell>
          <cell r="B1080" t="str">
            <v>CABO DE COBRE NU -  50,00MM2</v>
          </cell>
          <cell r="C1080" t="str">
            <v>M</v>
          </cell>
          <cell r="D1080">
            <v>10.7</v>
          </cell>
        </row>
        <row r="1081">
          <cell r="A1081">
            <v>52850</v>
          </cell>
          <cell r="B1081" t="str">
            <v>CABO DE COBRE NU -  70,00MM2</v>
          </cell>
          <cell r="C1081" t="str">
            <v>M</v>
          </cell>
          <cell r="D1081">
            <v>18.62</v>
          </cell>
        </row>
        <row r="1082">
          <cell r="A1082">
            <v>52851</v>
          </cell>
          <cell r="B1082" t="str">
            <v>CABO DE COBRE NU -  95,00MM2</v>
          </cell>
          <cell r="C1082" t="str">
            <v>M</v>
          </cell>
          <cell r="D1082">
            <v>24.86</v>
          </cell>
        </row>
        <row r="1083">
          <cell r="A1083">
            <v>52852</v>
          </cell>
          <cell r="B1083" t="str">
            <v>CABO DE COBRE NU - 120,00MM2</v>
          </cell>
          <cell r="C1083" t="str">
            <v>M</v>
          </cell>
          <cell r="D1083">
            <v>35.61</v>
          </cell>
        </row>
        <row r="1084">
          <cell r="A1084">
            <v>52862</v>
          </cell>
          <cell r="B1084" t="str">
            <v>FIO DE COBRE ISOLAMENTO PVC 750V - 0,75MM2</v>
          </cell>
          <cell r="C1084" t="str">
            <v>M</v>
          </cell>
          <cell r="D1084">
            <v>0.38</v>
          </cell>
        </row>
        <row r="1085">
          <cell r="A1085">
            <v>52863</v>
          </cell>
          <cell r="B1085" t="str">
            <v>FIO DE COBRE ISOLAMENTO PVC 750V - 1,00MM2</v>
          </cell>
          <cell r="C1085" t="str">
            <v>M</v>
          </cell>
          <cell r="D1085">
            <v>0.39</v>
          </cell>
        </row>
        <row r="1086">
          <cell r="A1086">
            <v>52864</v>
          </cell>
          <cell r="B1086" t="str">
            <v>FIO DE COBRE ISOLAMENTO PVC 750V - 1,50MM2</v>
          </cell>
          <cell r="C1086" t="str">
            <v>M</v>
          </cell>
          <cell r="D1086">
            <v>0.56000000000000005</v>
          </cell>
        </row>
        <row r="1087">
          <cell r="A1087">
            <v>52865</v>
          </cell>
          <cell r="B1087" t="str">
            <v>FIO DE COBRE ISOLAMENTO PVC 750V - 2,50MM2</v>
          </cell>
          <cell r="C1087" t="str">
            <v>M</v>
          </cell>
          <cell r="D1087">
            <v>0.83</v>
          </cell>
        </row>
        <row r="1088">
          <cell r="A1088">
            <v>52866</v>
          </cell>
          <cell r="B1088" t="str">
            <v>FIO DE COBRE ISOLAMENTO PVC 750V - 4,00MM2</v>
          </cell>
          <cell r="C1088" t="str">
            <v>M</v>
          </cell>
          <cell r="D1088">
            <v>1.23</v>
          </cell>
        </row>
        <row r="1089">
          <cell r="A1089">
            <v>52867</v>
          </cell>
          <cell r="B1089" t="str">
            <v>FIO DE COBRE ISOLAMENTO PVC 750V - 6,00MM2</v>
          </cell>
          <cell r="C1089" t="str">
            <v>M</v>
          </cell>
          <cell r="D1089">
            <v>1.87</v>
          </cell>
        </row>
        <row r="1090">
          <cell r="A1090">
            <v>52874</v>
          </cell>
          <cell r="B1090" t="str">
            <v>FIO DE COBRE ISOLAMENTO PVC 1KV - 1,50MM2</v>
          </cell>
          <cell r="C1090" t="str">
            <v>M</v>
          </cell>
          <cell r="D1090">
            <v>0.52</v>
          </cell>
        </row>
        <row r="1091">
          <cell r="A1091">
            <v>52875</v>
          </cell>
          <cell r="B1091" t="str">
            <v>FIO DE COBRE ISOLAMENTO PVC 1KV - 2,50MM2</v>
          </cell>
          <cell r="C1091" t="str">
            <v>M</v>
          </cell>
          <cell r="D1091">
            <v>1.06</v>
          </cell>
        </row>
        <row r="1092">
          <cell r="A1092">
            <v>52876</v>
          </cell>
          <cell r="B1092" t="str">
            <v>FIO DE COBRE ISOLAMENTO PVC 1KV - 4,00MM2</v>
          </cell>
          <cell r="C1092" t="str">
            <v>M</v>
          </cell>
          <cell r="D1092">
            <v>1.63</v>
          </cell>
        </row>
        <row r="1093">
          <cell r="A1093">
            <v>52877</v>
          </cell>
          <cell r="B1093" t="str">
            <v>FIO DE COBRE ISOLAMENTO PVC 1KV - 6,00MM2</v>
          </cell>
          <cell r="C1093" t="str">
            <v>M</v>
          </cell>
          <cell r="D1093">
            <v>2.29</v>
          </cell>
        </row>
        <row r="1094">
          <cell r="A1094">
            <v>52882</v>
          </cell>
          <cell r="B1094" t="str">
            <v>FIO TELEFONICO INT. TIPO FI-60 TRANCADO</v>
          </cell>
          <cell r="C1094" t="str">
            <v>M</v>
          </cell>
          <cell r="D1094">
            <v>0.26</v>
          </cell>
        </row>
        <row r="1095">
          <cell r="A1095">
            <v>52883</v>
          </cell>
          <cell r="B1095" t="str">
            <v>FIO TELEFONICO EXT. TIPO FE-100 PARALELO</v>
          </cell>
          <cell r="C1095" t="str">
            <v>M</v>
          </cell>
          <cell r="D1095">
            <v>0.41</v>
          </cell>
        </row>
        <row r="1096">
          <cell r="A1096">
            <v>52898</v>
          </cell>
          <cell r="B1096" t="str">
            <v>CABO MEDIA TENSAO 12/20KV - 1X35MM2</v>
          </cell>
          <cell r="C1096" t="str">
            <v>M</v>
          </cell>
          <cell r="D1096">
            <v>27.19</v>
          </cell>
        </row>
        <row r="1097">
          <cell r="A1097">
            <v>52900</v>
          </cell>
          <cell r="B1097" t="str">
            <v>CABO</v>
          </cell>
        </row>
        <row r="1098">
          <cell r="A1098">
            <v>52910</v>
          </cell>
          <cell r="B1098" t="str">
            <v>CABO FLEXIVEL PVC 750V - 2 COND.  1,50MM2</v>
          </cell>
          <cell r="C1098" t="str">
            <v>M</v>
          </cell>
          <cell r="D1098">
            <v>1.77</v>
          </cell>
        </row>
        <row r="1099">
          <cell r="A1099">
            <v>52912</v>
          </cell>
          <cell r="B1099" t="str">
            <v>CABO FLEXIVEL PVC 750V - 2 COND.  4,00MM2</v>
          </cell>
          <cell r="C1099" t="str">
            <v>M</v>
          </cell>
          <cell r="D1099">
            <v>3.87</v>
          </cell>
        </row>
        <row r="1100">
          <cell r="A1100">
            <v>52913</v>
          </cell>
          <cell r="B1100" t="str">
            <v>CABO FLEXIVEL PVC 750V - 2 COND.  6,00MM2</v>
          </cell>
          <cell r="C1100" t="str">
            <v>M</v>
          </cell>
          <cell r="D1100">
            <v>6.59</v>
          </cell>
        </row>
        <row r="1101">
          <cell r="A1101">
            <v>52914</v>
          </cell>
          <cell r="B1101" t="str">
            <v>CABO FLEXIVEL PVC 750V - 2 COND. 10,00MM2</v>
          </cell>
          <cell r="C1101" t="str">
            <v>M</v>
          </cell>
          <cell r="D1101">
            <v>9.3800000000000008</v>
          </cell>
        </row>
        <row r="1102">
          <cell r="A1102">
            <v>52915</v>
          </cell>
          <cell r="B1102" t="str">
            <v>CABO FLEXIVEL PVC 750V - 3 COND.  1,50MM2</v>
          </cell>
          <cell r="C1102" t="str">
            <v>M</v>
          </cell>
          <cell r="D1102">
            <v>2.54</v>
          </cell>
        </row>
        <row r="1103">
          <cell r="A1103">
            <v>52916</v>
          </cell>
          <cell r="B1103" t="str">
            <v>CABO FLEXIVEL PVC 750V - 3 COND.  2,50MM2</v>
          </cell>
          <cell r="C1103" t="str">
            <v>M</v>
          </cell>
          <cell r="D1103">
            <v>3.63</v>
          </cell>
        </row>
        <row r="1104">
          <cell r="A1104">
            <v>52920</v>
          </cell>
          <cell r="B1104" t="str">
            <v>CABO FLEXIVEL PVC 750V - 4 COND.  1,50MM2</v>
          </cell>
          <cell r="C1104" t="str">
            <v>M</v>
          </cell>
          <cell r="D1104">
            <v>3.07</v>
          </cell>
        </row>
        <row r="1105">
          <cell r="A1105">
            <v>53200</v>
          </cell>
          <cell r="B1105" t="str">
            <v>CHAVE</v>
          </cell>
        </row>
        <row r="1106">
          <cell r="A1106">
            <v>53215</v>
          </cell>
          <cell r="B1106" t="str">
            <v>CHAVE FACA SECA; BASE MARMORE - 3X100A</v>
          </cell>
          <cell r="C1106" t="str">
            <v>UN</v>
          </cell>
          <cell r="D1106">
            <v>44</v>
          </cell>
        </row>
        <row r="1107">
          <cell r="A1107">
            <v>53250</v>
          </cell>
          <cell r="B1107" t="str">
            <v>CHAVE MAGNETICA BIF. 220V - 5HP - 3/4A</v>
          </cell>
          <cell r="C1107" t="str">
            <v>UN</v>
          </cell>
          <cell r="D1107">
            <v>114.98</v>
          </cell>
        </row>
        <row r="1108">
          <cell r="A1108">
            <v>53261</v>
          </cell>
          <cell r="B1108" t="str">
            <v>CHAVE NH COM BASE E FUSIVEIS - 3X125A</v>
          </cell>
          <cell r="C1108" t="str">
            <v>UN</v>
          </cell>
          <cell r="D1108">
            <v>72.36</v>
          </cell>
        </row>
        <row r="1109">
          <cell r="A1109">
            <v>53263</v>
          </cell>
          <cell r="B1109" t="str">
            <v>CHAVE NH COM BASE E FUSIVEIS - 3X250A</v>
          </cell>
          <cell r="C1109" t="str">
            <v>UN</v>
          </cell>
          <cell r="D1109">
            <v>193.44</v>
          </cell>
        </row>
        <row r="1110">
          <cell r="A1110">
            <v>53265</v>
          </cell>
          <cell r="B1110" t="str">
            <v>CHAVE NH COM BASE E FUSIVEIS - 3X400A</v>
          </cell>
          <cell r="C1110" t="str">
            <v>UN</v>
          </cell>
          <cell r="D1110">
            <v>272.77</v>
          </cell>
        </row>
        <row r="1111">
          <cell r="A1111">
            <v>53266</v>
          </cell>
          <cell r="B1111" t="str">
            <v>CHAVE NH COM BASE E FUSIVEIS - 3X630A</v>
          </cell>
          <cell r="C1111" t="str">
            <v>UN</v>
          </cell>
          <cell r="D1111">
            <v>357.71</v>
          </cell>
        </row>
        <row r="1112">
          <cell r="A1112">
            <v>53268</v>
          </cell>
          <cell r="B1112" t="str">
            <v>CHAVE SECCIONADORA ROTATIVA -  3X63A (PACCO)</v>
          </cell>
          <cell r="C1112" t="str">
            <v>UN</v>
          </cell>
          <cell r="D1112">
            <v>135.53</v>
          </cell>
        </row>
        <row r="1113">
          <cell r="A1113">
            <v>53269</v>
          </cell>
          <cell r="B1113" t="str">
            <v>CHAVE SECCIONADORA ROTATIVA -  3X40A (PACCO)</v>
          </cell>
          <cell r="C1113" t="str">
            <v>UN</v>
          </cell>
          <cell r="D1113">
            <v>97.32</v>
          </cell>
        </row>
        <row r="1114">
          <cell r="A1114">
            <v>53270</v>
          </cell>
          <cell r="B1114" t="str">
            <v>CHAVE SECCIONADORA ROTATIVA -  3X16A (PACCO)</v>
          </cell>
          <cell r="C1114" t="str">
            <v>UN</v>
          </cell>
          <cell r="D1114">
            <v>47.35</v>
          </cell>
        </row>
        <row r="1115">
          <cell r="A1115">
            <v>53271</v>
          </cell>
          <cell r="B1115" t="str">
            <v>CHAVE SECCIONADORA ROTATIVA -  3X25A (PACCO)</v>
          </cell>
          <cell r="C1115" t="str">
            <v>UN</v>
          </cell>
          <cell r="D1115">
            <v>61.3</v>
          </cell>
        </row>
        <row r="1116">
          <cell r="A1116">
            <v>53274</v>
          </cell>
          <cell r="B1116" t="str">
            <v>CHAVE SECCIONADORA TRIP. ABERT.SOB CARGA FUSIVEL NH 800A/600V</v>
          </cell>
          <cell r="C1116" t="str">
            <v>UN</v>
          </cell>
          <cell r="D1116">
            <v>2690.29</v>
          </cell>
        </row>
        <row r="1117">
          <cell r="A1117">
            <v>53275</v>
          </cell>
          <cell r="B1117" t="str">
            <v>CHAVE SECCIONADORA TRIP. ABERT.SOB CARGA C/FUSIVEL NH 100A/2</v>
          </cell>
          <cell r="C1117" t="str">
            <v>UN</v>
          </cell>
          <cell r="D1117">
            <v>74.900000000000006</v>
          </cell>
        </row>
        <row r="1118">
          <cell r="A1118">
            <v>53277</v>
          </cell>
          <cell r="B1118" t="str">
            <v>CHAVE SECCIONADORA TRIP.ABERT.SOB CARGA C/FUSIVEL NH 200A/2</v>
          </cell>
          <cell r="C1118" t="str">
            <v>UN</v>
          </cell>
          <cell r="D1118">
            <v>211.34</v>
          </cell>
        </row>
        <row r="1119">
          <cell r="A1119">
            <v>53279</v>
          </cell>
          <cell r="B1119" t="str">
            <v>CHAVE SECCIONADORA TRIP. ABERT.SOB CARGA C/FUSIVEL NH 400A/2</v>
          </cell>
          <cell r="C1119" t="str">
            <v>UN</v>
          </cell>
          <cell r="D1119">
            <v>253.31</v>
          </cell>
        </row>
        <row r="1120">
          <cell r="A1120">
            <v>53280</v>
          </cell>
          <cell r="B1120" t="str">
            <v>CHAVE SECCIONADORA TRIP. ABERT.SOB CARGA FUSIVEL NH 630A/600V</v>
          </cell>
          <cell r="C1120" t="str">
            <v>UN</v>
          </cell>
          <cell r="D1120">
            <v>2283.36</v>
          </cell>
        </row>
        <row r="1121">
          <cell r="A1121">
            <v>53281</v>
          </cell>
          <cell r="B1121" t="str">
            <v>CHAVE SELETORA COM 3 POSICOES - 10A</v>
          </cell>
          <cell r="C1121" t="str">
            <v>UN</v>
          </cell>
          <cell r="D1121">
            <v>72.16</v>
          </cell>
        </row>
        <row r="1122">
          <cell r="A1122">
            <v>53283</v>
          </cell>
          <cell r="B1122" t="str">
            <v>CHAVE SECCIONADORA TRIP. ABERT.SOB CARGA - SECA -  40A/600V</v>
          </cell>
          <cell r="C1122" t="str">
            <v>UN</v>
          </cell>
          <cell r="D1122">
            <v>97.23</v>
          </cell>
        </row>
        <row r="1123">
          <cell r="A1123">
            <v>53284</v>
          </cell>
          <cell r="B1123" t="str">
            <v>CHAVE SECCIONADORA TRIP. ABERT.SOB CARGA - SECA -  63A/600V</v>
          </cell>
          <cell r="C1123" t="str">
            <v>UN</v>
          </cell>
          <cell r="D1123">
            <v>244.12</v>
          </cell>
        </row>
        <row r="1124">
          <cell r="A1124">
            <v>53285</v>
          </cell>
          <cell r="B1124" t="str">
            <v>CHAVE SECCIONADORA TRIP. ABERT.SOB CARGA - SECA - 125A/600V</v>
          </cell>
          <cell r="C1124" t="str">
            <v>UN</v>
          </cell>
          <cell r="D1124">
            <v>304.27999999999997</v>
          </cell>
        </row>
        <row r="1125">
          <cell r="A1125">
            <v>53286</v>
          </cell>
          <cell r="B1125" t="str">
            <v>CHAVE SECCIONADORA TRIP. ABERT.SOB CARGA - SECA - 160A/600V</v>
          </cell>
          <cell r="C1125" t="str">
            <v>UN</v>
          </cell>
          <cell r="D1125">
            <v>365.01</v>
          </cell>
        </row>
        <row r="1126">
          <cell r="A1126">
            <v>53287</v>
          </cell>
          <cell r="B1126" t="str">
            <v>CHAVE SECCIONADORA TRIP. ABERT.SOB CARGA - SECA - 200A/600V</v>
          </cell>
          <cell r="C1126" t="str">
            <v>UN</v>
          </cell>
          <cell r="D1126">
            <v>393.68</v>
          </cell>
        </row>
        <row r="1127">
          <cell r="A1127">
            <v>53288</v>
          </cell>
          <cell r="B1127" t="str">
            <v>CHAVE SECCIONADORA TRIP. ABERT.SOB CARGA - SECA - 300A/600V</v>
          </cell>
          <cell r="C1127" t="str">
            <v>UN</v>
          </cell>
          <cell r="D1127">
            <v>768.22</v>
          </cell>
        </row>
        <row r="1128">
          <cell r="A1128">
            <v>53289</v>
          </cell>
          <cell r="B1128" t="str">
            <v>CHAVE SECCIONADORA TRIP. ABERT.SOB CARGA - SECA - 400A/600V</v>
          </cell>
          <cell r="C1128" t="str">
            <v>UN</v>
          </cell>
          <cell r="D1128">
            <v>837.58</v>
          </cell>
        </row>
        <row r="1129">
          <cell r="A1129">
            <v>53290</v>
          </cell>
          <cell r="B1129" t="str">
            <v>CHAVE SECCIONADORA TRIP. ABERT.SOB CARGA - SECA - 630A/600V</v>
          </cell>
          <cell r="C1129" t="str">
            <v>UN</v>
          </cell>
          <cell r="D1129">
            <v>1503.11</v>
          </cell>
        </row>
        <row r="1130">
          <cell r="A1130">
            <v>53291</v>
          </cell>
          <cell r="B1130" t="str">
            <v>CHAVE SECCIONADORA TRIP. ABERT.SOB CARGA - SECA - 800A/600V</v>
          </cell>
          <cell r="C1130" t="str">
            <v>UN</v>
          </cell>
          <cell r="D1130">
            <v>2007.04</v>
          </cell>
        </row>
        <row r="1131">
          <cell r="A1131">
            <v>53292</v>
          </cell>
          <cell r="B1131" t="str">
            <v>CHAVE SECCIONADORA TRIP. ABERT.SOB CARGA - SECA 1000A/600V</v>
          </cell>
          <cell r="C1131" t="str">
            <v>UN</v>
          </cell>
          <cell r="D1131">
            <v>2509.9899999999998</v>
          </cell>
        </row>
        <row r="1132">
          <cell r="A1132">
            <v>53600</v>
          </cell>
          <cell r="B1132" t="str">
            <v>BASES E FUSIVEIS</v>
          </cell>
        </row>
        <row r="1133">
          <cell r="A1133">
            <v>53611</v>
          </cell>
          <cell r="B1133" t="str">
            <v>FUSIVEL TIPO FACA - 100A</v>
          </cell>
          <cell r="C1133" t="str">
            <v>UN</v>
          </cell>
          <cell r="D1133">
            <v>11.03</v>
          </cell>
        </row>
        <row r="1134">
          <cell r="A1134">
            <v>53622</v>
          </cell>
          <cell r="B1134" t="str">
            <v>FUSIVEL TIPO NH00 - 125A</v>
          </cell>
          <cell r="C1134" t="str">
            <v>UN</v>
          </cell>
          <cell r="D1134">
            <v>4.49</v>
          </cell>
        </row>
        <row r="1135">
          <cell r="A1135">
            <v>53625</v>
          </cell>
          <cell r="B1135" t="str">
            <v>FUSIVEL TIPO NH1 - 250A</v>
          </cell>
          <cell r="C1135" t="str">
            <v>UN</v>
          </cell>
          <cell r="D1135">
            <v>12.98</v>
          </cell>
        </row>
        <row r="1136">
          <cell r="A1136">
            <v>53628</v>
          </cell>
          <cell r="B1136" t="str">
            <v>FUSIVEL TIPO NH2 - 400A</v>
          </cell>
          <cell r="C1136" t="str">
            <v>UN</v>
          </cell>
          <cell r="D1136">
            <v>22.74</v>
          </cell>
        </row>
        <row r="1137">
          <cell r="A1137">
            <v>53631</v>
          </cell>
          <cell r="B1137" t="str">
            <v>FUSIVEL TIPO NH1 - 200A</v>
          </cell>
          <cell r="C1137" t="str">
            <v>UN</v>
          </cell>
          <cell r="D1137">
            <v>13.04</v>
          </cell>
        </row>
        <row r="1138">
          <cell r="A1138">
            <v>53632</v>
          </cell>
          <cell r="B1138" t="str">
            <v>FUSIVEL TIPO NH2 - 355A</v>
          </cell>
          <cell r="C1138" t="str">
            <v>UN</v>
          </cell>
          <cell r="D1138">
            <v>22.94</v>
          </cell>
        </row>
        <row r="1139">
          <cell r="A1139">
            <v>53633</v>
          </cell>
          <cell r="B1139" t="str">
            <v>FUSIVEL TIPO NH3 - 630A</v>
          </cell>
          <cell r="C1139" t="str">
            <v>UN</v>
          </cell>
          <cell r="D1139">
            <v>30.11</v>
          </cell>
        </row>
        <row r="1140">
          <cell r="A1140">
            <v>53634</v>
          </cell>
          <cell r="B1140" t="str">
            <v>FUSIVEL TIPO NH TAM-04 800-1250A</v>
          </cell>
          <cell r="C1140" t="str">
            <v>UN</v>
          </cell>
          <cell r="D1140">
            <v>155.27000000000001</v>
          </cell>
        </row>
        <row r="1141">
          <cell r="A1141">
            <v>53645</v>
          </cell>
          <cell r="B1141" t="str">
            <v>FUSIVEL TIPO DIAZED - RAPIDO RETARDO - 2X25A</v>
          </cell>
          <cell r="C1141" t="str">
            <v>UN</v>
          </cell>
          <cell r="D1141">
            <v>0.94</v>
          </cell>
        </row>
        <row r="1142">
          <cell r="A1142">
            <v>53647</v>
          </cell>
          <cell r="B1142" t="str">
            <v>FUSIVEL TIPO DIAZED - RAPIDO RETARDO - 35/63A</v>
          </cell>
          <cell r="C1142" t="str">
            <v>UN</v>
          </cell>
          <cell r="D1142">
            <v>1.24</v>
          </cell>
        </row>
        <row r="1143">
          <cell r="A1143">
            <v>53660</v>
          </cell>
          <cell r="B1143" t="str">
            <v>BASE PARA FUSIVEIS DIAZED - 2/25A</v>
          </cell>
          <cell r="C1143" t="str">
            <v>UN</v>
          </cell>
          <cell r="D1143">
            <v>5.95</v>
          </cell>
        </row>
        <row r="1144">
          <cell r="A1144">
            <v>53662</v>
          </cell>
          <cell r="B1144" t="str">
            <v>BASE PARA FUSIVEIS DIAZED - 35/63A</v>
          </cell>
          <cell r="C1144" t="str">
            <v>UN</v>
          </cell>
          <cell r="D1144">
            <v>7.05</v>
          </cell>
        </row>
        <row r="1145">
          <cell r="A1145">
            <v>53670</v>
          </cell>
          <cell r="B1145" t="str">
            <v>BASE PARA FUSIVEIS NH - 125A</v>
          </cell>
          <cell r="C1145" t="str">
            <v>UN</v>
          </cell>
          <cell r="D1145">
            <v>10.52</v>
          </cell>
        </row>
        <row r="1146">
          <cell r="A1146">
            <v>53675</v>
          </cell>
          <cell r="B1146" t="str">
            <v>BASE PARA FUSIVEIS NH - 250A</v>
          </cell>
          <cell r="C1146" t="str">
            <v>UN</v>
          </cell>
          <cell r="D1146">
            <v>40.01</v>
          </cell>
        </row>
        <row r="1147">
          <cell r="A1147">
            <v>53680</v>
          </cell>
          <cell r="B1147" t="str">
            <v>BASE PARA FUSIVEIS NH - 400A</v>
          </cell>
          <cell r="C1147" t="str">
            <v>UN</v>
          </cell>
          <cell r="D1147">
            <v>47.68</v>
          </cell>
        </row>
        <row r="1148">
          <cell r="A1148">
            <v>53681</v>
          </cell>
          <cell r="B1148" t="str">
            <v>BASE PARA FUSIVEIS NH TAM-03 - 425/630A</v>
          </cell>
          <cell r="C1148" t="str">
            <v>UN</v>
          </cell>
          <cell r="D1148">
            <v>65.31</v>
          </cell>
        </row>
        <row r="1149">
          <cell r="A1149">
            <v>53682</v>
          </cell>
          <cell r="B1149" t="str">
            <v>BASE PARA FUSIVEIS NH TAM-04 - 800/1250A</v>
          </cell>
          <cell r="C1149" t="str">
            <v>UN</v>
          </cell>
          <cell r="D1149">
            <v>228.31</v>
          </cell>
        </row>
        <row r="1150">
          <cell r="A1150">
            <v>53683</v>
          </cell>
          <cell r="B1150" t="str">
            <v>ISOLADOR POLIESTER BT INTERNO 15X20MM</v>
          </cell>
          <cell r="C1150" t="str">
            <v>UN</v>
          </cell>
          <cell r="D1150">
            <v>1.44</v>
          </cell>
        </row>
        <row r="1151">
          <cell r="A1151">
            <v>53684</v>
          </cell>
          <cell r="B1151" t="str">
            <v>ISOLADOR DE POLIESTER INTERNO BAIXA TENSÃO - (45X50)MM</v>
          </cell>
          <cell r="C1151" t="str">
            <v>UN</v>
          </cell>
          <cell r="D1151">
            <v>4.63</v>
          </cell>
        </row>
        <row r="1152">
          <cell r="A1152">
            <v>53685</v>
          </cell>
          <cell r="B1152" t="str">
            <v>ISOLADOR POLIESTER BT INTERNO 60X60MM</v>
          </cell>
          <cell r="C1152" t="str">
            <v>UN</v>
          </cell>
          <cell r="D1152">
            <v>6.6</v>
          </cell>
        </row>
        <row r="1153">
          <cell r="A1153">
            <v>53686</v>
          </cell>
          <cell r="B1153" t="str">
            <v>ISOLADOR POLIESTER BT INTERNO 60X75MM</v>
          </cell>
          <cell r="C1153" t="str">
            <v>UN</v>
          </cell>
          <cell r="D1153">
            <v>8.4</v>
          </cell>
        </row>
        <row r="1154">
          <cell r="A1154">
            <v>54000</v>
          </cell>
          <cell r="B1154" t="str">
            <v>BARRAMENTO</v>
          </cell>
        </row>
        <row r="1155">
          <cell r="A1155">
            <v>54020</v>
          </cell>
          <cell r="B1155" t="str">
            <v>BARRAMENTO DE COBRE PARA 30A - 6X1MM</v>
          </cell>
          <cell r="C1155" t="str">
            <v>M</v>
          </cell>
          <cell r="D1155">
            <v>3.89</v>
          </cell>
        </row>
        <row r="1156">
          <cell r="A1156">
            <v>54022</v>
          </cell>
          <cell r="B1156" t="str">
            <v>BARRAMENTO DE COBRE PARA 60A - 10X2MM</v>
          </cell>
          <cell r="C1156" t="str">
            <v>M</v>
          </cell>
          <cell r="D1156">
            <v>7.24</v>
          </cell>
        </row>
        <row r="1157">
          <cell r="A1157">
            <v>54024</v>
          </cell>
          <cell r="B1157" t="str">
            <v>BARRAMENTO DE COBRE PARA  100A - 15X3MM</v>
          </cell>
          <cell r="C1157" t="str">
            <v>M</v>
          </cell>
          <cell r="D1157">
            <v>14.59</v>
          </cell>
        </row>
        <row r="1158">
          <cell r="A1158">
            <v>54026</v>
          </cell>
          <cell r="B1158" t="str">
            <v>BARRAMENTO DE COBRE PARA  150A - 20X4MM</v>
          </cell>
          <cell r="C1158" t="str">
            <v>M</v>
          </cell>
          <cell r="D1158">
            <v>25.45</v>
          </cell>
        </row>
        <row r="1159">
          <cell r="A1159">
            <v>54028</v>
          </cell>
          <cell r="B1159" t="str">
            <v>BARRAMENTO DE COBRE PARA  200A - 25X4MM</v>
          </cell>
          <cell r="C1159" t="str">
            <v>M</v>
          </cell>
          <cell r="D1159">
            <v>34.03</v>
          </cell>
        </row>
        <row r="1160">
          <cell r="A1160">
            <v>54030</v>
          </cell>
          <cell r="B1160" t="str">
            <v>BARRAMENTO DE COBRE PARA  400A - 40X7MM</v>
          </cell>
          <cell r="C1160" t="str">
            <v>M</v>
          </cell>
          <cell r="D1160">
            <v>80.28</v>
          </cell>
        </row>
        <row r="1161">
          <cell r="A1161">
            <v>54031</v>
          </cell>
          <cell r="B1161" t="str">
            <v>BARRAMENTO DE COBRE PARA  600A - 7X60MM</v>
          </cell>
          <cell r="C1161" t="str">
            <v>M</v>
          </cell>
          <cell r="D1161">
            <v>131.13999999999999</v>
          </cell>
        </row>
        <row r="1162">
          <cell r="A1162">
            <v>54032</v>
          </cell>
          <cell r="B1162" t="str">
            <v>BARRAMENTO DE COBRE PARA  800A - 10X80MM</v>
          </cell>
          <cell r="C1162" t="str">
            <v>M</v>
          </cell>
          <cell r="D1162">
            <v>223.45</v>
          </cell>
        </row>
        <row r="1163">
          <cell r="A1163">
            <v>54033</v>
          </cell>
          <cell r="B1163" t="str">
            <v>BARRAMENTO DE COBRE PARA 1000A - 10X100MM</v>
          </cell>
          <cell r="C1163" t="str">
            <v>M</v>
          </cell>
          <cell r="D1163">
            <v>253.56</v>
          </cell>
        </row>
        <row r="1164">
          <cell r="A1164">
            <v>54034</v>
          </cell>
          <cell r="B1164" t="str">
            <v>BARRAMENTO DE COBRE PARA 1200A - 10X120MM</v>
          </cell>
          <cell r="C1164" t="str">
            <v>M</v>
          </cell>
          <cell r="D1164">
            <v>267.73</v>
          </cell>
        </row>
        <row r="1165">
          <cell r="A1165">
            <v>54035</v>
          </cell>
          <cell r="B1165" t="str">
            <v>BARRAMENTO DE COBRE PARA 1400A - 10X140MM</v>
          </cell>
          <cell r="C1165" t="str">
            <v>M</v>
          </cell>
          <cell r="D1165">
            <v>342.97</v>
          </cell>
        </row>
        <row r="1166">
          <cell r="A1166">
            <v>54100</v>
          </cell>
          <cell r="B1166" t="str">
            <v>INSUMOS BÁSICOS</v>
          </cell>
        </row>
        <row r="1167">
          <cell r="A1167">
            <v>54101</v>
          </cell>
          <cell r="B1167" t="str">
            <v>DISJUNTOR DIFER.TERMOMAGNÉTICO 2 POLOS - 30MA/240V - 15A</v>
          </cell>
          <cell r="C1167" t="str">
            <v>UN</v>
          </cell>
          <cell r="D1167">
            <v>206.96</v>
          </cell>
        </row>
        <row r="1168">
          <cell r="A1168">
            <v>54102</v>
          </cell>
          <cell r="B1168" t="str">
            <v>DISJUNTOR DIFER.TERMOMAGNÉTICO 2 POLOS - 30MA/240V - 20A</v>
          </cell>
          <cell r="C1168" t="str">
            <v>UN</v>
          </cell>
          <cell r="D1168">
            <v>206.96</v>
          </cell>
        </row>
        <row r="1169">
          <cell r="A1169">
            <v>54103</v>
          </cell>
          <cell r="B1169" t="str">
            <v>DISJUNTOR DIFER.TERMOMAGNÉTICO 2 POLOS - 30MA/240V - 25A</v>
          </cell>
          <cell r="C1169" t="str">
            <v>UN</v>
          </cell>
          <cell r="D1169">
            <v>195.81</v>
          </cell>
        </row>
        <row r="1170">
          <cell r="A1170">
            <v>54104</v>
          </cell>
          <cell r="B1170" t="str">
            <v>DISJUNTOR DIFER.TERMOMAGNÉTICO 2 POLOS - 30MA/240V - 30A</v>
          </cell>
          <cell r="C1170" t="str">
            <v>UN</v>
          </cell>
          <cell r="D1170">
            <v>223.18</v>
          </cell>
        </row>
        <row r="1171">
          <cell r="A1171">
            <v>54105</v>
          </cell>
          <cell r="B1171" t="str">
            <v>DISJUNTOR DIFER.TERMOMAGNÉTICO 2 POLOS - 30MA/240V - 35A</v>
          </cell>
          <cell r="C1171" t="str">
            <v>UN</v>
          </cell>
          <cell r="D1171">
            <v>172.99</v>
          </cell>
        </row>
        <row r="1172">
          <cell r="A1172">
            <v>54106</v>
          </cell>
          <cell r="B1172" t="str">
            <v>DISJUNTOR DIFER.TERMOMAGNÉTICO 2 POLOS - 30MA/240V - 40A</v>
          </cell>
          <cell r="C1172" t="str">
            <v>UN</v>
          </cell>
          <cell r="D1172">
            <v>206.96</v>
          </cell>
        </row>
        <row r="1173">
          <cell r="A1173">
            <v>54111</v>
          </cell>
          <cell r="B1173" t="str">
            <v>DISJUNTOR DE PROTEÇÃO DIFER.RESIDUAL 3 POLOS - 30MA/240V - 63A</v>
          </cell>
          <cell r="C1173" t="str">
            <v>UN</v>
          </cell>
          <cell r="D1173">
            <v>157.25</v>
          </cell>
        </row>
        <row r="1174">
          <cell r="A1174">
            <v>54112</v>
          </cell>
          <cell r="B1174" t="str">
            <v>INTERRUPTOR DIFERENCIAL 4P -  30MA/380V -  40A</v>
          </cell>
          <cell r="C1174" t="str">
            <v>UN</v>
          </cell>
          <cell r="D1174">
            <v>115.03</v>
          </cell>
        </row>
        <row r="1175">
          <cell r="A1175">
            <v>54113</v>
          </cell>
          <cell r="B1175" t="str">
            <v>INTERRUPTOR DIFERENCIAL 4P -  30MA/380V -  50A</v>
          </cell>
          <cell r="C1175" t="str">
            <v>UN</v>
          </cell>
          <cell r="D1175">
            <v>143.27000000000001</v>
          </cell>
        </row>
        <row r="1176">
          <cell r="A1176">
            <v>54114</v>
          </cell>
          <cell r="B1176" t="str">
            <v>INTERRUPTOR DIFERENCIAL 4P -  30MA/380V -  70A</v>
          </cell>
          <cell r="C1176" t="str">
            <v>UN</v>
          </cell>
          <cell r="D1176">
            <v>244.47</v>
          </cell>
        </row>
        <row r="1177">
          <cell r="A1177">
            <v>54115</v>
          </cell>
          <cell r="B1177" t="str">
            <v>INTERRUPTOR DIFERENCIAL 2P - 30MA/380V - 63A</v>
          </cell>
          <cell r="C1177" t="str">
            <v>UN</v>
          </cell>
          <cell r="D1177">
            <v>144.35</v>
          </cell>
        </row>
        <row r="1178">
          <cell r="A1178">
            <v>54116</v>
          </cell>
          <cell r="B1178" t="str">
            <v>INTERRUPTOR DIFERENCIAL 4P -  30MA/380V -  63A</v>
          </cell>
          <cell r="C1178" t="str">
            <v>UN</v>
          </cell>
          <cell r="D1178">
            <v>146.91</v>
          </cell>
        </row>
        <row r="1179">
          <cell r="A1179">
            <v>54117</v>
          </cell>
          <cell r="B1179" t="str">
            <v>INTERRUPTOR DIFERENCIAL 4P -  30MA/380V -  80A</v>
          </cell>
          <cell r="C1179" t="str">
            <v>UN</v>
          </cell>
          <cell r="D1179">
            <v>262.04000000000002</v>
          </cell>
        </row>
        <row r="1180">
          <cell r="A1180">
            <v>54118</v>
          </cell>
          <cell r="B1180" t="str">
            <v>INTERRUPTOR DIFERENCIAL 4P -  30MA/380V - 100A</v>
          </cell>
          <cell r="C1180" t="str">
            <v>UN</v>
          </cell>
          <cell r="D1180">
            <v>670.62</v>
          </cell>
        </row>
        <row r="1181">
          <cell r="A1181">
            <v>54119</v>
          </cell>
          <cell r="B1181" t="str">
            <v>INTERRUPTOR DIFERENCIAL 4P -  30MA/380V - 125A</v>
          </cell>
          <cell r="C1181" t="str">
            <v>UN</v>
          </cell>
          <cell r="D1181">
            <v>1275.4100000000001</v>
          </cell>
        </row>
        <row r="1182">
          <cell r="A1182">
            <v>54121</v>
          </cell>
          <cell r="B1182" t="str">
            <v>INTERRUPTOR DIFERENCIAL 4P - 100MA/380V -  63A</v>
          </cell>
          <cell r="C1182" t="str">
            <v>UN</v>
          </cell>
          <cell r="D1182">
            <v>164.41</v>
          </cell>
        </row>
        <row r="1183">
          <cell r="A1183">
            <v>54122</v>
          </cell>
          <cell r="B1183" t="str">
            <v>INTERRUPTOR DIFERENCIAL 4P - 100MA/380V -  80A</v>
          </cell>
          <cell r="C1183" t="str">
            <v>UN</v>
          </cell>
          <cell r="D1183">
            <v>1050.2</v>
          </cell>
        </row>
        <row r="1184">
          <cell r="A1184">
            <v>54123</v>
          </cell>
          <cell r="B1184" t="str">
            <v>INTERRUPTOR DIFERENCIAL 4P - 100MA/380V - 100A</v>
          </cell>
          <cell r="C1184" t="str">
            <v>UN</v>
          </cell>
          <cell r="D1184">
            <v>1008.63</v>
          </cell>
        </row>
        <row r="1185">
          <cell r="A1185">
            <v>54124</v>
          </cell>
          <cell r="B1185" t="str">
            <v>INTERRUPTOR DIFERENCIAL 4P - 100MA/380V - 125A</v>
          </cell>
          <cell r="C1185" t="str">
            <v>UN</v>
          </cell>
          <cell r="D1185">
            <v>1012.96</v>
          </cell>
        </row>
        <row r="1186">
          <cell r="A1186">
            <v>54126</v>
          </cell>
          <cell r="B1186" t="str">
            <v>INTERRUPTOR DIFERENCIAL 4P - 300MA/380V -  63A</v>
          </cell>
          <cell r="C1186" t="str">
            <v>UN</v>
          </cell>
          <cell r="D1186">
            <v>176.8</v>
          </cell>
        </row>
        <row r="1187">
          <cell r="A1187">
            <v>54127</v>
          </cell>
          <cell r="B1187" t="str">
            <v>INTERRUPTOR DIFERENCIAL 4P - 300MA/380V -  80A</v>
          </cell>
          <cell r="C1187" t="str">
            <v>UN</v>
          </cell>
          <cell r="D1187">
            <v>255.8</v>
          </cell>
        </row>
        <row r="1188">
          <cell r="A1188">
            <v>54128</v>
          </cell>
          <cell r="B1188" t="str">
            <v>INTERRUPTOR DIFERENCIAL 4P - 300MA/380V - 100A</v>
          </cell>
          <cell r="C1188" t="str">
            <v>UN</v>
          </cell>
          <cell r="D1188">
            <v>773.53</v>
          </cell>
        </row>
        <row r="1189">
          <cell r="A1189">
            <v>54129</v>
          </cell>
          <cell r="B1189" t="str">
            <v>INTERRUPTOR DIFERENCIAL 4P - 300MA/380V - 125A</v>
          </cell>
          <cell r="C1189" t="str">
            <v>UN</v>
          </cell>
          <cell r="D1189">
            <v>832.73</v>
          </cell>
        </row>
        <row r="1190">
          <cell r="A1190">
            <v>54131</v>
          </cell>
          <cell r="B1190" t="str">
            <v>INTERRUPTOR DIFERENCIAL 4P - 500MA/380V -  63A</v>
          </cell>
          <cell r="C1190" t="str">
            <v>UN</v>
          </cell>
          <cell r="D1190">
            <v>139.49</v>
          </cell>
        </row>
        <row r="1191">
          <cell r="A1191">
            <v>54132</v>
          </cell>
          <cell r="B1191" t="str">
            <v>INTERRUPTOR DIFERENCIAL 4P - 500MA/380V -  80A</v>
          </cell>
          <cell r="C1191" t="str">
            <v>UN</v>
          </cell>
          <cell r="D1191">
            <v>1443.67</v>
          </cell>
        </row>
        <row r="1192">
          <cell r="A1192">
            <v>54133</v>
          </cell>
          <cell r="B1192" t="str">
            <v>INTERRUPTOR DIFERENCIAL 4P - 500MA/380V - 100A</v>
          </cell>
          <cell r="C1192" t="str">
            <v>UN</v>
          </cell>
          <cell r="D1192">
            <v>1543.28</v>
          </cell>
        </row>
        <row r="1193">
          <cell r="A1193">
            <v>54134</v>
          </cell>
          <cell r="B1193" t="str">
            <v>INTERRUPTOR DIFERENCIAL 4P - 500MA/380V - 125A</v>
          </cell>
          <cell r="C1193" t="str">
            <v>UN</v>
          </cell>
          <cell r="D1193">
            <v>1028.42</v>
          </cell>
        </row>
        <row r="1194">
          <cell r="A1194">
            <v>54400</v>
          </cell>
          <cell r="B1194" t="str">
            <v>DISJUNTORES</v>
          </cell>
        </row>
        <row r="1195">
          <cell r="A1195">
            <v>54410</v>
          </cell>
          <cell r="B1195" t="str">
            <v>DISJUNTOR TERMOMAGNETICO - 15A</v>
          </cell>
          <cell r="C1195" t="str">
            <v>UN</v>
          </cell>
          <cell r="D1195">
            <v>21.91</v>
          </cell>
        </row>
        <row r="1196">
          <cell r="A1196">
            <v>54420</v>
          </cell>
          <cell r="B1196" t="str">
            <v>DISJUNTOR AUTOM. QUICK-LAG - 10/30A</v>
          </cell>
          <cell r="C1196" t="str">
            <v>UN</v>
          </cell>
          <cell r="D1196">
            <v>4.6100000000000003</v>
          </cell>
        </row>
        <row r="1197">
          <cell r="A1197">
            <v>54421</v>
          </cell>
          <cell r="B1197" t="str">
            <v>DISJUNTOR CX. MOLD.  UNIP. TIPO AMERICANO - 35/50A</v>
          </cell>
          <cell r="C1197" t="str">
            <v>UN</v>
          </cell>
          <cell r="D1197">
            <v>6.5</v>
          </cell>
        </row>
        <row r="1198">
          <cell r="A1198">
            <v>54422</v>
          </cell>
          <cell r="B1198" t="str">
            <v>DISJUNTOR CX. MOLD.  UNIP. TIPO AMERICANO - 60/100A</v>
          </cell>
          <cell r="C1198" t="str">
            <v>UN</v>
          </cell>
          <cell r="D1198">
            <v>10.68</v>
          </cell>
        </row>
        <row r="1199">
          <cell r="A1199">
            <v>54430</v>
          </cell>
          <cell r="B1199" t="str">
            <v>DISJUNTOR CX. MOLD. BIP. TIPO AMERICANO - 10/30A</v>
          </cell>
          <cell r="C1199" t="str">
            <v>UN</v>
          </cell>
          <cell r="D1199">
            <v>25.7</v>
          </cell>
        </row>
        <row r="1200">
          <cell r="A1200">
            <v>54431</v>
          </cell>
          <cell r="B1200" t="str">
            <v>DISJUNTOR CX. MOLD. BIP. TIPO AMERICANO - 35/50A</v>
          </cell>
          <cell r="C1200" t="str">
            <v>UN</v>
          </cell>
          <cell r="D1200">
            <v>26.92</v>
          </cell>
        </row>
        <row r="1201">
          <cell r="A1201">
            <v>54432</v>
          </cell>
          <cell r="B1201" t="str">
            <v>DISJUNTOR CX. MOLD. BIP. TIPO AMERICANO - 60/100A</v>
          </cell>
          <cell r="C1201" t="str">
            <v>UN</v>
          </cell>
          <cell r="D1201">
            <v>35.72</v>
          </cell>
        </row>
        <row r="1202">
          <cell r="A1202">
            <v>54440</v>
          </cell>
          <cell r="B1202" t="str">
            <v>DISJUNTOR CX. MOLD. TRIP. TIPO AMERICANO - 10/30A</v>
          </cell>
          <cell r="C1202" t="str">
            <v>UN</v>
          </cell>
          <cell r="D1202">
            <v>30.3</v>
          </cell>
        </row>
        <row r="1203">
          <cell r="A1203">
            <v>54441</v>
          </cell>
          <cell r="B1203" t="str">
            <v>DISJUNTOR CX. MOLD. TRIP. TIPO AMERICANO - 35/50A</v>
          </cell>
          <cell r="C1203" t="str">
            <v>UN</v>
          </cell>
          <cell r="D1203">
            <v>39.6</v>
          </cell>
        </row>
        <row r="1204">
          <cell r="A1204">
            <v>54442</v>
          </cell>
          <cell r="B1204" t="str">
            <v>DISJUNTOR CX. MOLD. TRIP. TIPO AMERICANO - 60/100A</v>
          </cell>
          <cell r="C1204" t="str">
            <v>UN</v>
          </cell>
          <cell r="D1204">
            <v>40.99</v>
          </cell>
        </row>
        <row r="1205">
          <cell r="A1205">
            <v>54450</v>
          </cell>
          <cell r="B1205" t="str">
            <v>DISJUNTOR CX. MOLD.  UNIP. TIPO EUROPEU -  6/25A</v>
          </cell>
          <cell r="C1205" t="str">
            <v>UN</v>
          </cell>
          <cell r="D1205">
            <v>5.3</v>
          </cell>
        </row>
        <row r="1206">
          <cell r="A1206">
            <v>54451</v>
          </cell>
          <cell r="B1206" t="str">
            <v>DISJUNTOR CX. MOLD.  UNIP. TIPO EUROPEU - 32/50A</v>
          </cell>
          <cell r="C1206" t="str">
            <v>UN</v>
          </cell>
          <cell r="D1206">
            <v>6.42</v>
          </cell>
        </row>
        <row r="1207">
          <cell r="A1207">
            <v>54452</v>
          </cell>
          <cell r="B1207" t="str">
            <v>DISJUNTOR CX. MOLD. BIP. TIPO EUROPEU -  6/25A</v>
          </cell>
          <cell r="C1207" t="str">
            <v>UN</v>
          </cell>
          <cell r="D1207">
            <v>30.57</v>
          </cell>
        </row>
        <row r="1208">
          <cell r="A1208">
            <v>54453</v>
          </cell>
          <cell r="B1208" t="str">
            <v>DISJUNTOR CX. MOLD. BIP. TIPO EUROPEU - 32/50A</v>
          </cell>
          <cell r="C1208" t="str">
            <v>UN</v>
          </cell>
          <cell r="D1208">
            <v>32.28</v>
          </cell>
        </row>
        <row r="1209">
          <cell r="A1209">
            <v>54454</v>
          </cell>
          <cell r="B1209" t="str">
            <v>DISJUNTOR CX. MOLD. TRIP. TIPO EUROPEU -  6/25A</v>
          </cell>
          <cell r="C1209" t="str">
            <v>UN</v>
          </cell>
          <cell r="D1209">
            <v>31.58</v>
          </cell>
        </row>
        <row r="1210">
          <cell r="A1210">
            <v>54455</v>
          </cell>
          <cell r="B1210" t="str">
            <v>DISJUNTOR CX. MOLD. TRIP. TIPO EUROPEU - 32/50A</v>
          </cell>
          <cell r="C1210" t="str">
            <v>UN</v>
          </cell>
          <cell r="D1210">
            <v>36.24</v>
          </cell>
        </row>
        <row r="1211">
          <cell r="A1211">
            <v>54456</v>
          </cell>
          <cell r="B1211" t="str">
            <v>DISJUNTOR AUTOM. TRIP. A SECO - 1600A/600V</v>
          </cell>
          <cell r="C1211" t="str">
            <v>UN</v>
          </cell>
          <cell r="D1211">
            <v>9119.32</v>
          </cell>
        </row>
        <row r="1212">
          <cell r="A1212">
            <v>54457</v>
          </cell>
          <cell r="B1212" t="str">
            <v>DISJUNTOR AUTOM. TRIP. A SECO - 2500A/600V</v>
          </cell>
          <cell r="C1212" t="str">
            <v>UN</v>
          </cell>
          <cell r="D1212">
            <v>15173.32</v>
          </cell>
        </row>
        <row r="1213">
          <cell r="A1213">
            <v>54458</v>
          </cell>
          <cell r="B1213" t="str">
            <v>DISJUNTOR AUTOM. TRIP. A SECO - 1000A/600V</v>
          </cell>
          <cell r="C1213" t="str">
            <v>UN</v>
          </cell>
          <cell r="D1213">
            <v>4965.41</v>
          </cell>
        </row>
        <row r="1214">
          <cell r="A1214">
            <v>54459</v>
          </cell>
          <cell r="B1214" t="str">
            <v>DISJUNTOR AUTOM. TRIP. A SECO -  800A/600V</v>
          </cell>
          <cell r="C1214" t="str">
            <v>UN</v>
          </cell>
          <cell r="D1214">
            <v>4366.79</v>
          </cell>
        </row>
        <row r="1215">
          <cell r="A1215">
            <v>54460</v>
          </cell>
          <cell r="B1215" t="str">
            <v>DISJUNTOR AUTOM. TRIP. A SECO - 1250A/600V</v>
          </cell>
          <cell r="C1215" t="str">
            <v>UN</v>
          </cell>
          <cell r="D1215">
            <v>6684.01</v>
          </cell>
        </row>
        <row r="1216">
          <cell r="A1216">
            <v>54461</v>
          </cell>
          <cell r="B1216" t="str">
            <v>DISJUNTOR AUTOM. TRIP. A SECO - 2000A/600V</v>
          </cell>
          <cell r="C1216" t="str">
            <v>UN</v>
          </cell>
          <cell r="D1216">
            <v>9537.43</v>
          </cell>
        </row>
        <row r="1217">
          <cell r="A1217">
            <v>54462</v>
          </cell>
          <cell r="B1217" t="str">
            <v>DISJUNTOR AUTOM. TRIP. A SECO - 3200A/600V</v>
          </cell>
          <cell r="C1217" t="str">
            <v>UN</v>
          </cell>
          <cell r="D1217">
            <v>17298.72</v>
          </cell>
        </row>
        <row r="1218">
          <cell r="A1218">
            <v>54470</v>
          </cell>
          <cell r="B1218" t="str">
            <v>DISJUNTOR CX. MOLD. BIP. - DISP. TERMOMAG. AJUST. - 100A</v>
          </cell>
          <cell r="C1218" t="str">
            <v>UN</v>
          </cell>
          <cell r="D1218">
            <v>756.38</v>
          </cell>
        </row>
        <row r="1219">
          <cell r="A1219">
            <v>54471</v>
          </cell>
          <cell r="B1219" t="str">
            <v>DISJUNTOR CX. MOLD. BIP. - DISP. TERMOMAG. AJUST. - 125A</v>
          </cell>
          <cell r="C1219" t="str">
            <v>UN</v>
          </cell>
          <cell r="D1219">
            <v>756.38</v>
          </cell>
        </row>
        <row r="1220">
          <cell r="A1220">
            <v>54472</v>
          </cell>
          <cell r="B1220" t="str">
            <v>DISJUNTOR CX. MOLD. BIP. - DISP. TERMOMAG. AJUST. - 150A</v>
          </cell>
          <cell r="C1220" t="str">
            <v>UN</v>
          </cell>
          <cell r="D1220">
            <v>756.38</v>
          </cell>
        </row>
        <row r="1221">
          <cell r="A1221">
            <v>54473</v>
          </cell>
          <cell r="B1221" t="str">
            <v>DISJUNTOR CX. MOLD. BIP. - DISP. TERMOMAG. AJUST. - 175A</v>
          </cell>
          <cell r="C1221" t="str">
            <v>UN</v>
          </cell>
          <cell r="D1221">
            <v>756.38</v>
          </cell>
        </row>
        <row r="1222">
          <cell r="A1222">
            <v>54474</v>
          </cell>
          <cell r="B1222" t="str">
            <v>DISJUNTOR CX. MOLD. BIP. - DISP. TERMOMAG. AJUST. - 200A</v>
          </cell>
          <cell r="C1222" t="str">
            <v>UN</v>
          </cell>
          <cell r="D1222">
            <v>756.38</v>
          </cell>
        </row>
        <row r="1223">
          <cell r="A1223">
            <v>54475</v>
          </cell>
          <cell r="B1223" t="str">
            <v>DISJUNTOR CX. MOLD. BIP. - DISP. TERMOMAG. AJUST. - 225A</v>
          </cell>
          <cell r="C1223" t="str">
            <v>UN</v>
          </cell>
          <cell r="D1223">
            <v>756.38</v>
          </cell>
        </row>
        <row r="1224">
          <cell r="A1224">
            <v>54476</v>
          </cell>
          <cell r="B1224" t="str">
            <v>DISJUNTOR CX. MOLD. BIP. - DISP. TERMOMAG. AJUST. - 250A</v>
          </cell>
          <cell r="C1224" t="str">
            <v>UN</v>
          </cell>
          <cell r="D1224">
            <v>971.11</v>
          </cell>
        </row>
        <row r="1225">
          <cell r="A1225">
            <v>54477</v>
          </cell>
          <cell r="B1225" t="str">
            <v>DISJUNTOR CX. MOLD. BIP. - DISP. TERMOMAG. AJUST. - 300A</v>
          </cell>
          <cell r="C1225" t="str">
            <v>UN</v>
          </cell>
          <cell r="D1225">
            <v>971.11</v>
          </cell>
        </row>
        <row r="1226">
          <cell r="A1226">
            <v>54478</v>
          </cell>
          <cell r="B1226" t="str">
            <v>DISJUNTOR CX. MOLD. BIP. - DISP. TERMOMAG. AJUST. - 350A</v>
          </cell>
          <cell r="C1226" t="str">
            <v>UN</v>
          </cell>
          <cell r="D1226">
            <v>971.11</v>
          </cell>
        </row>
        <row r="1227">
          <cell r="A1227">
            <v>54479</v>
          </cell>
          <cell r="B1227" t="str">
            <v>DISJUNTOR CX. MOLD. BIP. - DISP. TERMOMAG. AJUST. - 400A</v>
          </cell>
          <cell r="C1227" t="str">
            <v>UN</v>
          </cell>
          <cell r="D1227">
            <v>1475.44</v>
          </cell>
        </row>
        <row r="1228">
          <cell r="A1228">
            <v>54480</v>
          </cell>
          <cell r="B1228" t="str">
            <v>DISJUNTOR CX. MOLD. BIP. - DISP. TERMOMAG. AJUST. - 450A</v>
          </cell>
          <cell r="C1228" t="str">
            <v>UN</v>
          </cell>
          <cell r="D1228">
            <v>1475.44</v>
          </cell>
        </row>
        <row r="1229">
          <cell r="A1229">
            <v>54481</v>
          </cell>
          <cell r="B1229" t="str">
            <v>DISJUNTOR CX. MOLD. BIP. - DISP. TERMOMAG. AJUST. - 500A</v>
          </cell>
          <cell r="C1229" t="str">
            <v>UN</v>
          </cell>
          <cell r="D1229">
            <v>1475.44</v>
          </cell>
        </row>
        <row r="1230">
          <cell r="A1230">
            <v>54482</v>
          </cell>
          <cell r="B1230" t="str">
            <v>DISJUNTOR CX. MOLD. BIP. - DISP. TERMOMAG. AJUST. - 630A</v>
          </cell>
          <cell r="C1230" t="str">
            <v>UN</v>
          </cell>
          <cell r="D1230">
            <v>2707.33</v>
          </cell>
        </row>
        <row r="1231">
          <cell r="A1231">
            <v>54485</v>
          </cell>
          <cell r="B1231" t="str">
            <v>DISJUNTOR CX. MOLD. TRIP. - DISP. TERMOMAG. AJUST. - 100A</v>
          </cell>
          <cell r="C1231" t="str">
            <v>UN</v>
          </cell>
          <cell r="D1231">
            <v>214.12</v>
          </cell>
        </row>
        <row r="1232">
          <cell r="A1232">
            <v>54486</v>
          </cell>
          <cell r="B1232" t="str">
            <v>DISJUNTOR CX. MOLD. TRIP. - DISP. TERMOMAG. AJUST. - 125A</v>
          </cell>
          <cell r="C1232" t="str">
            <v>UN</v>
          </cell>
          <cell r="D1232">
            <v>317.85000000000002</v>
          </cell>
        </row>
        <row r="1233">
          <cell r="A1233">
            <v>54487</v>
          </cell>
          <cell r="B1233" t="str">
            <v>DISJUNTOR CX. MOLD. TRIP. - DISP. TERMOMAG. AJUST. - 150A</v>
          </cell>
          <cell r="C1233" t="str">
            <v>UN</v>
          </cell>
          <cell r="D1233">
            <v>489.2</v>
          </cell>
        </row>
        <row r="1234">
          <cell r="A1234">
            <v>54488</v>
          </cell>
          <cell r="B1234" t="str">
            <v>DISJUNTOR CX. MOLD. TRIP. - DISP. TERMOMAG. AJUST. - 175A</v>
          </cell>
          <cell r="C1234" t="str">
            <v>UN</v>
          </cell>
          <cell r="D1234">
            <v>1139.52</v>
          </cell>
        </row>
        <row r="1235">
          <cell r="A1235">
            <v>54489</v>
          </cell>
          <cell r="B1235" t="str">
            <v>DISJUNTOR CX. MOLD. TRIP. - DISP. TERMOMAG. AJUST. - 200A</v>
          </cell>
          <cell r="C1235" t="str">
            <v>UN</v>
          </cell>
          <cell r="D1235">
            <v>1225.76</v>
          </cell>
        </row>
        <row r="1236">
          <cell r="A1236">
            <v>54490</v>
          </cell>
          <cell r="B1236" t="str">
            <v>DISJUNTOR CX. MOLD. TRIP. - DISP. TERMOMAG. AJUST. - 225A</v>
          </cell>
          <cell r="C1236" t="str">
            <v>UN</v>
          </cell>
          <cell r="D1236">
            <v>1232.57</v>
          </cell>
        </row>
        <row r="1237">
          <cell r="A1237">
            <v>54491</v>
          </cell>
          <cell r="B1237" t="str">
            <v>DISJUNTOR CX. MOLD. TRIP. - DISP. TERMOMAG. AJUST. - 250A</v>
          </cell>
          <cell r="C1237" t="str">
            <v>UN</v>
          </cell>
          <cell r="D1237">
            <v>1232.57</v>
          </cell>
        </row>
        <row r="1238">
          <cell r="A1238">
            <v>54492</v>
          </cell>
          <cell r="B1238" t="str">
            <v>DISJUNTOR CX. MOLD. TRIP. - DISP. TERMOMAG. AJUST. - 300A</v>
          </cell>
          <cell r="C1238" t="str">
            <v>UN</v>
          </cell>
          <cell r="D1238">
            <v>1483.07</v>
          </cell>
        </row>
        <row r="1239">
          <cell r="A1239">
            <v>54493</v>
          </cell>
          <cell r="B1239" t="str">
            <v>DISJUNTOR CX. MOLD. TRIP. - DISP. TERMOMAG. AJUST. - 350A</v>
          </cell>
          <cell r="C1239" t="str">
            <v>UN</v>
          </cell>
          <cell r="D1239">
            <v>1682.45</v>
          </cell>
        </row>
        <row r="1240">
          <cell r="A1240">
            <v>54494</v>
          </cell>
          <cell r="B1240" t="str">
            <v>DISJUNTOR CX. MOLD. TRIP. - DISP. TERMOMAG. AJUST. - 400A</v>
          </cell>
          <cell r="C1240" t="str">
            <v>UN</v>
          </cell>
          <cell r="D1240">
            <v>1682.45</v>
          </cell>
        </row>
        <row r="1241">
          <cell r="A1241">
            <v>54495</v>
          </cell>
          <cell r="B1241" t="str">
            <v>DISJUNTOR CX. MOLD. TRIP. - DISP. TERMOMAG. AJUST. - 450A</v>
          </cell>
          <cell r="C1241" t="str">
            <v>UN</v>
          </cell>
          <cell r="D1241">
            <v>2621.0700000000002</v>
          </cell>
        </row>
        <row r="1242">
          <cell r="A1242">
            <v>54496</v>
          </cell>
          <cell r="B1242" t="str">
            <v>DISJUNTOR CX. MOLD. TRIP. - DISP. TERMOMAG. AJUST. - 500A</v>
          </cell>
          <cell r="C1242" t="str">
            <v>UN</v>
          </cell>
          <cell r="D1242">
            <v>2638.7</v>
          </cell>
        </row>
        <row r="1243">
          <cell r="A1243">
            <v>54497</v>
          </cell>
          <cell r="B1243" t="str">
            <v>DISJUNTOR CX. MOLD. TRIP. - DISP. TERMOMAG. AJUST. - 630A</v>
          </cell>
          <cell r="C1243" t="str">
            <v>UN</v>
          </cell>
          <cell r="D1243">
            <v>2381.02</v>
          </cell>
        </row>
        <row r="1244">
          <cell r="A1244">
            <v>54500</v>
          </cell>
          <cell r="B1244" t="str">
            <v>COMPONENTES DE PAINEIS</v>
          </cell>
        </row>
        <row r="1245">
          <cell r="A1245">
            <v>54511</v>
          </cell>
          <cell r="B1245" t="str">
            <v>VOLTIMETRO 250V -  96X96MM</v>
          </cell>
          <cell r="C1245" t="str">
            <v>UN</v>
          </cell>
          <cell r="D1245">
            <v>82.24</v>
          </cell>
        </row>
        <row r="1246">
          <cell r="A1246">
            <v>54533</v>
          </cell>
          <cell r="B1246" t="str">
            <v>SINALIZADOR LUMINOSO COM LAMPADA - DIAM. 22MM</v>
          </cell>
          <cell r="C1246" t="str">
            <v>UN</v>
          </cell>
          <cell r="D1246">
            <v>41.82</v>
          </cell>
        </row>
        <row r="1247">
          <cell r="A1247">
            <v>54534</v>
          </cell>
          <cell r="B1247" t="str">
            <v>SINALIZADOR LUMINOSO COM LAMPADA - DIAM. 30MM</v>
          </cell>
          <cell r="C1247" t="str">
            <v>UN</v>
          </cell>
          <cell r="D1247">
            <v>40.32</v>
          </cell>
        </row>
        <row r="1248">
          <cell r="A1248">
            <v>54535</v>
          </cell>
          <cell r="B1248" t="str">
            <v>CONTATOR AUXILIAR TRIPOLAR 220V ; COM 2NA + 2NF</v>
          </cell>
          <cell r="C1248" t="str">
            <v>UN</v>
          </cell>
          <cell r="D1248">
            <v>31.1</v>
          </cell>
        </row>
        <row r="1249">
          <cell r="A1249">
            <v>54540</v>
          </cell>
          <cell r="B1249" t="str">
            <v>CONTATOR TRIPOLAR 220V -  12A</v>
          </cell>
          <cell r="C1249" t="str">
            <v>UN</v>
          </cell>
          <cell r="D1249">
            <v>67.099999999999994</v>
          </cell>
        </row>
        <row r="1250">
          <cell r="A1250">
            <v>54541</v>
          </cell>
          <cell r="B1250" t="str">
            <v>CONTATOR TRIPOLAR 220V -  22A</v>
          </cell>
          <cell r="C1250" t="str">
            <v>UN</v>
          </cell>
          <cell r="D1250">
            <v>89.09</v>
          </cell>
        </row>
        <row r="1251">
          <cell r="A1251">
            <v>54542</v>
          </cell>
          <cell r="B1251" t="str">
            <v>CONTATOR TRIPOLAR 220V -  35A</v>
          </cell>
          <cell r="C1251" t="str">
            <v>UN</v>
          </cell>
          <cell r="D1251">
            <v>173.04</v>
          </cell>
        </row>
        <row r="1252">
          <cell r="A1252">
            <v>54543</v>
          </cell>
          <cell r="B1252" t="str">
            <v>CONTATOR TRIPOLAR 220V -  55A</v>
          </cell>
          <cell r="C1252" t="str">
            <v>UN</v>
          </cell>
          <cell r="D1252">
            <v>330.82</v>
          </cell>
        </row>
        <row r="1253">
          <cell r="A1253">
            <v>54544</v>
          </cell>
          <cell r="B1253" t="str">
            <v>CONTATOR TRIPOLAR 220V -  90A</v>
          </cell>
          <cell r="C1253" t="str">
            <v>UN</v>
          </cell>
          <cell r="D1253">
            <v>573</v>
          </cell>
        </row>
        <row r="1254">
          <cell r="A1254">
            <v>54550</v>
          </cell>
          <cell r="B1254" t="str">
            <v>RELE BIMETALICO SOBRECARGA AJUSTE  06 - 12,50A</v>
          </cell>
          <cell r="C1254" t="str">
            <v>UN</v>
          </cell>
          <cell r="D1254">
            <v>65.849999999999994</v>
          </cell>
        </row>
        <row r="1255">
          <cell r="A1255">
            <v>54551</v>
          </cell>
          <cell r="B1255" t="str">
            <v>RELE BIMETALICO SOBRECARGA AJUSTE  16 - 25A</v>
          </cell>
          <cell r="C1255" t="str">
            <v>UN</v>
          </cell>
          <cell r="D1255">
            <v>78.17</v>
          </cell>
        </row>
        <row r="1256">
          <cell r="A1256">
            <v>54552</v>
          </cell>
          <cell r="B1256" t="str">
            <v>RELE BIMETALICO SOBRECARGA AJUSTE  25 - 40A</v>
          </cell>
          <cell r="C1256" t="str">
            <v>UN</v>
          </cell>
          <cell r="D1256">
            <v>107.56</v>
          </cell>
        </row>
        <row r="1257">
          <cell r="A1257">
            <v>54554</v>
          </cell>
          <cell r="B1257" t="str">
            <v>RELE BIMETALICO SOBRECARGA AJUSTE  63 - 135A</v>
          </cell>
          <cell r="C1257" t="str">
            <v>UN</v>
          </cell>
          <cell r="D1257">
            <v>422.74</v>
          </cell>
        </row>
        <row r="1258">
          <cell r="A1258">
            <v>54560</v>
          </cell>
          <cell r="B1258" t="str">
            <v>RELE DE TEMPO ELETRONICO AJUSTE 6 - 60S</v>
          </cell>
          <cell r="C1258" t="str">
            <v>UN</v>
          </cell>
          <cell r="D1258">
            <v>57.71</v>
          </cell>
        </row>
        <row r="1259">
          <cell r="A1259">
            <v>54576</v>
          </cell>
          <cell r="B1259" t="str">
            <v>SUPORTE DE FIXACAO P/2 DISJUNTORES GERAL</v>
          </cell>
          <cell r="C1259" t="str">
            <v>UN</v>
          </cell>
          <cell r="D1259">
            <v>0.87</v>
          </cell>
        </row>
        <row r="1260">
          <cell r="A1260">
            <v>54800</v>
          </cell>
          <cell r="B1260" t="str">
            <v>CAIXAS DE PASSAGEM E CONDULETES</v>
          </cell>
        </row>
        <row r="1261">
          <cell r="A1261">
            <v>54801</v>
          </cell>
          <cell r="B1261" t="str">
            <v>CAIXA DE FERRO ESTAMPADO - 3X3</v>
          </cell>
          <cell r="C1261" t="str">
            <v>UN</v>
          </cell>
          <cell r="D1261">
            <v>0.57999999999999996</v>
          </cell>
        </row>
        <row r="1262">
          <cell r="A1262">
            <v>54802</v>
          </cell>
          <cell r="B1262" t="str">
            <v>CAIXA DE FERRO ESTAMPADO - 4X4</v>
          </cell>
          <cell r="C1262" t="str">
            <v>UN</v>
          </cell>
          <cell r="D1262">
            <v>1.1599999999999999</v>
          </cell>
        </row>
        <row r="1263">
          <cell r="A1263">
            <v>54803</v>
          </cell>
          <cell r="B1263" t="str">
            <v>CAIXA DE FERRO ESTAMPADO -  4X2</v>
          </cell>
          <cell r="C1263" t="str">
            <v>UN</v>
          </cell>
          <cell r="D1263">
            <v>0.59</v>
          </cell>
        </row>
        <row r="1264">
          <cell r="A1264">
            <v>54804</v>
          </cell>
          <cell r="B1264" t="str">
            <v>CAIXA DE PASS.CHAPA DE AÇO ESMALT. Nº 20 FUNDO MÓVEL - 2"</v>
          </cell>
          <cell r="C1264" t="str">
            <v>UN</v>
          </cell>
          <cell r="D1264">
            <v>1.33</v>
          </cell>
        </row>
        <row r="1265">
          <cell r="A1265">
            <v>54811</v>
          </cell>
          <cell r="B1265" t="str">
            <v>CAIXA ALUMINIO FUNDIDO P/EQUIP.C/TAMPA 25X20X15CM</v>
          </cell>
          <cell r="C1265" t="str">
            <v>UN</v>
          </cell>
          <cell r="D1265">
            <v>132.30000000000001</v>
          </cell>
        </row>
        <row r="1266">
          <cell r="A1266">
            <v>54812</v>
          </cell>
          <cell r="B1266" t="str">
            <v>CAIXA ALUMINIO FUNDIDO P/EQUIP.C/TAMPA 34X27X13CM</v>
          </cell>
          <cell r="C1266" t="str">
            <v>UN</v>
          </cell>
          <cell r="D1266">
            <v>175.66</v>
          </cell>
        </row>
        <row r="1267">
          <cell r="A1267">
            <v>54813</v>
          </cell>
          <cell r="B1267" t="str">
            <v>CAIXA ALUMINIO FUNDIDO P/EQUIP.C/TAMPA 45X30X25CM</v>
          </cell>
          <cell r="C1267" t="str">
            <v>UN</v>
          </cell>
          <cell r="D1267">
            <v>603.69000000000005</v>
          </cell>
        </row>
        <row r="1268">
          <cell r="A1268">
            <v>54824</v>
          </cell>
          <cell r="B1268" t="str">
            <v>CAIXA DE PASS.PORTA/FECH. - 40X40X15CM</v>
          </cell>
          <cell r="C1268" t="str">
            <v>UN</v>
          </cell>
          <cell r="D1268">
            <v>23.51</v>
          </cell>
        </row>
        <row r="1269">
          <cell r="A1269">
            <v>54826</v>
          </cell>
          <cell r="B1269" t="str">
            <v>CAIXA PASS.CHAPA DE AÇO DE SOBR. PORTA FECH-MED.50X50X15CM</v>
          </cell>
          <cell r="C1269" t="str">
            <v>UN</v>
          </cell>
          <cell r="D1269">
            <v>43.9</v>
          </cell>
        </row>
        <row r="1270">
          <cell r="A1270">
            <v>54840</v>
          </cell>
          <cell r="B1270" t="str">
            <v>CAIXA DE PAS. TAMP. PARAF. - 20X20X10CM</v>
          </cell>
          <cell r="C1270" t="str">
            <v>UN</v>
          </cell>
          <cell r="D1270">
            <v>9.16</v>
          </cell>
        </row>
        <row r="1271">
          <cell r="A1271">
            <v>54842</v>
          </cell>
          <cell r="B1271" t="str">
            <v>CAIXA PASS.CHAPA DE AÇO DE SOBR. C/ TAMPA APAR.-MED.30X30X12CM</v>
          </cell>
          <cell r="C1271" t="str">
            <v>UN</v>
          </cell>
          <cell r="D1271">
            <v>19.87</v>
          </cell>
        </row>
        <row r="1272">
          <cell r="A1272">
            <v>54844</v>
          </cell>
          <cell r="B1272" t="str">
            <v>CAIXA PASS.CHAPA DE AÇO DE SOBR. C/ C1270TAMPA APAR.-MED.40X40X15CM</v>
          </cell>
          <cell r="C1272" t="str">
            <v>UN</v>
          </cell>
          <cell r="D1272">
            <v>32.1</v>
          </cell>
        </row>
        <row r="1273">
          <cell r="A1273">
            <v>54860</v>
          </cell>
          <cell r="B1273" t="str">
            <v>CONDULETE CORPO DUPLO; INCLUSIVE TAMPA - 3/4"</v>
          </cell>
          <cell r="C1273" t="str">
            <v>UN</v>
          </cell>
          <cell r="D1273">
            <v>10.34</v>
          </cell>
        </row>
        <row r="1274">
          <cell r="A1274">
            <v>54862</v>
          </cell>
          <cell r="B1274" t="str">
            <v>CONDULETE DE ALUMÍNIO TIPO C COM TAMPA - 1/2"</v>
          </cell>
          <cell r="C1274" t="str">
            <v>UN</v>
          </cell>
          <cell r="D1274">
            <v>3.84</v>
          </cell>
        </row>
        <row r="1275">
          <cell r="A1275">
            <v>54863</v>
          </cell>
          <cell r="B1275" t="str">
            <v>CONDULETE DE ALUMÍNIO TIPO C COM TAMPA - 3/4"</v>
          </cell>
          <cell r="C1275" t="str">
            <v>UN</v>
          </cell>
          <cell r="D1275">
            <v>4.6100000000000003</v>
          </cell>
        </row>
        <row r="1276">
          <cell r="A1276">
            <v>54864</v>
          </cell>
          <cell r="B1276" t="str">
            <v>CONDULETE DE ALUMÍNIO TIPO C COM TAMPA - 1"</v>
          </cell>
          <cell r="C1276" t="str">
            <v>UN</v>
          </cell>
          <cell r="D1276">
            <v>7.14</v>
          </cell>
        </row>
        <row r="1277">
          <cell r="A1277">
            <v>54865</v>
          </cell>
          <cell r="B1277" t="str">
            <v>CONDULETE DE ALUMÍNIO TIPO C COM TAMPA - 1 1/4"</v>
          </cell>
          <cell r="C1277" t="str">
            <v>UN</v>
          </cell>
          <cell r="D1277">
            <v>12.92</v>
          </cell>
        </row>
        <row r="1278">
          <cell r="A1278">
            <v>54866</v>
          </cell>
          <cell r="B1278" t="str">
            <v>CONDULETE DE ALUMÍNIO TIPO C COM TAMPA - 1 1/2"</v>
          </cell>
          <cell r="C1278" t="str">
            <v>UN</v>
          </cell>
          <cell r="D1278">
            <v>17.5</v>
          </cell>
        </row>
        <row r="1279">
          <cell r="A1279">
            <v>54867</v>
          </cell>
          <cell r="B1279" t="str">
            <v>CONDULETE DE ALUMÍNIO TIPO C COM TAMPA - 2"</v>
          </cell>
          <cell r="C1279" t="str">
            <v>UN</v>
          </cell>
          <cell r="D1279">
            <v>26.21</v>
          </cell>
        </row>
        <row r="1280">
          <cell r="A1280">
            <v>54868</v>
          </cell>
          <cell r="B1280" t="str">
            <v>CONDULETE DE ALUMÍNIO TIPO C COM TAMPA - 2 1/2"</v>
          </cell>
          <cell r="C1280" t="str">
            <v>UN</v>
          </cell>
          <cell r="D1280">
            <v>35.92</v>
          </cell>
        </row>
        <row r="1281">
          <cell r="A1281">
            <v>54869</v>
          </cell>
          <cell r="B1281" t="str">
            <v>CONDULETE DE ALUMÍNIO TIPO C COM TAMPA - 3"</v>
          </cell>
          <cell r="C1281" t="str">
            <v>UN</v>
          </cell>
          <cell r="D1281">
            <v>49.06</v>
          </cell>
        </row>
        <row r="1282">
          <cell r="A1282">
            <v>54871</v>
          </cell>
          <cell r="B1282" t="str">
            <v>CONDULETE DE ALUMÍNIO TIPO C COM TAMPA - 4"</v>
          </cell>
          <cell r="C1282" t="str">
            <v>UN</v>
          </cell>
          <cell r="D1282">
            <v>81.52</v>
          </cell>
        </row>
        <row r="1283">
          <cell r="A1283">
            <v>54881</v>
          </cell>
          <cell r="B1283" t="str">
            <v>CONDULETE DE PVC COM TAMPA - 3/4"</v>
          </cell>
          <cell r="C1283" t="str">
            <v>UN</v>
          </cell>
          <cell r="D1283">
            <v>7.61</v>
          </cell>
        </row>
        <row r="1284">
          <cell r="A1284">
            <v>54900</v>
          </cell>
          <cell r="B1284" t="str">
            <v>ELETROFERRAGENS</v>
          </cell>
        </row>
        <row r="1285">
          <cell r="A1285">
            <v>54910</v>
          </cell>
          <cell r="B1285" t="str">
            <v>PERFILADO LISO CHAPA 14 - 19X38MM</v>
          </cell>
          <cell r="C1285" t="str">
            <v>M</v>
          </cell>
          <cell r="D1285">
            <v>6.49</v>
          </cell>
        </row>
        <row r="1286">
          <cell r="A1286">
            <v>54912</v>
          </cell>
          <cell r="B1286" t="str">
            <v>PERFILADO LISO CHAPA 14 - 38X38MM</v>
          </cell>
          <cell r="C1286" t="str">
            <v>M</v>
          </cell>
          <cell r="D1286">
            <v>9.6300000000000008</v>
          </cell>
        </row>
        <row r="1287">
          <cell r="A1287">
            <v>54913</v>
          </cell>
          <cell r="B1287" t="str">
            <v>PERFILADO LISO CHAPA 14 - 38X76MM</v>
          </cell>
          <cell r="C1287" t="str">
            <v>M</v>
          </cell>
          <cell r="D1287">
            <v>12.78</v>
          </cell>
        </row>
        <row r="1288">
          <cell r="A1288">
            <v>54915</v>
          </cell>
          <cell r="B1288" t="str">
            <v>PERFILADO PERFURADO CHAPA 14 - 19X38MM</v>
          </cell>
          <cell r="C1288" t="str">
            <v>M</v>
          </cell>
          <cell r="D1288">
            <v>6.49</v>
          </cell>
        </row>
        <row r="1289">
          <cell r="A1289">
            <v>54917</v>
          </cell>
          <cell r="B1289" t="str">
            <v>PERFILADO PERFURADO CHAPA 14 - 38X38MM</v>
          </cell>
          <cell r="C1289" t="str">
            <v>M</v>
          </cell>
          <cell r="D1289">
            <v>8.6999999999999993</v>
          </cell>
        </row>
        <row r="1290">
          <cell r="A1290">
            <v>54918</v>
          </cell>
          <cell r="B1290" t="str">
            <v>PERFILADO PERFURADO CHAPA 14 - 38X76MM</v>
          </cell>
          <cell r="C1290" t="str">
            <v>M</v>
          </cell>
          <cell r="D1290">
            <v>13.06</v>
          </cell>
        </row>
        <row r="1291">
          <cell r="A1291">
            <v>54920</v>
          </cell>
          <cell r="B1291" t="str">
            <v>TAMPA METALICA PARA PERFILADO 38MM</v>
          </cell>
          <cell r="C1291" t="str">
            <v>M</v>
          </cell>
          <cell r="D1291">
            <v>1.97</v>
          </cell>
        </row>
        <row r="1292">
          <cell r="A1292">
            <v>54921</v>
          </cell>
          <cell r="B1292" t="str">
            <v>TAMPA METALICA PARA PERFILADO 76MM</v>
          </cell>
          <cell r="C1292" t="str">
            <v>M</v>
          </cell>
          <cell r="D1292">
            <v>2.6</v>
          </cell>
        </row>
        <row r="1293">
          <cell r="A1293">
            <v>54925</v>
          </cell>
          <cell r="B1293" t="str">
            <v>SUPORTE PARA PERFILADO 100X300MM</v>
          </cell>
          <cell r="C1293" t="str">
            <v>UN</v>
          </cell>
          <cell r="D1293">
            <v>3.92</v>
          </cell>
        </row>
        <row r="1294">
          <cell r="A1294">
            <v>54927</v>
          </cell>
          <cell r="B1294" t="str">
            <v>SUPORTE P/LUMINARIA 100X 38MM</v>
          </cell>
          <cell r="C1294" t="str">
            <v>UN</v>
          </cell>
          <cell r="D1294">
            <v>0.82</v>
          </cell>
        </row>
        <row r="1295">
          <cell r="A1295">
            <v>54928</v>
          </cell>
          <cell r="B1295" t="str">
            <v>SUPORTE PARA LUMINARIA 165X 38MM</v>
          </cell>
          <cell r="C1295" t="str">
            <v>UN</v>
          </cell>
          <cell r="D1295">
            <v>1.2</v>
          </cell>
        </row>
        <row r="1296">
          <cell r="A1296">
            <v>54930</v>
          </cell>
          <cell r="B1296" t="str">
            <v>EMENDA INTERNA PARA PERFILADO 38X38MM -I-</v>
          </cell>
          <cell r="C1296" t="str">
            <v>UN</v>
          </cell>
          <cell r="D1296">
            <v>0.86</v>
          </cell>
        </row>
        <row r="1297">
          <cell r="A1297">
            <v>54932</v>
          </cell>
          <cell r="B1297" t="str">
            <v>EMENDA INTERNA PARA PERFILADO 38X38MM -T-</v>
          </cell>
          <cell r="C1297" t="str">
            <v>UN</v>
          </cell>
          <cell r="D1297">
            <v>2.17</v>
          </cell>
        </row>
        <row r="1298">
          <cell r="A1298">
            <v>54941</v>
          </cell>
          <cell r="B1298" t="str">
            <v>CAIXA DERIVACAO P/PERFILADO 38X38MM TIPO -C-</v>
          </cell>
          <cell r="C1298" t="str">
            <v>UN</v>
          </cell>
          <cell r="D1298">
            <v>5.72</v>
          </cell>
        </row>
        <row r="1299">
          <cell r="A1299">
            <v>54942</v>
          </cell>
          <cell r="B1299" t="str">
            <v>CAIXA DERIVACAO P/PERFILADO 38X38MM TIPO -L-</v>
          </cell>
          <cell r="C1299" t="str">
            <v>UN</v>
          </cell>
          <cell r="D1299">
            <v>5.8</v>
          </cell>
        </row>
        <row r="1300">
          <cell r="A1300">
            <v>54944</v>
          </cell>
          <cell r="B1300" t="str">
            <v>CAIXA DERIVACAO P/PERFILADO 38X76MM TIPO -E-</v>
          </cell>
          <cell r="C1300" t="str">
            <v>UN</v>
          </cell>
          <cell r="D1300">
            <v>9.27</v>
          </cell>
        </row>
        <row r="1301">
          <cell r="A1301">
            <v>54945</v>
          </cell>
          <cell r="B1301" t="str">
            <v>CAIXA DERIVACAO P/PERFILADO 38X76MM TIPO -C-</v>
          </cell>
          <cell r="C1301" t="str">
            <v>UN</v>
          </cell>
          <cell r="D1301">
            <v>9.92</v>
          </cell>
        </row>
        <row r="1302">
          <cell r="A1302">
            <v>54946</v>
          </cell>
          <cell r="B1302" t="str">
            <v>CAIXA DERIVACAO P/PERFILADO 38X76MM TIPO -L-</v>
          </cell>
          <cell r="C1302" t="str">
            <v>UN</v>
          </cell>
          <cell r="D1302">
            <v>9.4</v>
          </cell>
        </row>
        <row r="1303">
          <cell r="A1303">
            <v>54949</v>
          </cell>
          <cell r="B1303" t="str">
            <v>CAIXA DERIVACAO P/PERFILADO 38X76MM TIPO -T-</v>
          </cell>
          <cell r="C1303" t="str">
            <v>UN</v>
          </cell>
          <cell r="D1303">
            <v>10.58</v>
          </cell>
        </row>
        <row r="1304">
          <cell r="A1304">
            <v>54950</v>
          </cell>
          <cell r="B1304" t="str">
            <v>CAIXA DE TOMADA EM PERFILADO  - MED: (38X40X120)MM</v>
          </cell>
          <cell r="C1304" t="str">
            <v>UN</v>
          </cell>
          <cell r="D1304">
            <v>1.56</v>
          </cell>
        </row>
        <row r="1305">
          <cell r="A1305">
            <v>54952</v>
          </cell>
          <cell r="B1305" t="str">
            <v>TIRANTE EM AÇO GALV. ROSQUEADO - 5/16"</v>
          </cell>
          <cell r="C1305" t="str">
            <v>M</v>
          </cell>
          <cell r="D1305">
            <v>2.08</v>
          </cell>
        </row>
        <row r="1306">
          <cell r="A1306">
            <v>54954</v>
          </cell>
          <cell r="B1306" t="str">
            <v>PORCA LOSANGULAR C/PINO   1/4"</v>
          </cell>
          <cell r="C1306" t="str">
            <v>UN</v>
          </cell>
          <cell r="D1306">
            <v>0.44</v>
          </cell>
        </row>
        <row r="1307">
          <cell r="A1307">
            <v>54960</v>
          </cell>
          <cell r="B1307" t="str">
            <v>SUSPENSAO P/TIRANTE 1/4"</v>
          </cell>
          <cell r="C1307" t="str">
            <v>UN</v>
          </cell>
          <cell r="D1307">
            <v>0.86</v>
          </cell>
        </row>
        <row r="1308">
          <cell r="A1308">
            <v>54961</v>
          </cell>
          <cell r="B1308" t="str">
            <v>SUSPENSAO P/TIRANTE 3/8"</v>
          </cell>
          <cell r="C1308" t="str">
            <v>UN</v>
          </cell>
          <cell r="D1308">
            <v>0.86</v>
          </cell>
        </row>
        <row r="1309">
          <cell r="A1309">
            <v>54965</v>
          </cell>
          <cell r="B1309" t="str">
            <v>SAIDA LATERAL P/ELETRODUTO EM PERFILADO - 3/4"</v>
          </cell>
          <cell r="C1309" t="str">
            <v>UN</v>
          </cell>
          <cell r="D1309">
            <v>0.84</v>
          </cell>
        </row>
        <row r="1310">
          <cell r="A1310">
            <v>54972</v>
          </cell>
          <cell r="B1310" t="str">
            <v>PINO DE AÇO GALV. P/ FINCAPINO COM ROSCA - 3/8"</v>
          </cell>
          <cell r="C1310" t="str">
            <v>UN</v>
          </cell>
          <cell r="D1310">
            <v>1.48</v>
          </cell>
        </row>
        <row r="1311">
          <cell r="A1311">
            <v>55000</v>
          </cell>
          <cell r="B1311" t="str">
            <v>INSUMOS BÁSICOS</v>
          </cell>
        </row>
        <row r="1312">
          <cell r="A1312">
            <v>55002</v>
          </cell>
          <cell r="B1312" t="str">
            <v>ELETROCALHA LISA GALV.ELETR.CH14 - 100X50MM</v>
          </cell>
          <cell r="C1312" t="str">
            <v>M</v>
          </cell>
          <cell r="D1312">
            <v>15.6</v>
          </cell>
        </row>
        <row r="1313">
          <cell r="A1313">
            <v>55004</v>
          </cell>
          <cell r="B1313" t="str">
            <v>ELETROCALHA LISA GALV.ELETR.CH14 - 125X50MM</v>
          </cell>
          <cell r="C1313" t="str">
            <v>M</v>
          </cell>
          <cell r="D1313">
            <v>17.47</v>
          </cell>
        </row>
        <row r="1314">
          <cell r="A1314">
            <v>55006</v>
          </cell>
          <cell r="B1314" t="str">
            <v>ELETROCALHA LISA GALV.ELETR.CH14 - 150X50MM</v>
          </cell>
          <cell r="C1314" t="str">
            <v>M</v>
          </cell>
          <cell r="D1314">
            <v>19.82</v>
          </cell>
        </row>
        <row r="1315">
          <cell r="A1315">
            <v>55008</v>
          </cell>
          <cell r="B1315" t="str">
            <v>ELETROCALHA LISA GALV.ELETR.CH14 - 175X50MM</v>
          </cell>
          <cell r="C1315" t="str">
            <v>M</v>
          </cell>
          <cell r="D1315">
            <v>21.77</v>
          </cell>
        </row>
        <row r="1316">
          <cell r="A1316">
            <v>55010</v>
          </cell>
          <cell r="B1316" t="str">
            <v>ELETROCALHA LISA GALV.ELETR.CH14 - 200X50MM</v>
          </cell>
          <cell r="C1316" t="str">
            <v>M</v>
          </cell>
          <cell r="D1316">
            <v>23.76</v>
          </cell>
        </row>
        <row r="1317">
          <cell r="A1317">
            <v>55012</v>
          </cell>
          <cell r="B1317" t="str">
            <v>ELETROCALHA LISA GALV.ELETR.CH14 - 250X50MM</v>
          </cell>
          <cell r="C1317" t="str">
            <v>M</v>
          </cell>
          <cell r="D1317">
            <v>27.72</v>
          </cell>
        </row>
        <row r="1318">
          <cell r="A1318">
            <v>55014</v>
          </cell>
          <cell r="B1318" t="str">
            <v>ELETROCALHA LISA GALV.ELETR.CH14 - 300X50MM</v>
          </cell>
          <cell r="C1318" t="str">
            <v>M</v>
          </cell>
          <cell r="D1318">
            <v>31.69</v>
          </cell>
        </row>
        <row r="1319">
          <cell r="A1319">
            <v>55016</v>
          </cell>
          <cell r="B1319" t="str">
            <v>ELETROCALHA LISA GALV.ELETR.CH14 - 150X100MM</v>
          </cell>
          <cell r="C1319" t="str">
            <v>M</v>
          </cell>
          <cell r="D1319">
            <v>27.72</v>
          </cell>
        </row>
        <row r="1320">
          <cell r="A1320">
            <v>55018</v>
          </cell>
          <cell r="B1320" t="str">
            <v>ELETROCALHA LISA GALV.ELETR.CH14 - 200X100MM</v>
          </cell>
          <cell r="C1320" t="str">
            <v>M</v>
          </cell>
          <cell r="D1320">
            <v>31.69</v>
          </cell>
        </row>
        <row r="1321">
          <cell r="A1321">
            <v>55020</v>
          </cell>
          <cell r="B1321" t="str">
            <v>ELETROCALHA LISA GALV.ELETR.CH14 - 250X100MM</v>
          </cell>
          <cell r="C1321" t="str">
            <v>M</v>
          </cell>
          <cell r="D1321">
            <v>35.53</v>
          </cell>
        </row>
        <row r="1322">
          <cell r="A1322">
            <v>55022</v>
          </cell>
          <cell r="B1322" t="str">
            <v>ELETROCALHA LISA GALV.ELETR.CH14 - 300X100MM</v>
          </cell>
          <cell r="C1322" t="str">
            <v>M</v>
          </cell>
          <cell r="D1322">
            <v>39.28</v>
          </cell>
        </row>
        <row r="1323">
          <cell r="A1323">
            <v>55024</v>
          </cell>
          <cell r="B1323" t="str">
            <v>ELETROCALHA LISA GALV.ELETR.CH14 - 400X100MM</v>
          </cell>
          <cell r="C1323" t="str">
            <v>M</v>
          </cell>
          <cell r="D1323">
            <v>45.48</v>
          </cell>
        </row>
        <row r="1324">
          <cell r="A1324">
            <v>55025</v>
          </cell>
          <cell r="B1324" t="str">
            <v>TAMPA P/ELETROCALHA GALV.ELETR. - 100MM</v>
          </cell>
          <cell r="C1324" t="str">
            <v>M</v>
          </cell>
          <cell r="D1324">
            <v>2.99</v>
          </cell>
        </row>
        <row r="1325">
          <cell r="A1325">
            <v>55026</v>
          </cell>
          <cell r="B1325" t="str">
            <v>TAMPA P/ELETROCALHA GALV.ELETR. - 125MM</v>
          </cell>
          <cell r="C1325" t="str">
            <v>M</v>
          </cell>
          <cell r="D1325">
            <v>3.6</v>
          </cell>
        </row>
        <row r="1326">
          <cell r="A1326">
            <v>55027</v>
          </cell>
          <cell r="B1326" t="str">
            <v>TAMPA P/ELETROCALHA GALV.ELETR. - 150MM</v>
          </cell>
          <cell r="C1326" t="str">
            <v>M</v>
          </cell>
          <cell r="D1326">
            <v>4.2</v>
          </cell>
        </row>
        <row r="1327">
          <cell r="A1327">
            <v>55028</v>
          </cell>
          <cell r="B1327" t="str">
            <v>TAMPA P/ELETROCALHA GALV.ELETR. - 175MM</v>
          </cell>
          <cell r="C1327" t="str">
            <v>M</v>
          </cell>
          <cell r="D1327">
            <v>4.54</v>
          </cell>
        </row>
        <row r="1328">
          <cell r="A1328">
            <v>55029</v>
          </cell>
          <cell r="B1328" t="str">
            <v>TAMPA P/ELETROCALHA GALV.ELETR. - 200MM</v>
          </cell>
          <cell r="C1328" t="str">
            <v>M</v>
          </cell>
          <cell r="D1328">
            <v>5.1100000000000003</v>
          </cell>
        </row>
        <row r="1329">
          <cell r="A1329">
            <v>55030</v>
          </cell>
          <cell r="B1329" t="str">
            <v>TAMPA P/ELETROCALHA GALV.ELETR. - 250MM</v>
          </cell>
          <cell r="C1329" t="str">
            <v>M</v>
          </cell>
          <cell r="D1329">
            <v>6.73</v>
          </cell>
        </row>
        <row r="1330">
          <cell r="A1330">
            <v>55031</v>
          </cell>
          <cell r="B1330" t="str">
            <v>TAMPA P/ELETROCALHA GALV.ELETR. - 300MM</v>
          </cell>
          <cell r="C1330" t="str">
            <v>M</v>
          </cell>
          <cell r="D1330">
            <v>7.92</v>
          </cell>
        </row>
        <row r="1331">
          <cell r="A1331">
            <v>55032</v>
          </cell>
          <cell r="B1331" t="str">
            <v>TAMPA P/ELETROCALHA GALV.ELETR. - 400MM</v>
          </cell>
          <cell r="C1331" t="str">
            <v>M</v>
          </cell>
          <cell r="D1331">
            <v>12.27</v>
          </cell>
        </row>
        <row r="1332">
          <cell r="A1332">
            <v>55033</v>
          </cell>
          <cell r="B1332" t="str">
            <v>ELETROCALHA PERF.GALV.ELETR.CH14 - 100X50MM</v>
          </cell>
          <cell r="C1332" t="str">
            <v>M</v>
          </cell>
          <cell r="D1332">
            <v>15.99</v>
          </cell>
        </row>
        <row r="1333">
          <cell r="A1333">
            <v>55034</v>
          </cell>
          <cell r="B1333" t="str">
            <v>ELETROCALHA PERF.GALV.ELETR.CH14 - 125X50MM</v>
          </cell>
          <cell r="C1333" t="str">
            <v>M</v>
          </cell>
          <cell r="D1333">
            <v>17.920000000000002</v>
          </cell>
        </row>
        <row r="1334">
          <cell r="A1334">
            <v>55036</v>
          </cell>
          <cell r="B1334" t="str">
            <v>ELETROCALHA PERF.GALV.ELETR.CH14 - 150X50MM</v>
          </cell>
          <cell r="C1334" t="str">
            <v>M</v>
          </cell>
          <cell r="D1334">
            <v>20</v>
          </cell>
        </row>
        <row r="1335">
          <cell r="A1335">
            <v>55038</v>
          </cell>
          <cell r="B1335" t="str">
            <v>ELETROCALHA PERF.GALV.ELETR.CH14 - 175X50MM</v>
          </cell>
          <cell r="C1335" t="str">
            <v>M</v>
          </cell>
          <cell r="D1335">
            <v>21.96</v>
          </cell>
        </row>
        <row r="1336">
          <cell r="A1336">
            <v>55040</v>
          </cell>
          <cell r="B1336" t="str">
            <v>ELETROCALHA PERF.GALV.ELETR.CH14 - 200X50MM</v>
          </cell>
          <cell r="C1336" t="str">
            <v>M</v>
          </cell>
          <cell r="D1336">
            <v>23.97</v>
          </cell>
        </row>
        <row r="1337">
          <cell r="A1337">
            <v>55042</v>
          </cell>
          <cell r="B1337" t="str">
            <v>ELETROCALHA PERF.GALV.ELETR.CH14 - 250X50MM</v>
          </cell>
          <cell r="C1337" t="str">
            <v>M</v>
          </cell>
          <cell r="D1337">
            <v>27.96</v>
          </cell>
        </row>
        <row r="1338">
          <cell r="A1338">
            <v>55044</v>
          </cell>
          <cell r="B1338" t="str">
            <v>ELETROCALHA PERF.GALV.ELETR.CH14 - 300X50MM</v>
          </cell>
          <cell r="C1338" t="str">
            <v>M</v>
          </cell>
          <cell r="D1338">
            <v>31.97</v>
          </cell>
        </row>
        <row r="1339">
          <cell r="A1339">
            <v>55046</v>
          </cell>
          <cell r="B1339" t="str">
            <v>ELETROCALHA PERF.GALV.ELETR.CH14 - 150X100MM</v>
          </cell>
          <cell r="C1339" t="str">
            <v>M</v>
          </cell>
          <cell r="D1339">
            <v>27.96</v>
          </cell>
        </row>
        <row r="1340">
          <cell r="A1340">
            <v>55048</v>
          </cell>
          <cell r="B1340" t="str">
            <v>ELETROCALHA PERF.GALV.ELETR.CH14 - 200X100MM</v>
          </cell>
          <cell r="C1340" t="str">
            <v>M</v>
          </cell>
          <cell r="D1340">
            <v>31.97</v>
          </cell>
        </row>
        <row r="1341">
          <cell r="A1341">
            <v>55050</v>
          </cell>
          <cell r="B1341" t="str">
            <v>ELETROCALHA PERF.GALV.ELETR.CH14 - 250X100MM</v>
          </cell>
          <cell r="C1341" t="str">
            <v>M</v>
          </cell>
          <cell r="D1341">
            <v>35.86</v>
          </cell>
        </row>
        <row r="1342">
          <cell r="A1342">
            <v>55052</v>
          </cell>
          <cell r="B1342" t="str">
            <v>ELETROCALHA PERF.GALV.ELETR.CH14 - 300X100MM</v>
          </cell>
          <cell r="C1342" t="str">
            <v>M</v>
          </cell>
          <cell r="D1342">
            <v>39.99</v>
          </cell>
        </row>
        <row r="1343">
          <cell r="A1343">
            <v>55054</v>
          </cell>
          <cell r="B1343" t="str">
            <v>ELETROCALHA PERF.GALV.ELETR.CH14 - 400X100MM</v>
          </cell>
          <cell r="C1343" t="str">
            <v>M</v>
          </cell>
          <cell r="D1343">
            <v>47.91</v>
          </cell>
        </row>
        <row r="1344">
          <cell r="A1344">
            <v>55200</v>
          </cell>
          <cell r="B1344" t="str">
            <v>INTERRUPTORES; TOMADAS; E ESPELHOS</v>
          </cell>
        </row>
        <row r="1345">
          <cell r="A1345">
            <v>55201</v>
          </cell>
          <cell r="B1345" t="str">
            <v>BOTAO PARA CAMPAINHA; COMPLETO</v>
          </cell>
          <cell r="C1345" t="str">
            <v>UN</v>
          </cell>
          <cell r="D1345">
            <v>4.75</v>
          </cell>
        </row>
        <row r="1346">
          <cell r="A1346">
            <v>55210</v>
          </cell>
          <cell r="B1346" t="str">
            <v>ESPELHO PLASTICO -  4"X2"</v>
          </cell>
          <cell r="C1346" t="str">
            <v>UN</v>
          </cell>
          <cell r="D1346">
            <v>1.1399999999999999</v>
          </cell>
        </row>
        <row r="1347">
          <cell r="A1347">
            <v>55211</v>
          </cell>
          <cell r="B1347" t="str">
            <v>ESPELHO PLASTICO - 4"X4"</v>
          </cell>
          <cell r="C1347" t="str">
            <v>UN</v>
          </cell>
          <cell r="D1347">
            <v>2.82</v>
          </cell>
        </row>
        <row r="1348">
          <cell r="A1348">
            <v>55212</v>
          </cell>
          <cell r="B1348" t="str">
            <v>ESPELHO PLASTICO - 3"X3"</v>
          </cell>
          <cell r="C1348" t="str">
            <v>UN</v>
          </cell>
          <cell r="D1348">
            <v>1.22</v>
          </cell>
        </row>
        <row r="1349">
          <cell r="A1349">
            <v>55218</v>
          </cell>
          <cell r="B1349" t="str">
            <v>VARIADOR DE LUMINOSIDADE SIMPLES 700W - 110/220V</v>
          </cell>
          <cell r="C1349" t="str">
            <v>UN</v>
          </cell>
          <cell r="D1349">
            <v>87.2</v>
          </cell>
        </row>
        <row r="1350">
          <cell r="A1350">
            <v>55219</v>
          </cell>
          <cell r="B1350" t="str">
            <v>VARIADOR DE LUMINOSIDADE ROTATIVO - 127V/500W</v>
          </cell>
          <cell r="C1350" t="str">
            <v>UN</v>
          </cell>
          <cell r="D1350">
            <v>81.7</v>
          </cell>
        </row>
        <row r="1351">
          <cell r="A1351">
            <v>55220</v>
          </cell>
          <cell r="B1351" t="str">
            <v>INTERRUPTOR PARALELO - 1 TECLA</v>
          </cell>
          <cell r="C1351" t="str">
            <v>UN</v>
          </cell>
          <cell r="D1351">
            <v>5.58</v>
          </cell>
        </row>
        <row r="1352">
          <cell r="A1352">
            <v>55225</v>
          </cell>
          <cell r="B1352" t="str">
            <v>INTERRUPTOR PARALELO BIPOLAR - 1 TECLA</v>
          </cell>
          <cell r="C1352" t="str">
            <v>UN</v>
          </cell>
          <cell r="D1352">
            <v>16.260000000000002</v>
          </cell>
        </row>
        <row r="1353">
          <cell r="A1353">
            <v>55230</v>
          </cell>
          <cell r="B1353" t="str">
            <v>INTERRUPTOR SIMPLES - 1 TECLA</v>
          </cell>
          <cell r="C1353" t="str">
            <v>UN</v>
          </cell>
          <cell r="D1353">
            <v>4.26</v>
          </cell>
        </row>
        <row r="1354">
          <cell r="A1354">
            <v>55235</v>
          </cell>
          <cell r="B1354" t="str">
            <v>INTERRUPTOR SIMPLES - 2 TECLAS</v>
          </cell>
          <cell r="C1354" t="str">
            <v>UN</v>
          </cell>
          <cell r="D1354">
            <v>7.34</v>
          </cell>
        </row>
        <row r="1355">
          <cell r="A1355">
            <v>55240</v>
          </cell>
          <cell r="B1355" t="str">
            <v>INTERRUPTOR SIMPLES - 3 TECLAS</v>
          </cell>
          <cell r="C1355" t="str">
            <v>UN</v>
          </cell>
          <cell r="D1355">
            <v>10.119999999999999</v>
          </cell>
        </row>
        <row r="1356">
          <cell r="A1356">
            <v>55245</v>
          </cell>
          <cell r="B1356" t="str">
            <v>INTERRUPTOR SIMPLES BIPOLAR - 1 TECLA</v>
          </cell>
          <cell r="C1356" t="str">
            <v>UN</v>
          </cell>
          <cell r="D1356">
            <v>21.56</v>
          </cell>
        </row>
        <row r="1357">
          <cell r="A1357">
            <v>55250</v>
          </cell>
          <cell r="B1357" t="str">
            <v>TOMADA PARA PISO; COMPLETA</v>
          </cell>
          <cell r="C1357" t="str">
            <v>UN</v>
          </cell>
          <cell r="D1357">
            <v>16.68</v>
          </cell>
        </row>
        <row r="1358">
          <cell r="A1358">
            <v>55251</v>
          </cell>
          <cell r="B1358" t="str">
            <v>TOMADA P/TELEFONE 4P PADRAO TELEBRAS</v>
          </cell>
          <cell r="C1358" t="str">
            <v>UN</v>
          </cell>
          <cell r="D1358">
            <v>7.54</v>
          </cell>
        </row>
        <row r="1359">
          <cell r="A1359">
            <v>55252</v>
          </cell>
          <cell r="B1359" t="str">
            <v>TOMADA 3P+T 30A - 440V</v>
          </cell>
          <cell r="C1359" t="str">
            <v>UN</v>
          </cell>
          <cell r="D1359">
            <v>22.55</v>
          </cell>
        </row>
        <row r="1360">
          <cell r="A1360">
            <v>55253</v>
          </cell>
          <cell r="B1360" t="str">
            <v>TOMADA 3P+T 32A - 750V - TIPO INDUSTRIAL</v>
          </cell>
          <cell r="C1360" t="str">
            <v>UN</v>
          </cell>
          <cell r="D1360">
            <v>21.71</v>
          </cell>
        </row>
        <row r="1361">
          <cell r="A1361">
            <v>55254</v>
          </cell>
          <cell r="B1361" t="str">
            <v>TOMADA 3P+T 63A - 750V - TIPO INDUSTRIAL</v>
          </cell>
          <cell r="C1361" t="str">
            <v>UN</v>
          </cell>
          <cell r="D1361">
            <v>75.88</v>
          </cell>
        </row>
        <row r="1362">
          <cell r="A1362">
            <v>55255</v>
          </cell>
          <cell r="B1362" t="str">
            <v>TOMADA SIMPLES DE EMBUTIR - 110/220V</v>
          </cell>
          <cell r="C1362" t="str">
            <v>UN</v>
          </cell>
          <cell r="D1362">
            <v>4.24</v>
          </cell>
        </row>
        <row r="1363">
          <cell r="A1363">
            <v>55260</v>
          </cell>
          <cell r="B1363" t="str">
            <v>TOMADA TRIPOLAR - 220V</v>
          </cell>
          <cell r="C1363" t="str">
            <v>UN</v>
          </cell>
          <cell r="D1363">
            <v>7.09</v>
          </cell>
        </row>
        <row r="1364">
          <cell r="A1364">
            <v>55269</v>
          </cell>
          <cell r="B1364" t="str">
            <v>TOMADA RJ 45 PARA INFORMÁTICA COM PLACA</v>
          </cell>
          <cell r="C1364" t="str">
            <v>UN</v>
          </cell>
          <cell r="D1364">
            <v>20.64</v>
          </cell>
        </row>
        <row r="1365">
          <cell r="A1365">
            <v>55270</v>
          </cell>
          <cell r="B1365" t="str">
            <v>PLUG P/TELEFONE 4P PADRAO TELEBRAS</v>
          </cell>
          <cell r="C1365" t="str">
            <v>UN</v>
          </cell>
          <cell r="D1365">
            <v>4.58</v>
          </cell>
        </row>
        <row r="1366">
          <cell r="A1366">
            <v>55271</v>
          </cell>
          <cell r="B1366" t="str">
            <v>PLUG 3P+T 30A - 440V</v>
          </cell>
          <cell r="C1366" t="str">
            <v>UN</v>
          </cell>
          <cell r="D1366">
            <v>34.11</v>
          </cell>
        </row>
        <row r="1367">
          <cell r="A1367">
            <v>55272</v>
          </cell>
          <cell r="B1367" t="str">
            <v>PLUG 3P+T 32A - 75OV - TIPO INDUSTRIAL</v>
          </cell>
          <cell r="C1367" t="str">
            <v>UN</v>
          </cell>
          <cell r="D1367">
            <v>31</v>
          </cell>
        </row>
        <row r="1368">
          <cell r="A1368">
            <v>55273</v>
          </cell>
          <cell r="B1368" t="str">
            <v>PLUG 3P+T 63A - 750V - TIPO INDUSTRIAL</v>
          </cell>
          <cell r="C1368" t="str">
            <v>UN</v>
          </cell>
          <cell r="D1368">
            <v>92.5</v>
          </cell>
        </row>
        <row r="1369">
          <cell r="A1369">
            <v>55274</v>
          </cell>
          <cell r="B1369" t="str">
            <v>PLUG 2P+T - 20A - 250V</v>
          </cell>
          <cell r="C1369" t="str">
            <v>UN</v>
          </cell>
          <cell r="D1369">
            <v>5.96</v>
          </cell>
        </row>
        <row r="1370">
          <cell r="A1370">
            <v>55600</v>
          </cell>
          <cell r="B1370" t="str">
            <v>LUMINÁRIAS</v>
          </cell>
        </row>
        <row r="1371">
          <cell r="A1371">
            <v>55601</v>
          </cell>
          <cell r="B1371" t="str">
            <v>ARANDELA BLINDADA PARA LAMPADA INCANDESCENTE - 1X100W COMPLETA</v>
          </cell>
          <cell r="C1371" t="str">
            <v>UN</v>
          </cell>
          <cell r="D1371">
            <v>103.74</v>
          </cell>
        </row>
        <row r="1372">
          <cell r="A1372">
            <v>55602</v>
          </cell>
          <cell r="B1372" t="str">
            <v>LUMINARIA BLINDADA ALUMINIO FUNDIDO PENDENTE ATE 200W</v>
          </cell>
          <cell r="C1372" t="str">
            <v>UN</v>
          </cell>
          <cell r="D1372">
            <v>64.180000000000007</v>
          </cell>
        </row>
        <row r="1373">
          <cell r="A1373">
            <v>55603</v>
          </cell>
          <cell r="B1373" t="str">
            <v>LUMINARIA BLINDADA ALUMINIO FUNDIDO TARTARUGA ATE 200W</v>
          </cell>
          <cell r="C1373" t="str">
            <v>UN</v>
          </cell>
          <cell r="D1373">
            <v>43.94</v>
          </cell>
        </row>
        <row r="1374">
          <cell r="A1374">
            <v>55604</v>
          </cell>
          <cell r="B1374" t="str">
            <v>LUMINARIA BLINDADA ALUMINIO FUNDIDO EMBUTIR ATE 200W</v>
          </cell>
          <cell r="C1374" t="str">
            <v>UN</v>
          </cell>
          <cell r="D1374">
            <v>92.84</v>
          </cell>
        </row>
        <row r="1375">
          <cell r="A1375">
            <v>55623</v>
          </cell>
          <cell r="B1375" t="str">
            <v>LUMINARIA TIPO BEED P/ LAMPADA MISTA - 1X250W; COMPLETA</v>
          </cell>
          <cell r="C1375" t="str">
            <v>UN</v>
          </cell>
          <cell r="D1375">
            <v>77.88</v>
          </cell>
        </row>
        <row r="1376">
          <cell r="A1376">
            <v>55624</v>
          </cell>
          <cell r="B1376" t="str">
            <v>LUMINARIA INDUSTRIAL 2 LAMPADAS FLUORESCENTES - 16W</v>
          </cell>
          <cell r="C1376" t="str">
            <v>UN</v>
          </cell>
          <cell r="D1376">
            <v>81.510000000000005</v>
          </cell>
        </row>
        <row r="1377">
          <cell r="A1377">
            <v>55626</v>
          </cell>
          <cell r="B1377" t="str">
            <v>LUMINARIA INDUSTRIAL 1 LAMPADA FLUORESCENTE - 32W</v>
          </cell>
          <cell r="C1377" t="str">
            <v>UN</v>
          </cell>
          <cell r="D1377">
            <v>65.319999999999993</v>
          </cell>
        </row>
        <row r="1378">
          <cell r="A1378">
            <v>55627</v>
          </cell>
          <cell r="B1378" t="str">
            <v>LUMINARIA INDUSTRIAL 2 LAMPADAS FLUORESCENTES - 32W</v>
          </cell>
          <cell r="C1378" t="str">
            <v>UN</v>
          </cell>
          <cell r="D1378">
            <v>98.57</v>
          </cell>
        </row>
        <row r="1379">
          <cell r="A1379">
            <v>55628</v>
          </cell>
          <cell r="B1379" t="str">
            <v>LUMINARIA INDUSTRIAL 3 LAMPADAS FLUORESCENTES - 32W</v>
          </cell>
          <cell r="C1379" t="str">
            <v>UN</v>
          </cell>
          <cell r="D1379">
            <v>73.760000000000005</v>
          </cell>
        </row>
        <row r="1380">
          <cell r="A1380">
            <v>55629</v>
          </cell>
          <cell r="B1380" t="str">
            <v>LUMINARIA INDUSTRIAL 4 LAMPADAS FLUORESCENTES - 32W</v>
          </cell>
          <cell r="C1380" t="str">
            <v>UN</v>
          </cell>
          <cell r="D1380">
            <v>85.16</v>
          </cell>
        </row>
        <row r="1381">
          <cell r="A1381">
            <v>55630</v>
          </cell>
          <cell r="B1381" t="str">
            <v>LUMINARIA INDUSTRIAL FLUORESCENTE - 1 X 4OW; COMPLETA</v>
          </cell>
          <cell r="C1381" t="str">
            <v>UN</v>
          </cell>
          <cell r="D1381">
            <v>68.27</v>
          </cell>
        </row>
        <row r="1382">
          <cell r="A1382">
            <v>55632</v>
          </cell>
          <cell r="B1382" t="str">
            <v>LUMINARIA INDUSTRIAL FLUORESCENTE - 2 X 20W; COMPLETA</v>
          </cell>
          <cell r="C1382" t="str">
            <v>UN</v>
          </cell>
          <cell r="D1382">
            <v>70.819999999999993</v>
          </cell>
        </row>
        <row r="1383">
          <cell r="A1383">
            <v>55634</v>
          </cell>
          <cell r="B1383" t="str">
            <v>LUMINARIA INDUSTRIAL FLUORESCENTE - 2 X 40W; COMPLETA</v>
          </cell>
          <cell r="C1383" t="str">
            <v>UN</v>
          </cell>
          <cell r="D1383">
            <v>87.3</v>
          </cell>
        </row>
        <row r="1384">
          <cell r="A1384">
            <v>55638</v>
          </cell>
          <cell r="B1384" t="str">
            <v>LUMINARIA INDUSTRIAL FLUORESCENTE - 4X20W; COMPLETA</v>
          </cell>
          <cell r="C1384" t="str">
            <v>UN</v>
          </cell>
          <cell r="D1384">
            <v>106.64</v>
          </cell>
        </row>
        <row r="1385">
          <cell r="A1385">
            <v>55640</v>
          </cell>
          <cell r="B1385" t="str">
            <v>LUMINARIA INDUSTRIAL FLUORESCENTE - 4X40W; COMPLETA</v>
          </cell>
          <cell r="C1385" t="str">
            <v>UN</v>
          </cell>
          <cell r="D1385">
            <v>158.16</v>
          </cell>
        </row>
        <row r="1386">
          <cell r="A1386">
            <v>55642</v>
          </cell>
          <cell r="B1386" t="str">
            <v>LUMINARIA INDUSTRIAL FLUORESCENTE - 2 X 65W; COMPLETA</v>
          </cell>
          <cell r="C1386" t="str">
            <v>UN</v>
          </cell>
          <cell r="D1386">
            <v>103.66</v>
          </cell>
        </row>
        <row r="1387">
          <cell r="A1387">
            <v>55643</v>
          </cell>
          <cell r="B1387" t="str">
            <v>LUMINARIA INDUSTRIAL FLUORESCENTE - 1X110W; COMPLETA</v>
          </cell>
          <cell r="C1387" t="str">
            <v>UN</v>
          </cell>
          <cell r="D1387">
            <v>88.76</v>
          </cell>
        </row>
        <row r="1388">
          <cell r="A1388">
            <v>55644</v>
          </cell>
          <cell r="B1388" t="str">
            <v>LUMINARIA INDUSTRIAL FLUORESCENTE - 2X110W; COMPLETA</v>
          </cell>
          <cell r="C1388" t="str">
            <v>UN</v>
          </cell>
          <cell r="D1388">
            <v>111.04</v>
          </cell>
        </row>
        <row r="1389">
          <cell r="A1389">
            <v>55647</v>
          </cell>
          <cell r="B1389" t="str">
            <v>LUMINARIA FLUORESCENTE DECORATIVA - 2X20W; COMPLETA</v>
          </cell>
          <cell r="C1389" t="str">
            <v>UN</v>
          </cell>
          <cell r="D1389">
            <v>83.73</v>
          </cell>
        </row>
        <row r="1390">
          <cell r="A1390">
            <v>55649</v>
          </cell>
          <cell r="B1390" t="str">
            <v>LUMINARIA FLUORESCENTE DECORATIVA - 2X40W; COMPLETA</v>
          </cell>
          <cell r="C1390" t="str">
            <v>UN</v>
          </cell>
          <cell r="D1390">
            <v>99.8</v>
          </cell>
        </row>
        <row r="1391">
          <cell r="A1391">
            <v>55650</v>
          </cell>
          <cell r="B1391" t="str">
            <v>LUMINÁRIA TIPO DROPS - 2X100W;COMP.</v>
          </cell>
          <cell r="C1391" t="str">
            <v>UN</v>
          </cell>
          <cell r="D1391">
            <v>35.11</v>
          </cell>
        </row>
        <row r="1392">
          <cell r="A1392">
            <v>55652</v>
          </cell>
          <cell r="B1392" t="str">
            <v>LUMINARIA GLOBO DE VIDRO TIPO ESFERA - 15X28CM</v>
          </cell>
          <cell r="C1392" t="str">
            <v>UN</v>
          </cell>
          <cell r="D1392">
            <v>15.46</v>
          </cell>
        </row>
        <row r="1393">
          <cell r="A1393">
            <v>55660</v>
          </cell>
          <cell r="B1393" t="str">
            <v>LUMIN.P/LAMP.VAPOR MERCURIO 1X400W-C/REFR.VIDRO BORO-SILICATO</v>
          </cell>
          <cell r="C1393" t="str">
            <v>UN</v>
          </cell>
          <cell r="D1393">
            <v>121.35</v>
          </cell>
        </row>
        <row r="1394">
          <cell r="A1394">
            <v>55661</v>
          </cell>
          <cell r="B1394" t="str">
            <v>LUMINARIA ALUM.C1380FUNDIDO C/ ALOJAMENTO P/ LAMPADA ATE 400W</v>
          </cell>
          <cell r="C1394" t="str">
            <v>UN</v>
          </cell>
          <cell r="D1394">
            <v>247.27</v>
          </cell>
        </row>
        <row r="1395">
          <cell r="A1395">
            <v>55666</v>
          </cell>
          <cell r="B1395" t="str">
            <v>LUMINARIA ALUMINIO REPUXADO C/ VIDRO ATE 250W</v>
          </cell>
          <cell r="C1395" t="str">
            <v>UN</v>
          </cell>
          <cell r="D1395">
            <v>182.64</v>
          </cell>
        </row>
        <row r="1396">
          <cell r="A1396">
            <v>55668</v>
          </cell>
          <cell r="B1396" t="str">
            <v>LUM.AL.FUND.C/ALOJ.P/LAMPADA ATE 125W</v>
          </cell>
          <cell r="C1396" t="str">
            <v>UN</v>
          </cell>
          <cell r="D1396">
            <v>136.21</v>
          </cell>
        </row>
        <row r="1397">
          <cell r="A1397">
            <v>55671</v>
          </cell>
          <cell r="B1397" t="str">
            <v>PROJETOR ALUMINIO REPUXADO C/ VIDRO P/ LAMPADA ATE 500W</v>
          </cell>
          <cell r="C1397" t="str">
            <v>UN</v>
          </cell>
          <cell r="D1397">
            <v>79.739999999999995</v>
          </cell>
        </row>
        <row r="1398">
          <cell r="A1398">
            <v>55672</v>
          </cell>
          <cell r="B1398" t="str">
            <v>PROJETOR ALUMINIO REPUXADO C/ VIDRO P/ LAMPADA ATE 250W</v>
          </cell>
          <cell r="C1398" t="str">
            <v>UN</v>
          </cell>
          <cell r="D1398">
            <v>113.93</v>
          </cell>
        </row>
        <row r="1399">
          <cell r="A1399">
            <v>55675</v>
          </cell>
          <cell r="B1399" t="str">
            <v>PROJETOR ALUMINIO FUNDIDO C/ VIDRO P/ LAMPADA ATE  500W</v>
          </cell>
          <cell r="C1399" t="str">
            <v>UN</v>
          </cell>
          <cell r="D1399">
            <v>156.37</v>
          </cell>
        </row>
        <row r="1400">
          <cell r="A1400">
            <v>55676</v>
          </cell>
          <cell r="B1400" t="str">
            <v>PROJETOR ALUMINIO FUNDIDO C/ VIDRO P/ LAMPADA ATE 1000W</v>
          </cell>
          <cell r="C1400" t="str">
            <v>UN</v>
          </cell>
          <cell r="D1400">
            <v>446</v>
          </cell>
        </row>
        <row r="1401">
          <cell r="A1401">
            <v>55685</v>
          </cell>
          <cell r="B1401" t="str">
            <v>LUMINARIA DECORATIVA 1 LAMPADA FLUORESCENTE - 16W</v>
          </cell>
          <cell r="C1401" t="str">
            <v>UN</v>
          </cell>
          <cell r="D1401">
            <v>46.89</v>
          </cell>
        </row>
        <row r="1402">
          <cell r="A1402">
            <v>55686</v>
          </cell>
          <cell r="B1402" t="str">
            <v>LUMINARIA DECORATIVA 2 LAMPADAS FLUORESCENTES - 16W</v>
          </cell>
          <cell r="C1402" t="str">
            <v>UN</v>
          </cell>
          <cell r="D1402">
            <v>62.82</v>
          </cell>
        </row>
        <row r="1403">
          <cell r="A1403">
            <v>55687</v>
          </cell>
          <cell r="B1403" t="str">
            <v>LUMINARIA DECORATIVA 1 LAMPADA FLUORESCENTE - 32W</v>
          </cell>
          <cell r="C1403" t="str">
            <v>UN</v>
          </cell>
          <cell r="D1403">
            <v>46.89</v>
          </cell>
        </row>
        <row r="1404">
          <cell r="A1404">
            <v>55688</v>
          </cell>
          <cell r="B1404" t="str">
            <v>LUMINARIA DECORATIVA 2 LAMPADAS FLUORESCENTES - 32W</v>
          </cell>
          <cell r="C1404" t="str">
            <v>UN</v>
          </cell>
          <cell r="D1404">
            <v>135.09</v>
          </cell>
        </row>
        <row r="1405">
          <cell r="A1405">
            <v>55689</v>
          </cell>
          <cell r="B1405" t="str">
            <v>LUMINARIA DECORATIVA 3 LAMPADAS FLUORESCENTES - 32W</v>
          </cell>
          <cell r="C1405" t="str">
            <v>UN</v>
          </cell>
          <cell r="D1405">
            <v>103.22</v>
          </cell>
        </row>
        <row r="1406">
          <cell r="A1406">
            <v>55690</v>
          </cell>
          <cell r="B1406" t="str">
            <v>LUMINARIA DECORATIVA 4 LAMPADAS FLUORESCENTES - 32W</v>
          </cell>
          <cell r="C1406" t="str">
            <v>UN</v>
          </cell>
          <cell r="D1406">
            <v>122.51</v>
          </cell>
        </row>
        <row r="1407">
          <cell r="A1407">
            <v>55691</v>
          </cell>
          <cell r="B1407" t="str">
            <v>LUMINARIA TIPO TREVO ABERTA 2 PETALAS ATE 500W</v>
          </cell>
          <cell r="C1407" t="str">
            <v>UN</v>
          </cell>
          <cell r="D1407">
            <v>193.88</v>
          </cell>
        </row>
        <row r="1408">
          <cell r="A1408">
            <v>55694</v>
          </cell>
          <cell r="B1408" t="str">
            <v>LUMINARIA TIPO TREVO ABERTA 4 PETALAS ATE 500W</v>
          </cell>
          <cell r="C1408" t="str">
            <v>UN</v>
          </cell>
          <cell r="D1408">
            <v>327.68</v>
          </cell>
        </row>
        <row r="1409">
          <cell r="A1409">
            <v>56000</v>
          </cell>
          <cell r="B1409" t="str">
            <v>REATORES</v>
          </cell>
        </row>
        <row r="1410">
          <cell r="A1410">
            <v>56001</v>
          </cell>
          <cell r="B1410" t="str">
            <v>REATOR AFP/PR - 110/220V - 1X20W</v>
          </cell>
          <cell r="C1410" t="str">
            <v>UN</v>
          </cell>
          <cell r="D1410">
            <v>29.67</v>
          </cell>
        </row>
        <row r="1411">
          <cell r="A1411">
            <v>56002</v>
          </cell>
          <cell r="B1411" t="str">
            <v>REATOR AFP/PR - 110/220V - 2X20W</v>
          </cell>
          <cell r="C1411" t="str">
            <v>UN</v>
          </cell>
          <cell r="D1411">
            <v>29.03</v>
          </cell>
        </row>
        <row r="1412">
          <cell r="A1412">
            <v>56003</v>
          </cell>
          <cell r="B1412" t="str">
            <v>REATOR AFP/PR - 110/220V - 1X40W</v>
          </cell>
          <cell r="C1412" t="str">
            <v>UN</v>
          </cell>
          <cell r="D1412">
            <v>30.53</v>
          </cell>
        </row>
        <row r="1413">
          <cell r="A1413">
            <v>56004</v>
          </cell>
          <cell r="B1413" t="str">
            <v>REATOR AFP/PR - 110/220V - 2X40W</v>
          </cell>
          <cell r="C1413" t="str">
            <v>UN</v>
          </cell>
          <cell r="D1413">
            <v>30.05</v>
          </cell>
        </row>
        <row r="1414">
          <cell r="A1414">
            <v>56006</v>
          </cell>
          <cell r="B1414" t="str">
            <v>REATOR FLUOR. AFP/PR - 220V/1X110W - SIMPLES</v>
          </cell>
          <cell r="C1414" t="str">
            <v>UN</v>
          </cell>
          <cell r="D1414">
            <v>37.61</v>
          </cell>
        </row>
        <row r="1415">
          <cell r="A1415">
            <v>56007</v>
          </cell>
          <cell r="B1415" t="str">
            <v>REATOR FLUOR. AFP/PR - 220V/2X110W - DUPLO</v>
          </cell>
          <cell r="C1415" t="str">
            <v>UN</v>
          </cell>
          <cell r="D1415">
            <v>52.42</v>
          </cell>
        </row>
        <row r="1416">
          <cell r="A1416">
            <v>56008</v>
          </cell>
          <cell r="B1416" t="str">
            <v>REATOR FLUOR. BFP/PR - 220V/1X65W - SIMPLES</v>
          </cell>
          <cell r="C1416" t="str">
            <v>UN</v>
          </cell>
          <cell r="D1416">
            <v>13.61</v>
          </cell>
        </row>
        <row r="1417">
          <cell r="A1417">
            <v>56009</v>
          </cell>
          <cell r="B1417" t="str">
            <v>REATOR FLUOR. AFP/CONVENCIONAL - 220V/2X65W - DUPLO</v>
          </cell>
          <cell r="C1417" t="str">
            <v>UN</v>
          </cell>
          <cell r="D1417">
            <v>35.119999999999997</v>
          </cell>
        </row>
        <row r="1418">
          <cell r="A1418">
            <v>56040</v>
          </cell>
          <cell r="B1418" t="str">
            <v>REATOR AFP/PR - 220V - 1X40W</v>
          </cell>
          <cell r="C1418" t="str">
            <v>UN</v>
          </cell>
          <cell r="D1418">
            <v>13.75</v>
          </cell>
        </row>
        <row r="1419">
          <cell r="A1419">
            <v>56041</v>
          </cell>
          <cell r="B1419" t="str">
            <v>REATOR BFP/CONV. - 110V/220W</v>
          </cell>
          <cell r="C1419" t="str">
            <v>UN</v>
          </cell>
          <cell r="D1419">
            <v>4.99</v>
          </cell>
        </row>
        <row r="1420">
          <cell r="A1420">
            <v>56042</v>
          </cell>
          <cell r="B1420" t="str">
            <v>REATOR BFP/CONV. - 220V/20W</v>
          </cell>
          <cell r="C1420" t="str">
            <v>UN</v>
          </cell>
          <cell r="D1420">
            <v>6.99</v>
          </cell>
        </row>
        <row r="1421">
          <cell r="A1421">
            <v>56043</v>
          </cell>
          <cell r="B1421" t="str">
            <v>REATOR BFP/CONV. - 220V/40W</v>
          </cell>
          <cell r="C1421" t="str">
            <v>UN</v>
          </cell>
          <cell r="D1421">
            <v>6.97</v>
          </cell>
        </row>
        <row r="1422">
          <cell r="A1422">
            <v>56045</v>
          </cell>
          <cell r="B1422" t="str">
            <v>REATOR PARA LAMPADA VAPOR DE MERCURIO - 125W / 220V</v>
          </cell>
          <cell r="C1422" t="str">
            <v>UN</v>
          </cell>
          <cell r="D1422">
            <v>29.28</v>
          </cell>
        </row>
        <row r="1423">
          <cell r="A1423">
            <v>56046</v>
          </cell>
          <cell r="B1423" t="str">
            <v>REATOR PARA LAMPADA VAPOR DE MERCURIO - 250W / 220V</v>
          </cell>
          <cell r="C1423" t="str">
            <v>UN</v>
          </cell>
          <cell r="D1423">
            <v>43.5</v>
          </cell>
        </row>
        <row r="1424">
          <cell r="A1424">
            <v>56047</v>
          </cell>
          <cell r="B1424" t="str">
            <v>REATOR PARA LAMPADA VAPOR DE MERCURIO - 400W / 220V</v>
          </cell>
          <cell r="C1424" t="str">
            <v>UN</v>
          </cell>
          <cell r="D1424">
            <v>55.57</v>
          </cell>
        </row>
        <row r="1425">
          <cell r="A1425">
            <v>56048</v>
          </cell>
          <cell r="B1425" t="str">
            <v>REATOR PARA LAMPADA VAPOR DE MERCURIO -  80W / 220V</v>
          </cell>
          <cell r="C1425" t="str">
            <v>UN</v>
          </cell>
          <cell r="D1425">
            <v>28.73</v>
          </cell>
        </row>
        <row r="1426">
          <cell r="A1426">
            <v>56049</v>
          </cell>
          <cell r="B1426" t="str">
            <v>REATOR P/LÂMPADA HG EXT.220V/400W</v>
          </cell>
          <cell r="C1426" t="str">
            <v>UN</v>
          </cell>
          <cell r="D1426">
            <v>47.42</v>
          </cell>
        </row>
        <row r="1427">
          <cell r="A1427">
            <v>56050</v>
          </cell>
          <cell r="B1427" t="str">
            <v>REATOR PARA LAMPADA VAPOR DE SODIO -  70W / 220V</v>
          </cell>
          <cell r="C1427" t="str">
            <v>UN</v>
          </cell>
          <cell r="D1427">
            <v>32.299999999999997</v>
          </cell>
        </row>
        <row r="1428">
          <cell r="A1428">
            <v>56051</v>
          </cell>
          <cell r="B1428" t="str">
            <v>REATOR PARA LAMPADA VAPOR DE SODIO - 150W / 220V</v>
          </cell>
          <cell r="C1428" t="str">
            <v>UN</v>
          </cell>
          <cell r="D1428">
            <v>48.83</v>
          </cell>
        </row>
        <row r="1429">
          <cell r="A1429">
            <v>56052</v>
          </cell>
          <cell r="B1429" t="str">
            <v>REATOR PARA LAMPADA VAPOR DE SODIO - 250W / 220V</v>
          </cell>
          <cell r="C1429" t="str">
            <v>UN</v>
          </cell>
          <cell r="D1429">
            <v>61.06</v>
          </cell>
        </row>
        <row r="1430">
          <cell r="A1430">
            <v>56053</v>
          </cell>
          <cell r="B1430" t="str">
            <v>REATOR PARA LAMPADA VAPOR DE SODIO - 400W / 220V</v>
          </cell>
          <cell r="C1430" t="str">
            <v>UN</v>
          </cell>
          <cell r="D1430">
            <v>72.569999999999993</v>
          </cell>
        </row>
        <row r="1431">
          <cell r="A1431">
            <v>56054</v>
          </cell>
          <cell r="B1431" t="str">
            <v>IGNITOR P/PARTIDA DE LAMPADA DE SODIO</v>
          </cell>
          <cell r="C1431" t="str">
            <v>UN</v>
          </cell>
          <cell r="D1431">
            <v>19.47</v>
          </cell>
        </row>
        <row r="1432">
          <cell r="A1432">
            <v>56060</v>
          </cell>
          <cell r="B1432" t="str">
            <v>REATOR BFP/CONV. - 110V/ 40W</v>
          </cell>
          <cell r="C1432" t="str">
            <v>UN</v>
          </cell>
          <cell r="D1432">
            <v>12.82</v>
          </cell>
        </row>
        <row r="1433">
          <cell r="A1433">
            <v>56061</v>
          </cell>
          <cell r="B1433" t="str">
            <v>REATOR PARA LÂMPADA VAPOR METÁLICO - 220V -  70W</v>
          </cell>
          <cell r="C1433" t="str">
            <v>UN</v>
          </cell>
          <cell r="D1433">
            <v>33.200000000000003</v>
          </cell>
        </row>
        <row r="1434">
          <cell r="A1434">
            <v>56062</v>
          </cell>
          <cell r="B1434" t="str">
            <v>REATOR PARA LÂMPADA VAPOR METÁLICO - 220V - 150W</v>
          </cell>
          <cell r="C1434" t="str">
            <v>UN</v>
          </cell>
          <cell r="D1434">
            <v>46.97</v>
          </cell>
        </row>
        <row r="1435">
          <cell r="A1435">
            <v>56063</v>
          </cell>
          <cell r="B1435" t="str">
            <v>REATOR PARA LÂMPADA VAPOR METÁLICO - 220V - 250W</v>
          </cell>
          <cell r="C1435" t="str">
            <v>UN</v>
          </cell>
          <cell r="D1435">
            <v>52.65</v>
          </cell>
        </row>
        <row r="1436">
          <cell r="A1436">
            <v>56064</v>
          </cell>
          <cell r="B1436" t="str">
            <v>REATOR PARA LÂMPADA VAPOR METÁLICO - 220V - 400W</v>
          </cell>
          <cell r="C1436" t="str">
            <v>UN</v>
          </cell>
          <cell r="D1436">
            <v>64.709999999999994</v>
          </cell>
        </row>
        <row r="1437">
          <cell r="A1437">
            <v>56065</v>
          </cell>
          <cell r="B1437" t="str">
            <v>REATOR ELETRÔNICO FLUORESCENTE SIMPLES AFP - 1X16W - 127V</v>
          </cell>
          <cell r="C1437" t="str">
            <v>UN</v>
          </cell>
          <cell r="D1437">
            <v>22.66</v>
          </cell>
        </row>
        <row r="1438">
          <cell r="A1438">
            <v>56066</v>
          </cell>
          <cell r="B1438" t="str">
            <v>REATOR ELETRÔNICO FLUORESCENTE SIMPLES AFP - 1X32W - 127V</v>
          </cell>
          <cell r="C1438" t="str">
            <v>UN</v>
          </cell>
          <cell r="D1438">
            <v>14.61</v>
          </cell>
        </row>
        <row r="1439">
          <cell r="A1439">
            <v>56067</v>
          </cell>
          <cell r="B1439" t="str">
            <v>REATOR ELETRÔNICO FLUORESCENTE DUPLO AFP - 2X16W - 127V</v>
          </cell>
          <cell r="C1439" t="str">
            <v>UN</v>
          </cell>
          <cell r="D1439">
            <v>25.26</v>
          </cell>
        </row>
        <row r="1440">
          <cell r="A1440">
            <v>56068</v>
          </cell>
          <cell r="B1440" t="str">
            <v>REATOR ELETRÔNICO FLUORESCENTE DUPLO AFP - 2X32W - 127V</v>
          </cell>
          <cell r="C1440" t="str">
            <v>UN</v>
          </cell>
          <cell r="D1440">
            <v>25.6</v>
          </cell>
        </row>
        <row r="1441">
          <cell r="A1441">
            <v>56069</v>
          </cell>
          <cell r="B1441" t="str">
            <v>REATOR ELETRÔNICO FLUORESCENTE SIMPLES AFP - 1X16W - 220V</v>
          </cell>
          <cell r="C1441" t="str">
            <v>UN</v>
          </cell>
          <cell r="D1441">
            <v>25.65</v>
          </cell>
        </row>
        <row r="1442">
          <cell r="A1442">
            <v>56070</v>
          </cell>
          <cell r="B1442" t="str">
            <v>REATOR ELETRÔNICO FLUORESCENTE SIMPLES AFP - 1X32W - 220V</v>
          </cell>
          <cell r="C1442" t="str">
            <v>UN</v>
          </cell>
          <cell r="D1442">
            <v>14.81</v>
          </cell>
        </row>
        <row r="1443">
          <cell r="A1443">
            <v>56071</v>
          </cell>
          <cell r="B1443" t="str">
            <v>REATOR ELETRÔNICO FLUORESCENTE DUPLO AFP - 2X16W - 220V</v>
          </cell>
          <cell r="C1443" t="str">
            <v>UN</v>
          </cell>
          <cell r="D1443">
            <v>27.42</v>
          </cell>
        </row>
        <row r="1444">
          <cell r="A1444">
            <v>56072</v>
          </cell>
          <cell r="B1444" t="str">
            <v>REATOR ELETRÔNICO FLUORESCENTE DUPLO AFP - 2X32W - 220V</v>
          </cell>
          <cell r="C1444" t="str">
            <v>UN</v>
          </cell>
          <cell r="D1444">
            <v>27.16</v>
          </cell>
        </row>
        <row r="1445">
          <cell r="A1445">
            <v>56100</v>
          </cell>
          <cell r="B1445" t="str">
            <v>ALTA TENSÃO</v>
          </cell>
        </row>
        <row r="1446">
          <cell r="A1446">
            <v>56104</v>
          </cell>
          <cell r="B1446" t="str">
            <v>ISOLADOR SUP.TP.PEDESTAL PORCELANA 15KV</v>
          </cell>
          <cell r="C1446" t="str">
            <v>UN</v>
          </cell>
          <cell r="D1446">
            <v>24.64</v>
          </cell>
        </row>
        <row r="1447">
          <cell r="A1447">
            <v>56111</v>
          </cell>
          <cell r="B1447" t="str">
            <v>VERGALHAO DE COBRE 3/8 (10MM)</v>
          </cell>
          <cell r="C1447" t="str">
            <v>M</v>
          </cell>
          <cell r="D1447">
            <v>47.89</v>
          </cell>
        </row>
        <row r="1448">
          <cell r="A1448">
            <v>56113</v>
          </cell>
          <cell r="B1448" t="str">
            <v>MUFLA UNIPOLAR INT.P/CABO ATE 35MM2/15KV</v>
          </cell>
          <cell r="C1448" t="str">
            <v>UN</v>
          </cell>
          <cell r="D1448">
            <v>114.85</v>
          </cell>
        </row>
        <row r="1449">
          <cell r="A1449">
            <v>56114</v>
          </cell>
          <cell r="B1449" t="str">
            <v>MUFLA UNIPOLAR EXT.P/CABO ATE 35MM2/15KV</v>
          </cell>
          <cell r="C1449" t="str">
            <v>UN</v>
          </cell>
          <cell r="D1449">
            <v>152.11000000000001</v>
          </cell>
        </row>
        <row r="1450">
          <cell r="A1450">
            <v>56115</v>
          </cell>
          <cell r="B1450" t="str">
            <v>MUFLA TRIPOLAR INT.P/CABO ATE 35MM2/15KV</v>
          </cell>
          <cell r="C1450" t="str">
            <v>UN</v>
          </cell>
          <cell r="D1450">
            <v>456.06</v>
          </cell>
        </row>
        <row r="1451">
          <cell r="A1451">
            <v>56116</v>
          </cell>
          <cell r="B1451" t="str">
            <v>MUFLA TRIPOLAR EXT.P/CABO ATE 35MM2/15KV</v>
          </cell>
          <cell r="C1451" t="str">
            <v>UN</v>
          </cell>
          <cell r="D1451">
            <v>569.22</v>
          </cell>
        </row>
        <row r="1452">
          <cell r="A1452">
            <v>56128</v>
          </cell>
          <cell r="B1452" t="str">
            <v>TRANSFORMADOR DE POTENCIA À OLEO MONOFASICO - 500VA / 13,2KV / 220V</v>
          </cell>
          <cell r="C1452" t="str">
            <v>UN</v>
          </cell>
          <cell r="D1452">
            <v>1380.82</v>
          </cell>
        </row>
        <row r="1453">
          <cell r="A1453">
            <v>56138</v>
          </cell>
          <cell r="B1453" t="str">
            <v>LUVA DE BORRACHA ISOLACAO 20KV</v>
          </cell>
          <cell r="C1453" t="str">
            <v>PAR</v>
          </cell>
          <cell r="D1453">
            <v>300.83</v>
          </cell>
        </row>
        <row r="1454">
          <cell r="A1454">
            <v>56139</v>
          </cell>
          <cell r="B1454" t="str">
            <v>VARA MANOBRA FENOLITE 2;70M/15KV</v>
          </cell>
          <cell r="C1454" t="str">
            <v>UN</v>
          </cell>
          <cell r="D1454">
            <v>84.02</v>
          </cell>
        </row>
        <row r="1455">
          <cell r="A1455">
            <v>56140</v>
          </cell>
          <cell r="B1455" t="str">
            <v>PARA RAIO TIPO CRISTAL VALVE- 15KV</v>
          </cell>
          <cell r="C1455" t="str">
            <v>UN</v>
          </cell>
          <cell r="D1455">
            <v>152.44999999999999</v>
          </cell>
        </row>
        <row r="1456">
          <cell r="A1456">
            <v>56146</v>
          </cell>
          <cell r="B1456" t="str">
            <v>CAIXA DE MEDICAO PADRAO ELETROPAULO - 100X100X25CM</v>
          </cell>
          <cell r="C1456" t="str">
            <v>UN</v>
          </cell>
          <cell r="D1456">
            <v>577.41</v>
          </cell>
        </row>
        <row r="1457">
          <cell r="A1457">
            <v>56150</v>
          </cell>
          <cell r="B1457" t="str">
            <v>PLACA AVISO CABINE PRIM.FERRO ESMALT.30X40C</v>
          </cell>
          <cell r="C1457" t="str">
            <v>UN</v>
          </cell>
          <cell r="D1457">
            <v>35.44</v>
          </cell>
        </row>
        <row r="1458">
          <cell r="A1458">
            <v>56156</v>
          </cell>
          <cell r="B1458" t="str">
            <v>PALLET DE MADEIRA COM 4 ENTRADAS - 2 FACES - MED.: (100X100)CM</v>
          </cell>
          <cell r="C1458" t="str">
            <v>UN</v>
          </cell>
          <cell r="D1458">
            <v>29.85</v>
          </cell>
        </row>
        <row r="1459">
          <cell r="A1459">
            <v>56159</v>
          </cell>
          <cell r="B1459" t="str">
            <v>PLAQUETA INDICATIVA DE PVC 8X12CM</v>
          </cell>
          <cell r="C1459" t="str">
            <v>UN</v>
          </cell>
          <cell r="D1459">
            <v>2.99</v>
          </cell>
        </row>
        <row r="1460">
          <cell r="A1460">
            <v>56161</v>
          </cell>
          <cell r="B1460" t="str">
            <v>CHAVE SECCIONADORA TRIP. SECA - 400A/15KV</v>
          </cell>
          <cell r="C1460" t="str">
            <v>UN</v>
          </cell>
          <cell r="D1460">
            <v>456.83</v>
          </cell>
        </row>
        <row r="1461">
          <cell r="A1461">
            <v>56163</v>
          </cell>
          <cell r="B1461" t="str">
            <v>CHAVE SECCIONADORA TRIP. COM BASE PARA FUSIVEL HH</v>
          </cell>
          <cell r="C1461" t="str">
            <v>UN</v>
          </cell>
          <cell r="D1461">
            <v>784.4</v>
          </cell>
        </row>
        <row r="1462">
          <cell r="A1462">
            <v>56200</v>
          </cell>
          <cell r="B1462" t="str">
            <v>TRANSFORMADORES</v>
          </cell>
        </row>
        <row r="1463">
          <cell r="A1463">
            <v>56260</v>
          </cell>
          <cell r="B1463" t="str">
            <v>TRANSFORMADOR TRIFASICO 13,8/13,2/12,6 KV - 220/127V- 500KVA - A SECO</v>
          </cell>
          <cell r="C1463" t="str">
            <v>UN</v>
          </cell>
          <cell r="D1463">
            <v>34855.5</v>
          </cell>
        </row>
        <row r="1464">
          <cell r="A1464">
            <v>56400</v>
          </cell>
          <cell r="B1464" t="str">
            <v>LÂMPADAS</v>
          </cell>
        </row>
        <row r="1465">
          <cell r="A1465">
            <v>56410</v>
          </cell>
          <cell r="B1465" t="str">
            <v>LAMPADA FLUORESCENTE - 20W</v>
          </cell>
          <cell r="C1465" t="str">
            <v>UN</v>
          </cell>
          <cell r="D1465">
            <v>2.94</v>
          </cell>
        </row>
        <row r="1466">
          <cell r="A1466">
            <v>56415</v>
          </cell>
          <cell r="B1466" t="str">
            <v>LAMPADA FLUORESCENTE - 40W</v>
          </cell>
          <cell r="C1466" t="str">
            <v>UN</v>
          </cell>
          <cell r="D1466">
            <v>2.99</v>
          </cell>
        </row>
        <row r="1467">
          <cell r="A1467">
            <v>56416</v>
          </cell>
          <cell r="B1467" t="str">
            <v>LAMPADA FLUORESCENTE - 65W</v>
          </cell>
          <cell r="C1467" t="str">
            <v>UN</v>
          </cell>
          <cell r="D1467">
            <v>8.08</v>
          </cell>
        </row>
        <row r="1468">
          <cell r="A1468">
            <v>56418</v>
          </cell>
          <cell r="B1468" t="str">
            <v>LAMPADA FLUORESCENTE TIPO HO - 110W</v>
          </cell>
          <cell r="C1468" t="str">
            <v>UN</v>
          </cell>
          <cell r="D1468">
            <v>8.83</v>
          </cell>
        </row>
        <row r="1469">
          <cell r="A1469">
            <v>56427</v>
          </cell>
          <cell r="B1469" t="str">
            <v>LAMPADA INCANDESCENTE -  25W</v>
          </cell>
          <cell r="C1469" t="str">
            <v>UN</v>
          </cell>
          <cell r="D1469">
            <v>0.74</v>
          </cell>
        </row>
        <row r="1470">
          <cell r="A1470">
            <v>56428</v>
          </cell>
          <cell r="B1470" t="str">
            <v>LAMPADA INCANDESCENTE -  40W</v>
          </cell>
          <cell r="C1470" t="str">
            <v>UN</v>
          </cell>
          <cell r="D1470">
            <v>0.75</v>
          </cell>
        </row>
        <row r="1471">
          <cell r="A1471">
            <v>56429</v>
          </cell>
          <cell r="B1471" t="str">
            <v>LAMPADA INCANDESCENTE -  60W</v>
          </cell>
          <cell r="C1471" t="str">
            <v>UN</v>
          </cell>
          <cell r="D1471">
            <v>0.75</v>
          </cell>
        </row>
        <row r="1472">
          <cell r="A1472">
            <v>56430</v>
          </cell>
          <cell r="B1472" t="str">
            <v>LAMPADA INCANDESCENTE - 100W</v>
          </cell>
          <cell r="C1472" t="str">
            <v>UN</v>
          </cell>
          <cell r="D1472">
            <v>0.91</v>
          </cell>
        </row>
        <row r="1473">
          <cell r="A1473">
            <v>56431</v>
          </cell>
          <cell r="B1473" t="str">
            <v>LAMPADA INCANDESCENTE - 150W</v>
          </cell>
          <cell r="C1473" t="str">
            <v>UN</v>
          </cell>
          <cell r="D1473">
            <v>1.48</v>
          </cell>
        </row>
        <row r="1474">
          <cell r="A1474">
            <v>56432</v>
          </cell>
          <cell r="B1474" t="str">
            <v>LAMPADA INCANDESCENTE - 200W</v>
          </cell>
          <cell r="C1474" t="str">
            <v>UN</v>
          </cell>
          <cell r="D1474">
            <v>1.8</v>
          </cell>
        </row>
        <row r="1475">
          <cell r="A1475">
            <v>56435</v>
          </cell>
          <cell r="B1475" t="str">
            <v>LAMPADA MISTA - 220V - 160W</v>
          </cell>
          <cell r="C1475" t="str">
            <v>UN</v>
          </cell>
          <cell r="D1475">
            <v>8.5500000000000007</v>
          </cell>
        </row>
        <row r="1476">
          <cell r="A1476">
            <v>56436</v>
          </cell>
          <cell r="B1476" t="str">
            <v>LAMPADA MISTA - 220V - 250W</v>
          </cell>
          <cell r="C1476" t="str">
            <v>UN</v>
          </cell>
          <cell r="D1476">
            <v>10.75</v>
          </cell>
        </row>
        <row r="1477">
          <cell r="A1477">
            <v>56437</v>
          </cell>
          <cell r="B1477" t="str">
            <v>LAMPADA MISTA - 220V - 500W</v>
          </cell>
          <cell r="C1477" t="str">
            <v>UN</v>
          </cell>
          <cell r="D1477">
            <v>22.66</v>
          </cell>
        </row>
        <row r="1478">
          <cell r="A1478">
            <v>56438</v>
          </cell>
          <cell r="B1478" t="str">
            <v>LAMPADA VAPOR DE MERCURIO - 220V -  80W</v>
          </cell>
          <cell r="C1478" t="str">
            <v>UN</v>
          </cell>
          <cell r="D1478">
            <v>7.12</v>
          </cell>
        </row>
        <row r="1479">
          <cell r="A1479">
            <v>56439</v>
          </cell>
          <cell r="B1479" t="str">
            <v>LAMPADA VAPOR DE MERCURIO - 220V - 125W</v>
          </cell>
          <cell r="C1479" t="str">
            <v>UN</v>
          </cell>
          <cell r="D1479">
            <v>7.35</v>
          </cell>
        </row>
        <row r="1480">
          <cell r="A1480">
            <v>56440</v>
          </cell>
          <cell r="B1480" t="str">
            <v>LAMPADA VAPOR DE MERCURIO - 250V - 250W</v>
          </cell>
          <cell r="C1480" t="str">
            <v>UN</v>
          </cell>
          <cell r="D1480">
            <v>17.59</v>
          </cell>
        </row>
        <row r="1481">
          <cell r="A1481">
            <v>56441</v>
          </cell>
          <cell r="B1481" t="str">
            <v>LAMPADA VAPOR DE MERCURIO - 220V - 400W</v>
          </cell>
          <cell r="C1481" t="str">
            <v>UN</v>
          </cell>
          <cell r="D1481">
            <v>25.36</v>
          </cell>
        </row>
        <row r="1482">
          <cell r="A1482">
            <v>56450</v>
          </cell>
          <cell r="B1482" t="str">
            <v>LAMPADA DE SODIO -  70W</v>
          </cell>
          <cell r="C1482" t="str">
            <v>UN</v>
          </cell>
          <cell r="D1482">
            <v>16.34</v>
          </cell>
        </row>
        <row r="1483">
          <cell r="A1483">
            <v>56451</v>
          </cell>
          <cell r="B1483" t="str">
            <v>LAMPADA DE SODIO - 150W</v>
          </cell>
          <cell r="C1483" t="str">
            <v>UN</v>
          </cell>
          <cell r="D1483">
            <v>28.84</v>
          </cell>
        </row>
        <row r="1484">
          <cell r="A1484">
            <v>56452</v>
          </cell>
          <cell r="B1484" t="str">
            <v>LAMPADA DE SODIO - 250W</v>
          </cell>
          <cell r="C1484" t="str">
            <v>UN</v>
          </cell>
          <cell r="D1484">
            <v>29.08</v>
          </cell>
        </row>
        <row r="1485">
          <cell r="A1485">
            <v>56453</v>
          </cell>
          <cell r="B1485" t="str">
            <v>LAMPADA VAPOR DE SODIO - 220V - 400W</v>
          </cell>
          <cell r="C1485" t="str">
            <v>UN</v>
          </cell>
          <cell r="D1485">
            <v>34.04</v>
          </cell>
        </row>
        <row r="1486">
          <cell r="A1486">
            <v>56460</v>
          </cell>
          <cell r="B1486" t="str">
            <v>LAMPADA DE HALOGENIO  300W / 110V</v>
          </cell>
          <cell r="C1486" t="str">
            <v>UN</v>
          </cell>
          <cell r="D1486">
            <v>2.78</v>
          </cell>
        </row>
        <row r="1487">
          <cell r="A1487">
            <v>56464</v>
          </cell>
          <cell r="B1487" t="str">
            <v>LAMPADA DE HALOGENIO 1000W / 220V</v>
          </cell>
          <cell r="C1487" t="str">
            <v>UN</v>
          </cell>
          <cell r="D1487">
            <v>27.82</v>
          </cell>
        </row>
        <row r="1488">
          <cell r="A1488">
            <v>56466</v>
          </cell>
          <cell r="B1488" t="str">
            <v>LAMPADA FLUORESCENTE - 16W</v>
          </cell>
          <cell r="C1488" t="str">
            <v>UN</v>
          </cell>
          <cell r="D1488">
            <v>3.78</v>
          </cell>
        </row>
        <row r="1489">
          <cell r="A1489">
            <v>56467</v>
          </cell>
          <cell r="B1489" t="str">
            <v>LAMPADA FLUORESCENTE - 32W</v>
          </cell>
          <cell r="C1489" t="str">
            <v>UN</v>
          </cell>
          <cell r="D1489">
            <v>3.72</v>
          </cell>
        </row>
        <row r="1490">
          <cell r="A1490">
            <v>56468</v>
          </cell>
          <cell r="B1490" t="str">
            <v>LAMPADA COMP.MINI-FLUOR C/REATOR E SOQUETE INCORP 25W</v>
          </cell>
          <cell r="C1490" t="str">
            <v>UN</v>
          </cell>
          <cell r="D1490">
            <v>8.5500000000000007</v>
          </cell>
        </row>
        <row r="1491">
          <cell r="A1491">
            <v>56469</v>
          </cell>
          <cell r="B1491" t="str">
            <v>LAMPADA FLUORESCENTE COMPACTA - 15W/220V</v>
          </cell>
          <cell r="C1491" t="str">
            <v>UN</v>
          </cell>
          <cell r="D1491">
            <v>8.6300000000000008</v>
          </cell>
        </row>
        <row r="1492">
          <cell r="A1492">
            <v>56480</v>
          </cell>
          <cell r="B1492" t="str">
            <v>LAMPADA VAPOR METALICO -  70W</v>
          </cell>
          <cell r="C1492" t="str">
            <v>UN</v>
          </cell>
          <cell r="D1492">
            <v>45.25</v>
          </cell>
        </row>
        <row r="1493">
          <cell r="A1493">
            <v>56481</v>
          </cell>
          <cell r="B1493" t="str">
            <v>LAMPADA VAPOR METALICO - 150W</v>
          </cell>
          <cell r="C1493" t="str">
            <v>UN</v>
          </cell>
          <cell r="D1493">
            <v>52.2</v>
          </cell>
        </row>
        <row r="1494">
          <cell r="A1494">
            <v>56482</v>
          </cell>
          <cell r="B1494" t="str">
            <v>LAMPADA VAPOR METALICO - 250W</v>
          </cell>
          <cell r="C1494" t="str">
            <v>UN</v>
          </cell>
          <cell r="D1494">
            <v>55.31</v>
          </cell>
        </row>
        <row r="1495">
          <cell r="A1495">
            <v>56483</v>
          </cell>
          <cell r="B1495" t="str">
            <v>LAMPADA VAPOR METALICO - 400W</v>
          </cell>
          <cell r="C1495" t="str">
            <v>UN</v>
          </cell>
          <cell r="D1495">
            <v>59.29</v>
          </cell>
        </row>
        <row r="1496">
          <cell r="A1496">
            <v>56500</v>
          </cell>
          <cell r="B1496" t="str">
            <v>EQUIPAMENTOS DE EMERGÊNCIA</v>
          </cell>
        </row>
        <row r="1497">
          <cell r="A1497">
            <v>56530</v>
          </cell>
          <cell r="B1497" t="str">
            <v>LUMINARIA DE EMERGENCIA C/ LAMPADA INCANDESCENTE DE 40W</v>
          </cell>
          <cell r="C1497" t="str">
            <v>UN</v>
          </cell>
          <cell r="D1497">
            <v>19.79</v>
          </cell>
        </row>
        <row r="1498">
          <cell r="A1498">
            <v>56535</v>
          </cell>
          <cell r="B1498" t="str">
            <v>LUMINARIA DE EMERG.AUTONOMA C/ LAMPADA FLUOR.DE 15W</v>
          </cell>
          <cell r="C1498" t="str">
            <v>UN</v>
          </cell>
          <cell r="D1498">
            <v>103.79</v>
          </cell>
        </row>
        <row r="1499">
          <cell r="A1499">
            <v>56536</v>
          </cell>
          <cell r="B1499" t="str">
            <v>LUMINARIA DE EMERG.AUTONOMA C/ 2 PROJETORES DE 55W / 12VC</v>
          </cell>
          <cell r="C1499" t="str">
            <v>UN</v>
          </cell>
          <cell r="D1499">
            <v>269.62</v>
          </cell>
        </row>
        <row r="1500">
          <cell r="A1500">
            <v>56538</v>
          </cell>
          <cell r="B1500" t="str">
            <v>LUMINARIA DE EMERG.AUTONOMA - COM 2 LAMPADAS FLUOR.8W</v>
          </cell>
          <cell r="C1500" t="str">
            <v>UN</v>
          </cell>
          <cell r="D1500">
            <v>36.11</v>
          </cell>
        </row>
        <row r="1501">
          <cell r="A1501">
            <v>56539</v>
          </cell>
          <cell r="B1501" t="str">
            <v>LUMINARIA DE EMERG.AUTONOMA C/ LAMPADA FLUOR.DE  9W</v>
          </cell>
          <cell r="C1501" t="str">
            <v>UN</v>
          </cell>
          <cell r="D1501">
            <v>81.150000000000006</v>
          </cell>
        </row>
        <row r="1502">
          <cell r="A1502">
            <v>56541</v>
          </cell>
          <cell r="B1502" t="str">
            <v>BATERIA AUTOMOTIVA S/COMPLEMENTO DE NIVEL 12V - 36AH</v>
          </cell>
          <cell r="C1502" t="str">
            <v>UN</v>
          </cell>
          <cell r="D1502">
            <v>98.96</v>
          </cell>
        </row>
        <row r="1503">
          <cell r="A1503">
            <v>56542</v>
          </cell>
          <cell r="B1503" t="str">
            <v>BATERIA AUTOMOTIVA S/COMPLEMENTO DE NIVEL 12V - 40AH</v>
          </cell>
          <cell r="C1503" t="str">
            <v>UN</v>
          </cell>
          <cell r="D1503">
            <v>115.47</v>
          </cell>
        </row>
        <row r="1504">
          <cell r="A1504">
            <v>56543</v>
          </cell>
          <cell r="B1504" t="str">
            <v>BATERIA AUTOMOTIVA S/COMPLEMENTO DE NIVEL 12V - 45AH</v>
          </cell>
          <cell r="C1504" t="str">
            <v>UN</v>
          </cell>
          <cell r="D1504">
            <v>137.38999999999999</v>
          </cell>
        </row>
        <row r="1505">
          <cell r="A1505">
            <v>56546</v>
          </cell>
          <cell r="B1505" t="str">
            <v>BATERIA ESTACIONARIA CHUMBO/CALCIO  - 12V/45AH</v>
          </cell>
          <cell r="C1505" t="str">
            <v>UN</v>
          </cell>
          <cell r="D1505">
            <v>167.5</v>
          </cell>
        </row>
        <row r="1506">
          <cell r="A1506">
            <v>56551</v>
          </cell>
          <cell r="B1506" t="str">
            <v>CENTRAL ALARME INCENDIO ATE 10 LACOS</v>
          </cell>
          <cell r="C1506" t="str">
            <v>UN</v>
          </cell>
          <cell r="D1506">
            <v>269.56</v>
          </cell>
        </row>
        <row r="1507">
          <cell r="A1507">
            <v>56554</v>
          </cell>
          <cell r="B1507" t="str">
            <v>CENTRAL ALARME INCENDIO ATE 24 LACOS</v>
          </cell>
          <cell r="C1507" t="str">
            <v>UN</v>
          </cell>
          <cell r="D1507">
            <v>343.94</v>
          </cell>
        </row>
        <row r="1508">
          <cell r="A1508">
            <v>56559</v>
          </cell>
          <cell r="B1508" t="str">
            <v>BOTOEIRA LIGA/DESLIGA PARA BOMBA DE RECALQUE</v>
          </cell>
          <cell r="C1508" t="str">
            <v>UN</v>
          </cell>
          <cell r="D1508">
            <v>25.5</v>
          </cell>
        </row>
        <row r="1509">
          <cell r="A1509">
            <v>56560</v>
          </cell>
          <cell r="B1509" t="str">
            <v>ACIONADOR MANUAL TIPO QUEBRE-O-VIDRO</v>
          </cell>
          <cell r="C1509" t="str">
            <v>UN</v>
          </cell>
          <cell r="D1509">
            <v>25.58</v>
          </cell>
        </row>
        <row r="1510">
          <cell r="A1510">
            <v>56561</v>
          </cell>
          <cell r="B1510" t="str">
            <v>CAMPAINHA TIMBRE PARA INCENDIO 24V - 95DB</v>
          </cell>
          <cell r="C1510" t="str">
            <v>UN</v>
          </cell>
          <cell r="D1510">
            <v>19.440000000000001</v>
          </cell>
        </row>
        <row r="1511">
          <cell r="A1511">
            <v>56563</v>
          </cell>
          <cell r="B1511" t="str">
            <v>SIRENE ELETRONICA BITONAL 24V -  90DB</v>
          </cell>
          <cell r="C1511" t="str">
            <v>UN</v>
          </cell>
          <cell r="D1511">
            <v>37.4</v>
          </cell>
        </row>
        <row r="1512">
          <cell r="A1512">
            <v>56564</v>
          </cell>
          <cell r="B1512" t="str">
            <v>SIRENE ELETRONICA BITONAL 24V - 104DB</v>
          </cell>
          <cell r="C1512" t="str">
            <v>UN</v>
          </cell>
          <cell r="D1512">
            <v>19.38</v>
          </cell>
        </row>
        <row r="1513">
          <cell r="A1513">
            <v>56566</v>
          </cell>
          <cell r="B1513" t="str">
            <v>DETETOR IONICO DE FUMACA</v>
          </cell>
          <cell r="C1513" t="str">
            <v>UN</v>
          </cell>
          <cell r="D1513">
            <v>141.83000000000001</v>
          </cell>
        </row>
        <row r="1514">
          <cell r="A1514">
            <v>56570</v>
          </cell>
          <cell r="B1514" t="str">
            <v>DETECTOR PRESENCA TP INFRAVERM.PAS - 110VCC</v>
          </cell>
          <cell r="C1514" t="str">
            <v>UN</v>
          </cell>
          <cell r="D1514">
            <v>32.31</v>
          </cell>
        </row>
        <row r="1515">
          <cell r="A1515">
            <v>56575</v>
          </cell>
          <cell r="B1515" t="str">
            <v>NO-BREAK TRIFÁSICO - 15 KVA - AUTONOMIA DE 15 MIN.</v>
          </cell>
          <cell r="C1515" t="str">
            <v>UN</v>
          </cell>
          <cell r="D1515">
            <v>30683</v>
          </cell>
        </row>
        <row r="1516">
          <cell r="A1516">
            <v>56576</v>
          </cell>
          <cell r="B1516" t="str">
            <v>ESTABILIZADOR ELETRÔNICO TRIFÁSICO - 15 KVA</v>
          </cell>
          <cell r="C1516" t="str">
            <v>UN</v>
          </cell>
          <cell r="D1516">
            <v>13246</v>
          </cell>
        </row>
        <row r="1517">
          <cell r="A1517">
            <v>56579</v>
          </cell>
          <cell r="B1517" t="str">
            <v>GRUPO GERADOR  6 KVA - 127 V - PARTIDA AUTOMÁTICA</v>
          </cell>
          <cell r="C1517" t="str">
            <v>UN</v>
          </cell>
          <cell r="D1517">
            <v>9693.7999999999993</v>
          </cell>
        </row>
        <row r="1518">
          <cell r="A1518">
            <v>56585</v>
          </cell>
          <cell r="B1518" t="str">
            <v>GRUPO GERADOR 150 KVA BRUSHLESS QDO. TRANSF. AUT.</v>
          </cell>
          <cell r="C1518" t="str">
            <v>UN</v>
          </cell>
          <cell r="D1518">
            <v>57332</v>
          </cell>
        </row>
        <row r="1519">
          <cell r="A1519">
            <v>56586</v>
          </cell>
          <cell r="B1519" t="str">
            <v>GRUPO GERADOR 180 KVA BRUSHLESS QDO. TRANSF. AUT.</v>
          </cell>
          <cell r="C1519" t="str">
            <v>UN</v>
          </cell>
          <cell r="D1519">
            <v>66174.25</v>
          </cell>
        </row>
        <row r="1520">
          <cell r="A1520">
            <v>56587</v>
          </cell>
          <cell r="B1520" t="str">
            <v>GRUPO GERADOR 137 CV - COMANDO AUTOMÁTICO - DIESEL</v>
          </cell>
          <cell r="C1520" t="str">
            <v>UN</v>
          </cell>
          <cell r="D1520">
            <v>53310.9</v>
          </cell>
        </row>
        <row r="1521">
          <cell r="A1521">
            <v>56588</v>
          </cell>
          <cell r="B1521" t="str">
            <v>GRUPO GERADOR 275 KVA BRUSHLESS QDO. TRANSF. AUT.</v>
          </cell>
          <cell r="C1521" t="str">
            <v>UN</v>
          </cell>
          <cell r="D1521">
            <v>101341</v>
          </cell>
        </row>
        <row r="1522">
          <cell r="A1522">
            <v>56800</v>
          </cell>
          <cell r="B1522" t="str">
            <v>APARELHOS ELÉTRICOS</v>
          </cell>
        </row>
        <row r="1523">
          <cell r="A1523">
            <v>56810</v>
          </cell>
          <cell r="B1523" t="str">
            <v>BEBEDOURO ELETRICO COM REFRIGERACAO - 40L</v>
          </cell>
          <cell r="C1523" t="str">
            <v>UN</v>
          </cell>
          <cell r="D1523">
            <v>582.51</v>
          </cell>
        </row>
        <row r="1524">
          <cell r="A1524">
            <v>56815</v>
          </cell>
          <cell r="B1524" t="str">
            <v>BEBEDOURO ELETRICO COM REFRIGERACAO - 80L</v>
          </cell>
          <cell r="C1524" t="str">
            <v>UN</v>
          </cell>
          <cell r="D1524">
            <v>658.17</v>
          </cell>
        </row>
        <row r="1525">
          <cell r="A1525">
            <v>56820</v>
          </cell>
          <cell r="B1525" t="str">
            <v>CHUVEIRO ELET.CORPO M.CROMADO - 220V-2800/4</v>
          </cell>
          <cell r="C1525" t="str">
            <v>UN</v>
          </cell>
          <cell r="D1525">
            <v>103.57</v>
          </cell>
        </row>
        <row r="1526">
          <cell r="A1526">
            <v>56827</v>
          </cell>
          <cell r="B1526" t="str">
            <v>DUCHA MODELO JET SET MET</v>
          </cell>
          <cell r="C1526" t="str">
            <v>UN</v>
          </cell>
          <cell r="D1526">
            <v>115.81</v>
          </cell>
        </row>
        <row r="1527">
          <cell r="A1527">
            <v>56829</v>
          </cell>
          <cell r="B1527" t="str">
            <v>DUCHA HIG. FLEX SEM REG. DE PAREDE</v>
          </cell>
          <cell r="C1527" t="str">
            <v>UN</v>
          </cell>
          <cell r="D1527">
            <v>182.1</v>
          </cell>
        </row>
        <row r="1528">
          <cell r="A1528">
            <v>56832</v>
          </cell>
          <cell r="B1528" t="str">
            <v>EXAUSTOR P/COIFA - POT. 1/2HP</v>
          </cell>
          <cell r="C1528" t="str">
            <v>UN</v>
          </cell>
          <cell r="D1528">
            <v>795.58</v>
          </cell>
        </row>
        <row r="1529">
          <cell r="A1529">
            <v>56840</v>
          </cell>
          <cell r="B1529" t="str">
            <v>TORNEIRA ELET.CORPO M.CROMADO - 220V</v>
          </cell>
          <cell r="C1529" t="str">
            <v>UN</v>
          </cell>
          <cell r="D1529">
            <v>94.11</v>
          </cell>
        </row>
        <row r="1530">
          <cell r="A1530">
            <v>57200</v>
          </cell>
          <cell r="B1530" t="str">
            <v>PÁRA-RAIOS E ACESSÓRIOS</v>
          </cell>
        </row>
        <row r="1531">
          <cell r="A1531">
            <v>57210</v>
          </cell>
          <cell r="B1531" t="str">
            <v>BASE E ESTAIS PARA HASTE DE PARA-RAIOS</v>
          </cell>
          <cell r="C1531" t="str">
            <v>cj</v>
          </cell>
          <cell r="D1531">
            <v>71.44</v>
          </cell>
        </row>
        <row r="1532">
          <cell r="A1532">
            <v>57212</v>
          </cell>
          <cell r="B1532" t="str">
            <v>TERMINAL AEREO ACO GALV.C/BASE FIXA 30 CM</v>
          </cell>
          <cell r="C1532" t="str">
            <v>UN</v>
          </cell>
          <cell r="D1532">
            <v>2.75</v>
          </cell>
        </row>
        <row r="1533">
          <cell r="A1533">
            <v>57213</v>
          </cell>
          <cell r="B1533" t="str">
            <v>SUPORTE P/FIXACAO CABO EM TELHA ONDULADA</v>
          </cell>
          <cell r="C1533" t="str">
            <v>UN</v>
          </cell>
          <cell r="D1533">
            <v>4.5999999999999996</v>
          </cell>
        </row>
        <row r="1534">
          <cell r="A1534">
            <v>57214</v>
          </cell>
          <cell r="B1534" t="str">
            <v>CAIXA INSPECAO ATERR.C/TAMPA E ALCA</v>
          </cell>
          <cell r="C1534" t="str">
            <v>UN</v>
          </cell>
          <cell r="D1534">
            <v>22.47</v>
          </cell>
        </row>
        <row r="1535">
          <cell r="A1535">
            <v>57215</v>
          </cell>
          <cell r="B1535" t="str">
            <v>CAIXA INSPECAO ATERR.TP SUSPENSA FOFO</v>
          </cell>
          <cell r="C1535" t="str">
            <v>UN</v>
          </cell>
          <cell r="D1535">
            <v>10.78</v>
          </cell>
        </row>
        <row r="1536">
          <cell r="A1536">
            <v>57216</v>
          </cell>
          <cell r="B1536" t="str">
            <v>SINALEIRO SIMPLES C/FOTOCELULA SOLAR</v>
          </cell>
          <cell r="C1536" t="str">
            <v>UN</v>
          </cell>
          <cell r="D1536">
            <v>28.14</v>
          </cell>
        </row>
        <row r="1537">
          <cell r="A1537">
            <v>57217</v>
          </cell>
          <cell r="B1537" t="str">
            <v>SINALEIRO DUPLO C/FOTOCELULA SOLAR</v>
          </cell>
          <cell r="C1537" t="str">
            <v>UN</v>
          </cell>
          <cell r="D1537">
            <v>61.85</v>
          </cell>
        </row>
        <row r="1538">
          <cell r="A1538">
            <v>57220</v>
          </cell>
          <cell r="B1538" t="str">
            <v>BUQUE -FRANKLIN-; ROSCA E NIPLE 3/4-</v>
          </cell>
          <cell r="C1538" t="str">
            <v>UN</v>
          </cell>
          <cell r="D1538">
            <v>45.56</v>
          </cell>
        </row>
        <row r="1539">
          <cell r="A1539">
            <v>57247</v>
          </cell>
          <cell r="B1539" t="str">
            <v>SUPORTE ISOL.SIMPLES C/ROLD - ROSCA SOBER.E BUC.DESCIDA PARA-RAIOS</v>
          </cell>
          <cell r="C1539" t="str">
            <v>UN</v>
          </cell>
          <cell r="D1539">
            <v>1.4</v>
          </cell>
        </row>
        <row r="1540">
          <cell r="A1540">
            <v>57600</v>
          </cell>
          <cell r="B1540" t="str">
            <v>HASTES</v>
          </cell>
        </row>
        <row r="1541">
          <cell r="A1541">
            <v>57610</v>
          </cell>
          <cell r="B1541" t="str">
            <v>HASTE TIPO COPPERWELD ALTA CAMADA -  5/8"X3,00M</v>
          </cell>
          <cell r="C1541" t="str">
            <v>UN</v>
          </cell>
          <cell r="D1541">
            <v>48.05</v>
          </cell>
        </row>
        <row r="1542">
          <cell r="A1542">
            <v>57611</v>
          </cell>
          <cell r="B1542" t="str">
            <v>HASTE TIPO COPPERWELD ALTA CAMADA - 3/4"X3,00M</v>
          </cell>
          <cell r="C1542" t="str">
            <v>UN</v>
          </cell>
          <cell r="D1542">
            <v>68.39</v>
          </cell>
        </row>
        <row r="1543">
          <cell r="A1543">
            <v>57630</v>
          </cell>
          <cell r="B1543" t="str">
            <v>HASTE DE ACO GALVANIZADO - 2"X3,00M</v>
          </cell>
          <cell r="C1543" t="str">
            <v>UN</v>
          </cell>
          <cell r="D1543">
            <v>63.62</v>
          </cell>
        </row>
        <row r="1544">
          <cell r="A1544">
            <v>57847</v>
          </cell>
          <cell r="B1544" t="str">
            <v>CAIXA DE PASSAGEM CH METÁLICA C/ TAMPA PARAF.  150X150X10CM</v>
          </cell>
          <cell r="C1544" t="str">
            <v>UN</v>
          </cell>
          <cell r="D1544">
            <v>4.3899999999999997</v>
          </cell>
        </row>
        <row r="1545">
          <cell r="A1545">
            <v>57849</v>
          </cell>
          <cell r="B1545" t="str">
            <v>CAIXA DE PASSAGEM CH METÁLICA C/ TAMPA PARAF. 150X150X8 CM</v>
          </cell>
          <cell r="C1545" t="str">
            <v>UN</v>
          </cell>
          <cell r="D1545">
            <v>149.96</v>
          </cell>
        </row>
        <row r="1546">
          <cell r="A1546">
            <v>58000</v>
          </cell>
          <cell r="B1546" t="str">
            <v>CONECTORES E TERMINAIS</v>
          </cell>
        </row>
        <row r="1547">
          <cell r="A1547">
            <v>58004</v>
          </cell>
          <cell r="B1547" t="str">
            <v>CONECTOR DE PRESSAO P/ CABO   6MM2</v>
          </cell>
          <cell r="C1547" t="str">
            <v>UN</v>
          </cell>
          <cell r="D1547">
            <v>1.05</v>
          </cell>
        </row>
        <row r="1548">
          <cell r="A1548">
            <v>58005</v>
          </cell>
          <cell r="B1548" t="str">
            <v>CONECTOR DE PRESSAO P/ CABO  10MM2</v>
          </cell>
          <cell r="C1548" t="str">
            <v>UN</v>
          </cell>
          <cell r="D1548">
            <v>1.37</v>
          </cell>
        </row>
        <row r="1549">
          <cell r="A1549">
            <v>58006</v>
          </cell>
          <cell r="B1549" t="str">
            <v>CONECTOR DE PRESSAO P/ CABO  16MM2</v>
          </cell>
          <cell r="C1549" t="str">
            <v>UN</v>
          </cell>
          <cell r="D1549">
            <v>1.64</v>
          </cell>
        </row>
        <row r="1550">
          <cell r="A1550">
            <v>58007</v>
          </cell>
          <cell r="B1550" t="str">
            <v>CONECTOR DE PRESSAO P/ CABO  25MM2</v>
          </cell>
          <cell r="C1550" t="str">
            <v>UN</v>
          </cell>
          <cell r="D1550">
            <v>1.87</v>
          </cell>
        </row>
        <row r="1551">
          <cell r="A1551">
            <v>58008</v>
          </cell>
          <cell r="B1551" t="str">
            <v>CONECTOR DE PRESSAO P/ CABO  35MM2</v>
          </cell>
          <cell r="C1551" t="str">
            <v>UN</v>
          </cell>
          <cell r="D1551">
            <v>1.94</v>
          </cell>
        </row>
        <row r="1552">
          <cell r="A1552">
            <v>58009</v>
          </cell>
          <cell r="B1552" t="str">
            <v>CONECTOR DE PRESSAO P/ CABO  50MM2</v>
          </cell>
          <cell r="C1552" t="str">
            <v>UN</v>
          </cell>
          <cell r="D1552">
            <v>2</v>
          </cell>
        </row>
        <row r="1553">
          <cell r="A1553">
            <v>58010</v>
          </cell>
          <cell r="B1553" t="str">
            <v>CONECTOR DE PRESSAO P/ CABO  70MM2</v>
          </cell>
          <cell r="C1553" t="str">
            <v>UN</v>
          </cell>
          <cell r="D1553">
            <v>2.21</v>
          </cell>
        </row>
        <row r="1554">
          <cell r="A1554">
            <v>58011</v>
          </cell>
          <cell r="B1554" t="str">
            <v>CONECTOR DE PRESSAO P/ CABO  95MM2</v>
          </cell>
          <cell r="C1554" t="str">
            <v>UN</v>
          </cell>
          <cell r="D1554">
            <v>3.24</v>
          </cell>
        </row>
        <row r="1555">
          <cell r="A1555">
            <v>58012</v>
          </cell>
          <cell r="B1555" t="str">
            <v>CONECTOR DE PRESSAO P/ CABO 120MM2</v>
          </cell>
          <cell r="C1555" t="str">
            <v>UN</v>
          </cell>
          <cell r="D1555">
            <v>4.9800000000000004</v>
          </cell>
        </row>
        <row r="1556">
          <cell r="A1556">
            <v>58013</v>
          </cell>
          <cell r="B1556" t="str">
            <v>CONECTOR DE PRESSAO P/ CABO 150MM2</v>
          </cell>
          <cell r="C1556" t="str">
            <v>UN</v>
          </cell>
          <cell r="D1556">
            <v>5.1100000000000003</v>
          </cell>
        </row>
        <row r="1557">
          <cell r="A1557">
            <v>58014</v>
          </cell>
          <cell r="B1557" t="str">
            <v>CONECTOR DE PRESSAO P/ CABO 185MM2</v>
          </cell>
          <cell r="C1557" t="str">
            <v>UN</v>
          </cell>
          <cell r="D1557">
            <v>6.72</v>
          </cell>
        </row>
        <row r="1558">
          <cell r="A1558">
            <v>58015</v>
          </cell>
          <cell r="B1558" t="str">
            <v>CONECTOR DE PRESSAO P/ CABO 240MM2</v>
          </cell>
          <cell r="C1558" t="str">
            <v>UN</v>
          </cell>
          <cell r="D1558">
            <v>11.63</v>
          </cell>
        </row>
        <row r="1559">
          <cell r="A1559">
            <v>58016</v>
          </cell>
          <cell r="B1559" t="str">
            <v>CONECTOR DE PRESSAO P/ CABO 300MM2</v>
          </cell>
          <cell r="C1559" t="str">
            <v>UN</v>
          </cell>
          <cell r="D1559">
            <v>12.48</v>
          </cell>
        </row>
        <row r="1560">
          <cell r="A1560">
            <v>58020</v>
          </cell>
          <cell r="B1560" t="str">
            <v>CONECTOR PARA HASTE TIPO COPPERWELD</v>
          </cell>
          <cell r="C1560" t="str">
            <v>UN</v>
          </cell>
          <cell r="D1560">
            <v>1.1100000000000001</v>
          </cell>
        </row>
        <row r="1561">
          <cell r="A1561">
            <v>58024</v>
          </cell>
          <cell r="B1561" t="str">
            <v>CONECTOR TIPO SPLIT-BOLT PARA CABO DE  10MM2</v>
          </cell>
          <cell r="C1561" t="str">
            <v>UN</v>
          </cell>
          <cell r="D1561">
            <v>1.21</v>
          </cell>
        </row>
        <row r="1562">
          <cell r="A1562">
            <v>58025</v>
          </cell>
          <cell r="B1562" t="str">
            <v>CONECTOR TIPO SPLIT-BOLT PARA CABO DE  16MM2</v>
          </cell>
          <cell r="C1562" t="str">
            <v>UN</v>
          </cell>
          <cell r="D1562">
            <v>1.58</v>
          </cell>
        </row>
        <row r="1563">
          <cell r="A1563">
            <v>58030</v>
          </cell>
          <cell r="B1563" t="str">
            <v>CONECTOR TIPO SPLIT-BOLT PARA CABO DE  25MM2</v>
          </cell>
          <cell r="C1563" t="str">
            <v>UN</v>
          </cell>
          <cell r="D1563">
            <v>1.95</v>
          </cell>
        </row>
        <row r="1564">
          <cell r="A1564">
            <v>58031</v>
          </cell>
          <cell r="B1564" t="str">
            <v>CONECTOR TIPO SPLIT-BOLT PARA CABO DE  35MM2</v>
          </cell>
          <cell r="C1564" t="str">
            <v>UN</v>
          </cell>
          <cell r="D1564">
            <v>2.2599999999999998</v>
          </cell>
        </row>
        <row r="1565">
          <cell r="A1565">
            <v>58032</v>
          </cell>
          <cell r="B1565" t="str">
            <v>CONECTOR TIPO SPLIT-BOLT PARA CABO DE  70MM2</v>
          </cell>
          <cell r="C1565" t="str">
            <v>UN</v>
          </cell>
          <cell r="D1565">
            <v>4.51</v>
          </cell>
        </row>
        <row r="1566">
          <cell r="A1566">
            <v>58033</v>
          </cell>
          <cell r="B1566" t="str">
            <v>CONECTOR TIPO SPLIT-BOLT PARA CABO DE  95MM2</v>
          </cell>
          <cell r="C1566" t="str">
            <v>UN</v>
          </cell>
          <cell r="D1566">
            <v>6.49</v>
          </cell>
        </row>
        <row r="1567">
          <cell r="A1567">
            <v>58034</v>
          </cell>
          <cell r="B1567" t="str">
            <v>CONECTOR TIPO SPLIT-BOLT PARA CABO DE  50MM2</v>
          </cell>
          <cell r="C1567" t="str">
            <v>UN</v>
          </cell>
          <cell r="D1567">
            <v>2.81</v>
          </cell>
        </row>
        <row r="1568">
          <cell r="A1568">
            <v>58035</v>
          </cell>
          <cell r="B1568" t="str">
            <v>CONECTOR TIPO SPLIT-BOLT PARA CABO DE 120MM2</v>
          </cell>
          <cell r="C1568" t="str">
            <v>UN</v>
          </cell>
          <cell r="D1568">
            <v>8.7100000000000009</v>
          </cell>
        </row>
        <row r="1569">
          <cell r="A1569">
            <v>58036</v>
          </cell>
          <cell r="B1569" t="str">
            <v>CONECTOR TIPO SPLIT-BOLT PARA CABO DE 150MM2</v>
          </cell>
          <cell r="C1569" t="str">
            <v>UN</v>
          </cell>
          <cell r="D1569">
            <v>11.1</v>
          </cell>
        </row>
        <row r="1570">
          <cell r="A1570">
            <v>58037</v>
          </cell>
          <cell r="B1570" t="str">
            <v>CONECTOR TIPO SPLIT-BOLT PARA CABO DE 185MM2</v>
          </cell>
          <cell r="C1570" t="str">
            <v>UN</v>
          </cell>
          <cell r="D1570">
            <v>12.62</v>
          </cell>
        </row>
        <row r="1571">
          <cell r="A1571">
            <v>58038</v>
          </cell>
          <cell r="B1571" t="str">
            <v>CONECTOR TIPO SPLIT-BOLT PARA CABO DE 240MM2</v>
          </cell>
          <cell r="C1571" t="str">
            <v>UN</v>
          </cell>
          <cell r="D1571">
            <v>15.3</v>
          </cell>
        </row>
        <row r="1572">
          <cell r="A1572">
            <v>58039</v>
          </cell>
          <cell r="B1572" t="str">
            <v>CONECTOR TIPO SPLIT-BOLT PARA CABO DE 300MM2</v>
          </cell>
          <cell r="C1572" t="str">
            <v>UN</v>
          </cell>
          <cell r="D1572">
            <v>39.26</v>
          </cell>
        </row>
        <row r="1573">
          <cell r="A1573">
            <v>58050</v>
          </cell>
          <cell r="B1573" t="str">
            <v>CONECTOR EM ALUMINIO TIPO PRENSA-CABO  -  3/8"</v>
          </cell>
          <cell r="C1573" t="str">
            <v>UN</v>
          </cell>
          <cell r="D1573">
            <v>2.21</v>
          </cell>
        </row>
        <row r="1574">
          <cell r="A1574">
            <v>58051</v>
          </cell>
          <cell r="B1574" t="str">
            <v>CONECTOR EM ALUMINIO TIPO PRENSA-CABO -  1/2"</v>
          </cell>
          <cell r="C1574" t="str">
            <v>UN</v>
          </cell>
          <cell r="D1574">
            <v>2.2799999999999998</v>
          </cell>
        </row>
        <row r="1575">
          <cell r="A1575">
            <v>58052</v>
          </cell>
          <cell r="B1575" t="str">
            <v>CONECTOR EM ALUMINIO TIPO PRENSA-CABO -  3/4"</v>
          </cell>
          <cell r="C1575" t="str">
            <v>UN</v>
          </cell>
          <cell r="D1575">
            <v>2.73</v>
          </cell>
        </row>
        <row r="1576">
          <cell r="A1576">
            <v>58053</v>
          </cell>
          <cell r="B1576" t="str">
            <v>CONECTOR EM ALUMINIO TIPO PRENSA-CABO - 1"</v>
          </cell>
          <cell r="C1576" t="str">
            <v>UN</v>
          </cell>
          <cell r="D1576">
            <v>3.67</v>
          </cell>
        </row>
        <row r="1577">
          <cell r="A1577">
            <v>58400</v>
          </cell>
          <cell r="B1577" t="str">
            <v>BUCHAS; ARRUELAS E BRAÇADEIRAS</v>
          </cell>
        </row>
        <row r="1578">
          <cell r="A1578">
            <v>58407</v>
          </cell>
          <cell r="B1578" t="str">
            <v>BRACADEIRA DE ACO GALVANIZADO TIPO U (OMEGA/SIMPLES) - 1"</v>
          </cell>
          <cell r="C1578" t="str">
            <v>UN</v>
          </cell>
          <cell r="D1578">
            <v>0.76</v>
          </cell>
        </row>
        <row r="1579">
          <cell r="A1579">
            <v>58410</v>
          </cell>
          <cell r="B1579" t="str">
            <v>BRACADEIRA PARA TUBO DE 150MM</v>
          </cell>
          <cell r="C1579" t="str">
            <v>UN</v>
          </cell>
          <cell r="D1579">
            <v>7.33</v>
          </cell>
        </row>
        <row r="1580">
          <cell r="A1580">
            <v>58411</v>
          </cell>
          <cell r="B1580" t="str">
            <v>BUCHA E ARRUELA RIGIDA DE ACO GALVANIZADO -  1/2"</v>
          </cell>
          <cell r="C1580" t="str">
            <v>UN</v>
          </cell>
          <cell r="D1580">
            <v>1.79</v>
          </cell>
        </row>
        <row r="1581">
          <cell r="A1581">
            <v>58412</v>
          </cell>
          <cell r="B1581" t="str">
            <v>BUCHA E ARRUELA RIGIDA DE ACO GALVANIZADO -  3/4"</v>
          </cell>
          <cell r="C1581" t="str">
            <v>UN</v>
          </cell>
          <cell r="D1581">
            <v>2.0299999999999998</v>
          </cell>
        </row>
        <row r="1582">
          <cell r="A1582">
            <v>58413</v>
          </cell>
          <cell r="B1582" t="str">
            <v>BUCHA E ARRUELA RIGIDA DE ACO GALVANIZADO - 1"</v>
          </cell>
          <cell r="C1582" t="str">
            <v>UN</v>
          </cell>
          <cell r="D1582">
            <v>2.99</v>
          </cell>
        </row>
        <row r="1583">
          <cell r="A1583">
            <v>58415</v>
          </cell>
          <cell r="B1583" t="str">
            <v>BUCHA E ARRUELA RIGIDA DE ACO GALVANIZADO - 1 1/2"</v>
          </cell>
          <cell r="C1583" t="str">
            <v>UN</v>
          </cell>
          <cell r="D1583">
            <v>5.5</v>
          </cell>
        </row>
        <row r="1584">
          <cell r="A1584">
            <v>58417</v>
          </cell>
          <cell r="B1584" t="str">
            <v>BUCHA E ARRUELA RIGIDA DE ACO GALVANIZADO - 2 1/2"</v>
          </cell>
          <cell r="C1584" t="str">
            <v>UN</v>
          </cell>
          <cell r="D1584">
            <v>7.6</v>
          </cell>
        </row>
        <row r="1585">
          <cell r="A1585">
            <v>58418</v>
          </cell>
          <cell r="B1585" t="str">
            <v>BUCHA E ARRUELA RIGIDA DE ACO GALVANIZADO - 3"</v>
          </cell>
          <cell r="C1585" t="str">
            <v>UN</v>
          </cell>
          <cell r="D1585">
            <v>11.58</v>
          </cell>
        </row>
        <row r="1586">
          <cell r="A1586">
            <v>58420</v>
          </cell>
          <cell r="B1586" t="str">
            <v>BUCHA E ARRUELA RIGIDA DE ACO GALVANIZADO - 4"</v>
          </cell>
          <cell r="C1586" t="str">
            <v>UN</v>
          </cell>
          <cell r="D1586">
            <v>17.489999999999998</v>
          </cell>
        </row>
        <row r="1587">
          <cell r="A1587">
            <v>58421</v>
          </cell>
          <cell r="B1587" t="str">
            <v>BRACADEIRA DE ACO GALVANIZADO TIPO U (OMEGA/SIMPLES) -  1/2"</v>
          </cell>
          <cell r="C1587" t="str">
            <v>UN</v>
          </cell>
          <cell r="D1587">
            <v>0.62</v>
          </cell>
        </row>
        <row r="1588">
          <cell r="A1588">
            <v>58422</v>
          </cell>
          <cell r="B1588" t="str">
            <v>BRACADEIRA DE ACO GALVANIZADO TIPO U (OMEGA/SIMPLES) -  3/4"</v>
          </cell>
          <cell r="C1588" t="str">
            <v>UN</v>
          </cell>
          <cell r="D1588">
            <v>0.67</v>
          </cell>
        </row>
        <row r="1589">
          <cell r="A1589">
            <v>58426</v>
          </cell>
          <cell r="B1589" t="str">
            <v>BRACADEIRA DE ACO GALVANIZADO TIPO U (OMEGA/SIMPLES) - 3"</v>
          </cell>
          <cell r="C1589" t="str">
            <v>UN</v>
          </cell>
          <cell r="D1589">
            <v>1.52</v>
          </cell>
        </row>
        <row r="1590">
          <cell r="A1590">
            <v>58600</v>
          </cell>
          <cell r="B1590" t="str">
            <v>POSTES</v>
          </cell>
        </row>
        <row r="1591">
          <cell r="A1591">
            <v>58601</v>
          </cell>
          <cell r="B1591" t="str">
            <v>POSTE DE CONCRETO DUPLO T - H=6,00M - 90KG</v>
          </cell>
          <cell r="C1591" t="str">
            <v>UN</v>
          </cell>
          <cell r="D1591">
            <v>142</v>
          </cell>
        </row>
        <row r="1592">
          <cell r="A1592">
            <v>58602</v>
          </cell>
          <cell r="B1592" t="str">
            <v>POSTE DE CONCRETO DUPLO T - H=7,50M -  90KG</v>
          </cell>
          <cell r="C1592" t="str">
            <v>UN</v>
          </cell>
          <cell r="D1592">
            <v>154.66999999999999</v>
          </cell>
        </row>
        <row r="1593">
          <cell r="A1593">
            <v>58604</v>
          </cell>
          <cell r="B1593" t="str">
            <v>POSTE DE CONCRETO DUPLO T - H=7,50M - 200KG</v>
          </cell>
          <cell r="C1593" t="str">
            <v>UN</v>
          </cell>
          <cell r="D1593">
            <v>238.4</v>
          </cell>
        </row>
        <row r="1594">
          <cell r="A1594">
            <v>58606</v>
          </cell>
          <cell r="B1594" t="str">
            <v>POSTE DE CONCRETO DUPLO T - H=7,50M - 300KG</v>
          </cell>
          <cell r="C1594" t="str">
            <v>UN</v>
          </cell>
          <cell r="D1594">
            <v>290.52999999999997</v>
          </cell>
        </row>
        <row r="1595">
          <cell r="A1595">
            <v>58628</v>
          </cell>
          <cell r="B1595" t="str">
            <v>POSTE DE CONCRETO CENTRIFUGADO CURVO - SIMPLES -  H=6,50M</v>
          </cell>
          <cell r="C1595" t="str">
            <v>UN</v>
          </cell>
          <cell r="D1595">
            <v>600</v>
          </cell>
        </row>
        <row r="1596">
          <cell r="A1596">
            <v>58630</v>
          </cell>
          <cell r="B1596" t="str">
            <v>POSTE DE CONCRETO CENTRIFUGADO CURVO - SIMPLES -  H=9,00M</v>
          </cell>
          <cell r="C1596" t="str">
            <v>UN</v>
          </cell>
          <cell r="D1596">
            <v>725</v>
          </cell>
        </row>
        <row r="1597">
          <cell r="A1597">
            <v>58634</v>
          </cell>
          <cell r="B1597" t="str">
            <v>POSTE DE CONCRETO CIRCULAR RETO - H=12,00M/200DAN</v>
          </cell>
          <cell r="C1597" t="str">
            <v>UN</v>
          </cell>
          <cell r="D1597">
            <v>551.01</v>
          </cell>
        </row>
        <row r="1598">
          <cell r="A1598">
            <v>59000</v>
          </cell>
          <cell r="B1598" t="str">
            <v>DIVERSOS</v>
          </cell>
        </row>
        <row r="1599">
          <cell r="A1599">
            <v>59001</v>
          </cell>
          <cell r="B1599" t="str">
            <v>CRUZETA DE FERRO GALV.P/3 PROJETORES</v>
          </cell>
          <cell r="C1599" t="str">
            <v>UN</v>
          </cell>
          <cell r="D1599">
            <v>151.57</v>
          </cell>
        </row>
        <row r="1600">
          <cell r="A1600">
            <v>59002</v>
          </cell>
          <cell r="B1600" t="str">
            <v>BRACO P/LUMIN.TUBO FERRO GALV.1-X1;00M</v>
          </cell>
          <cell r="C1600" t="str">
            <v>UN</v>
          </cell>
          <cell r="D1600">
            <v>15.22</v>
          </cell>
        </row>
        <row r="1601">
          <cell r="A1601">
            <v>59005</v>
          </cell>
          <cell r="B1601" t="str">
            <v>ALCA COM ISOLADOR DE PORCELANA TIPO TELESP</v>
          </cell>
          <cell r="C1601" t="str">
            <v>UN</v>
          </cell>
          <cell r="D1601">
            <v>9.02</v>
          </cell>
        </row>
        <row r="1602">
          <cell r="A1602">
            <v>59009</v>
          </cell>
          <cell r="B1602" t="str">
            <v>ARMACAO SECUNDARIA (PRESBOW) - 2 ESTRIBOS</v>
          </cell>
          <cell r="C1602" t="str">
            <v>UN</v>
          </cell>
          <cell r="D1602">
            <v>11.16</v>
          </cell>
        </row>
        <row r="1603">
          <cell r="A1603">
            <v>59010</v>
          </cell>
          <cell r="B1603" t="str">
            <v>ARMACAO SECUNDARIA (PRESBOW) - 3 ESTRIBOS</v>
          </cell>
          <cell r="C1603" t="str">
            <v>UN</v>
          </cell>
          <cell r="D1603">
            <v>16.95</v>
          </cell>
        </row>
        <row r="1604">
          <cell r="A1604">
            <v>59011</v>
          </cell>
          <cell r="B1604" t="str">
            <v>ARMACAO SECUNDARIA (PRESBOW) - 4 ESTRIBOS</v>
          </cell>
          <cell r="C1604" t="str">
            <v>UN</v>
          </cell>
          <cell r="D1604">
            <v>23.49</v>
          </cell>
        </row>
        <row r="1605">
          <cell r="A1605">
            <v>59015</v>
          </cell>
          <cell r="B1605" t="str">
            <v>AUTOMATICO DE BOIA TP.CONT.MERCURIO</v>
          </cell>
          <cell r="C1605" t="str">
            <v>UN</v>
          </cell>
          <cell r="D1605">
            <v>15.13</v>
          </cell>
        </row>
        <row r="1606">
          <cell r="A1606">
            <v>59020</v>
          </cell>
          <cell r="B1606" t="str">
            <v>KIT INSTALAÇÃO TIPO BL E2</v>
          </cell>
          <cell r="C1606" t="str">
            <v>UN</v>
          </cell>
          <cell r="D1606">
            <v>3.87</v>
          </cell>
        </row>
        <row r="1607">
          <cell r="A1607">
            <v>59021</v>
          </cell>
          <cell r="B1607" t="str">
            <v>CINTA DE ACO GALVANIZADO DIAMETRO 170 MM</v>
          </cell>
          <cell r="C1607" t="str">
            <v>UN</v>
          </cell>
          <cell r="D1607">
            <v>12.24</v>
          </cell>
        </row>
        <row r="1608">
          <cell r="A1608">
            <v>59025</v>
          </cell>
          <cell r="B1608" t="str">
            <v>CIGARRA DE SOBREPOR; TIPO COLEGIAL</v>
          </cell>
          <cell r="C1608" t="str">
            <v>UN</v>
          </cell>
          <cell r="D1608">
            <v>5.24</v>
          </cell>
        </row>
        <row r="1609">
          <cell r="A1609">
            <v>59030</v>
          </cell>
          <cell r="B1609" t="str">
            <v>FITA SCOTH 3M</v>
          </cell>
          <cell r="C1609" t="str">
            <v>M</v>
          </cell>
          <cell r="D1609">
            <v>0.34</v>
          </cell>
        </row>
        <row r="1610">
          <cell r="A1610">
            <v>59032</v>
          </cell>
          <cell r="B1610" t="str">
            <v>SOQUETE ANTIVIBRATORIO P/LAMPADA FLUOR.SEM PORTA - STA</v>
          </cell>
          <cell r="C1610" t="str">
            <v>UN</v>
          </cell>
          <cell r="D1610">
            <v>0.68</v>
          </cell>
        </row>
        <row r="1611">
          <cell r="A1611">
            <v>59033</v>
          </cell>
          <cell r="B1611" t="str">
            <v>SOQUETE ANTIVIBRATORIO P/LAMPADA FLUOR.COM PORTA - STA</v>
          </cell>
          <cell r="C1611" t="str">
            <v>UN</v>
          </cell>
          <cell r="D1611">
            <v>3.64</v>
          </cell>
        </row>
        <row r="1612">
          <cell r="A1612">
            <v>59036</v>
          </cell>
          <cell r="B1612" t="str">
            <v>STARTER PARA LAMPADA FLUORESCENTE - 20/40W</v>
          </cell>
          <cell r="C1612" t="str">
            <v>UN</v>
          </cell>
          <cell r="D1612">
            <v>1.0900000000000001</v>
          </cell>
        </row>
        <row r="1613">
          <cell r="A1613">
            <v>59037</v>
          </cell>
          <cell r="B1613" t="str">
            <v>SOQUETE DE BAQUELITE COM RABICHO</v>
          </cell>
          <cell r="C1613" t="str">
            <v>UN</v>
          </cell>
          <cell r="D1613">
            <v>1.2</v>
          </cell>
        </row>
        <row r="1614">
          <cell r="A1614">
            <v>59040</v>
          </cell>
          <cell r="B1614" t="str">
            <v>TAMPÃO FERRO FUNDIDO - TQ 25</v>
          </cell>
          <cell r="C1614" t="str">
            <v>UN</v>
          </cell>
          <cell r="D1614">
            <v>81.540000000000006</v>
          </cell>
        </row>
        <row r="1615">
          <cell r="A1615">
            <v>59050</v>
          </cell>
          <cell r="B1615" t="str">
            <v>RELE FOTOEL. FOTOCELULA SOLA 500W</v>
          </cell>
          <cell r="C1615" t="str">
            <v>UN</v>
          </cell>
          <cell r="D1615">
            <v>18.77</v>
          </cell>
        </row>
        <row r="1616">
          <cell r="A1616">
            <v>59051</v>
          </cell>
          <cell r="B1616" t="str">
            <v>RELE FOTOEL. FOTOCELULA SOLAR 1000W</v>
          </cell>
          <cell r="C1616" t="str">
            <v>UN</v>
          </cell>
          <cell r="D1616">
            <v>17.25</v>
          </cell>
        </row>
        <row r="1617">
          <cell r="A1617">
            <v>69600</v>
          </cell>
          <cell r="B1617" t="str">
            <v>DIVERSOS</v>
          </cell>
        </row>
        <row r="1618">
          <cell r="A1618">
            <v>69666</v>
          </cell>
          <cell r="B1618" t="str">
            <v>CURVA GALV. 35CM BITOLA 22 P/ EXAUSTOR AR RECRAV.</v>
          </cell>
          <cell r="C1618" t="str">
            <v>UN</v>
          </cell>
          <cell r="D1618">
            <v>76.37</v>
          </cell>
        </row>
        <row r="1619">
          <cell r="A1619">
            <v>69667</v>
          </cell>
          <cell r="B1619" t="str">
            <v>CHAPÉU CHINÊS P/ DUTO GALV. 35CM BITOLA 22 P/ EXAUSTOR</v>
          </cell>
          <cell r="C1619" t="str">
            <v>UN</v>
          </cell>
          <cell r="D1619">
            <v>27.94</v>
          </cell>
        </row>
        <row r="1620">
          <cell r="A1620">
            <v>70000</v>
          </cell>
          <cell r="B1620" t="str">
            <v>TUBOS (CONCRETO)</v>
          </cell>
        </row>
        <row r="1621">
          <cell r="A1621">
            <v>70002</v>
          </cell>
          <cell r="B1621" t="str">
            <v>TUBO DE CONCRETO SIMPLES PS -1 D = 300 MM</v>
          </cell>
          <cell r="C1621" t="str">
            <v>M</v>
          </cell>
          <cell r="D1621">
            <v>21.4</v>
          </cell>
        </row>
        <row r="1622">
          <cell r="A1622">
            <v>70003</v>
          </cell>
          <cell r="B1622" t="str">
            <v>TUBO DE CONCRETO SIMPLES PS -1 D = 400 MM</v>
          </cell>
          <cell r="C1622" t="str">
            <v>M</v>
          </cell>
          <cell r="D1622">
            <v>25.56</v>
          </cell>
        </row>
        <row r="1623">
          <cell r="A1623">
            <v>70004</v>
          </cell>
          <cell r="B1623" t="str">
            <v>TUBO DE CONCRETO SIMPLES PS -1 D = 500 MM</v>
          </cell>
          <cell r="C1623" t="str">
            <v>M</v>
          </cell>
          <cell r="D1623">
            <v>37.869999999999997</v>
          </cell>
        </row>
        <row r="1624">
          <cell r="A1624">
            <v>70005</v>
          </cell>
          <cell r="B1624" t="str">
            <v>TUBO DE CONCRETO SIMPLES PS -1 D = 60 MM</v>
          </cell>
          <cell r="C1624" t="str">
            <v>M</v>
          </cell>
          <cell r="D1624">
            <v>48.38</v>
          </cell>
        </row>
        <row r="1625">
          <cell r="A1625">
            <v>70020</v>
          </cell>
          <cell r="B1625" t="str">
            <v>TUBO DE CONCRETO - DIÂMETRO  70 CM - EA-2</v>
          </cell>
          <cell r="C1625" t="str">
            <v>M</v>
          </cell>
          <cell r="D1625">
            <v>177.56</v>
          </cell>
        </row>
        <row r="1626">
          <cell r="A1626">
            <v>70023</v>
          </cell>
          <cell r="B1626" t="str">
            <v>TUBO DE CONCRETO - DIÂMETRO 100 CM - EA-2</v>
          </cell>
          <cell r="C1626" t="str">
            <v>M</v>
          </cell>
          <cell r="D1626">
            <v>305.79000000000002</v>
          </cell>
        </row>
        <row r="1627">
          <cell r="A1627">
            <v>70025</v>
          </cell>
          <cell r="B1627" t="str">
            <v>TUBO DE CONCRETO ARMADO PA -2 D = 0,60M</v>
          </cell>
          <cell r="C1627" t="str">
            <v>M</v>
          </cell>
          <cell r="D1627">
            <v>65.849999999999994</v>
          </cell>
        </row>
        <row r="1628">
          <cell r="A1628">
            <v>70026</v>
          </cell>
          <cell r="B1628" t="str">
            <v>TUBO DE CONCRETO ARMADO PA -2 D = 0,70M</v>
          </cell>
          <cell r="C1628" t="str">
            <v>M</v>
          </cell>
          <cell r="D1628">
            <v>108.85</v>
          </cell>
        </row>
        <row r="1629">
          <cell r="A1629">
            <v>70027</v>
          </cell>
          <cell r="B1629" t="str">
            <v>TUBO DE CONCRETO ARMADO PA -2 D = 0,80M</v>
          </cell>
          <cell r="C1629" t="str">
            <v>M</v>
          </cell>
          <cell r="D1629">
            <v>107.56</v>
          </cell>
        </row>
        <row r="1630">
          <cell r="A1630">
            <v>70028</v>
          </cell>
          <cell r="B1630" t="str">
            <v>TUBO DE CONCRETO ARMADO PA -2 D = 0,90M</v>
          </cell>
          <cell r="C1630" t="str">
            <v>M</v>
          </cell>
          <cell r="D1630">
            <v>172.95</v>
          </cell>
        </row>
        <row r="1631">
          <cell r="A1631">
            <v>70029</v>
          </cell>
          <cell r="B1631" t="str">
            <v>TUBO DE CONCRETO ARMADO PA -2 D = 1,00M</v>
          </cell>
          <cell r="C1631" t="str">
            <v>M</v>
          </cell>
          <cell r="D1631">
            <v>156.68</v>
          </cell>
        </row>
        <row r="1632">
          <cell r="A1632">
            <v>70030</v>
          </cell>
          <cell r="B1632" t="str">
            <v>TUBO DE CONCRETO ARMADO PA -2 D = 1,10M</v>
          </cell>
          <cell r="C1632" t="str">
            <v>M</v>
          </cell>
          <cell r="D1632">
            <v>252.07</v>
          </cell>
        </row>
        <row r="1633">
          <cell r="A1633">
            <v>70031</v>
          </cell>
          <cell r="B1633" t="str">
            <v>TUBO DE CONCRETO ARMADO PA -2 D = 1,20M</v>
          </cell>
          <cell r="C1633" t="str">
            <v>M</v>
          </cell>
          <cell r="D1633">
            <v>237.98</v>
          </cell>
        </row>
        <row r="1634">
          <cell r="A1634">
            <v>70032</v>
          </cell>
          <cell r="B1634" t="str">
            <v>TUBO DE CONCRETO ARMADO PA -2 D = 1,50M</v>
          </cell>
          <cell r="C1634" t="str">
            <v>M</v>
          </cell>
          <cell r="D1634">
            <v>339.2</v>
          </cell>
        </row>
        <row r="1635">
          <cell r="A1635">
            <v>70035</v>
          </cell>
          <cell r="B1635" t="str">
            <v>TUBO DE CONCRETO ARMADO PA -3 D = 1100 MM</v>
          </cell>
          <cell r="C1635" t="str">
            <v>M</v>
          </cell>
          <cell r="D1635">
            <v>281.26</v>
          </cell>
        </row>
        <row r="1636">
          <cell r="A1636">
            <v>70036</v>
          </cell>
          <cell r="B1636" t="str">
            <v>TUBO DE CONCRETO ARMADO PA -3 D =  700 MM</v>
          </cell>
          <cell r="C1636" t="str">
            <v>M</v>
          </cell>
          <cell r="D1636">
            <v>123.09</v>
          </cell>
        </row>
        <row r="1637">
          <cell r="A1637">
            <v>70037</v>
          </cell>
          <cell r="B1637" t="str">
            <v>TUBO DE CONCRETO ARMADO PA -3 D = 1000 MM</v>
          </cell>
          <cell r="C1637" t="str">
            <v>M</v>
          </cell>
          <cell r="D1637">
            <v>180.26</v>
          </cell>
        </row>
        <row r="1638">
          <cell r="A1638">
            <v>70038</v>
          </cell>
          <cell r="B1638" t="str">
            <v>TUBO DE CONCRETO ARMADO PA -3 D = 1200 MM</v>
          </cell>
          <cell r="C1638" t="str">
            <v>M</v>
          </cell>
          <cell r="D1638">
            <v>250.64</v>
          </cell>
        </row>
        <row r="1639">
          <cell r="A1639">
            <v>70039</v>
          </cell>
          <cell r="B1639" t="str">
            <v>TUBO DE CONCRETO ARMADO PA -3 D = 1500 MM</v>
          </cell>
          <cell r="C1639" t="str">
            <v>M</v>
          </cell>
          <cell r="D1639">
            <v>347.96</v>
          </cell>
        </row>
        <row r="1640">
          <cell r="A1640">
            <v>70040</v>
          </cell>
          <cell r="B1640" t="str">
            <v>TUBO DE CONCRETO ARMADO PA -3 D =  800 MM</v>
          </cell>
          <cell r="C1640" t="str">
            <v>M</v>
          </cell>
          <cell r="D1640">
            <v>119.92</v>
          </cell>
        </row>
        <row r="1641">
          <cell r="A1641">
            <v>70041</v>
          </cell>
          <cell r="B1641" t="str">
            <v>TUBO DE CONCRETO ARMADO PA -3 D =  600 MM</v>
          </cell>
          <cell r="C1641" t="str">
            <v>M</v>
          </cell>
          <cell r="D1641">
            <v>75.099999999999994</v>
          </cell>
        </row>
        <row r="1642">
          <cell r="A1642">
            <v>70042</v>
          </cell>
          <cell r="B1642" t="str">
            <v>TUBO DE CONCRETO ARMADO PA -3 D =  900 MM</v>
          </cell>
          <cell r="C1642" t="str">
            <v>M</v>
          </cell>
          <cell r="D1642">
            <v>195.81</v>
          </cell>
        </row>
        <row r="1643">
          <cell r="A1643">
            <v>70400</v>
          </cell>
          <cell r="B1643" t="str">
            <v>TUBOS (AÇO CARBONO GALV-2440 E CONEXÕES)</v>
          </cell>
        </row>
        <row r="1644">
          <cell r="A1644">
            <v>70403</v>
          </cell>
          <cell r="B1644" t="str">
            <v>TUBO DE AÇO GALV.P/CONDUÇÃO C/COST. NBR 5580M (DIN 2440)-1"</v>
          </cell>
          <cell r="C1644" t="str">
            <v>M</v>
          </cell>
          <cell r="D1644">
            <v>11.35</v>
          </cell>
        </row>
        <row r="1645">
          <cell r="A1645">
            <v>70405</v>
          </cell>
          <cell r="B1645" t="str">
            <v>TUBO DE AÇO GALV.P/CONDUÇÃO C/COST. NBR 5580M (DIN 2440)-1 1/2"</v>
          </cell>
          <cell r="C1645" t="str">
            <v>M</v>
          </cell>
          <cell r="D1645">
            <v>16.829999999999998</v>
          </cell>
        </row>
        <row r="1646">
          <cell r="A1646">
            <v>70407</v>
          </cell>
          <cell r="B1646" t="str">
            <v>TUBO DE AÇO GALV.P/CONDUÇÃO C/COST. NBR 5580M (DIN 2440)-2 1/2"</v>
          </cell>
          <cell r="C1646" t="str">
            <v>M</v>
          </cell>
          <cell r="D1646">
            <v>30.92</v>
          </cell>
        </row>
        <row r="1647">
          <cell r="A1647">
            <v>70408</v>
          </cell>
          <cell r="B1647" t="str">
            <v>TUBO DE AÇO GALV.P/CONDUÇÃO C/COST. NBR 5580M (DIN 2440)-3"</v>
          </cell>
          <cell r="C1647" t="str">
            <v>M</v>
          </cell>
          <cell r="D1647">
            <v>37.729999999999997</v>
          </cell>
        </row>
        <row r="1648">
          <cell r="A1648">
            <v>70410</v>
          </cell>
          <cell r="B1648" t="str">
            <v>TUBO DE AÇO GALV.P/CONDUÇÃO C/COST. NBR 5580M (DIN 2440)-4"</v>
          </cell>
          <cell r="C1648" t="str">
            <v>M</v>
          </cell>
          <cell r="D1648">
            <v>54.73</v>
          </cell>
        </row>
        <row r="1649">
          <cell r="A1649">
            <v>70413</v>
          </cell>
          <cell r="B1649" t="str">
            <v>TUBO DE AÇO GALV.P/CONDUÇÃO C/COST. NBR 5580M (DIN 2440)-6"</v>
          </cell>
          <cell r="C1649" t="str">
            <v>M</v>
          </cell>
          <cell r="D1649">
            <v>84.21</v>
          </cell>
        </row>
        <row r="1650">
          <cell r="A1650">
            <v>70800</v>
          </cell>
          <cell r="B1650" t="str">
            <v>TUBOS (AÇO GALVANIZADO E CONEXÕES)</v>
          </cell>
        </row>
        <row r="1651">
          <cell r="A1651">
            <v>70802</v>
          </cell>
          <cell r="B1651" t="str">
            <v>FLANGE DE PVC ROSCÁVEL P/ÁGUA COM SEXTAVADO SEM FUROS -  3/4"</v>
          </cell>
          <cell r="C1651" t="str">
            <v>UN</v>
          </cell>
          <cell r="D1651">
            <v>2.1800000000000002</v>
          </cell>
        </row>
        <row r="1652">
          <cell r="A1652">
            <v>70803</v>
          </cell>
          <cell r="B1652" t="str">
            <v>FLANGE DE PVC ROSCÁVEL P/ÁGUA COM SEXTAVADO SEM FUROS - 1"</v>
          </cell>
          <cell r="C1652" t="str">
            <v>UN</v>
          </cell>
          <cell r="D1652">
            <v>2.69</v>
          </cell>
        </row>
        <row r="1653">
          <cell r="A1653">
            <v>70806</v>
          </cell>
          <cell r="B1653" t="str">
            <v>FLANGE DE PVC ROSCÁVEL P/ÁGUA COM SEXTAVADO SEM FUROS - 2"</v>
          </cell>
          <cell r="C1653" t="str">
            <v>UN</v>
          </cell>
          <cell r="D1653">
            <v>6.42</v>
          </cell>
        </row>
        <row r="1654">
          <cell r="A1654">
            <v>70821</v>
          </cell>
          <cell r="B1654" t="str">
            <v>TUBO DE AÇO GALV.P/CONDUÇÃO C/COSTURA NBR 5580L (BS 1387L)-1/2"</v>
          </cell>
          <cell r="C1654" t="str">
            <v>M</v>
          </cell>
          <cell r="D1654">
            <v>5.33</v>
          </cell>
        </row>
        <row r="1655">
          <cell r="A1655">
            <v>70822</v>
          </cell>
          <cell r="B1655" t="str">
            <v>TUBO DE AÇO GALV.P/CONDUÇÃO C/COSTURA NBR 5580L (BS 1387L)-3/4"</v>
          </cell>
          <cell r="C1655" t="str">
            <v>M</v>
          </cell>
          <cell r="D1655">
            <v>6.54</v>
          </cell>
        </row>
        <row r="1656">
          <cell r="A1656">
            <v>70823</v>
          </cell>
          <cell r="B1656" t="str">
            <v>TUBO DE AÇO GALV.P/CONDUÇÃO C/COSTURA NBR 5580L (BS 1387L)-1"</v>
          </cell>
          <cell r="C1656" t="str">
            <v>M</v>
          </cell>
          <cell r="D1656">
            <v>9.32</v>
          </cell>
        </row>
        <row r="1657">
          <cell r="A1657">
            <v>70824</v>
          </cell>
          <cell r="B1657" t="str">
            <v>TUBO DE AÇO GALV.P/CONDUÇÃO C/COSTURA NBR 5580L (BS 1387L)-1 1/4"</v>
          </cell>
          <cell r="C1657" t="str">
            <v>M</v>
          </cell>
          <cell r="D1657">
            <v>11.95</v>
          </cell>
        </row>
        <row r="1658">
          <cell r="A1658">
            <v>70825</v>
          </cell>
          <cell r="B1658" t="str">
            <v>TUBO DE AÇO GALV.P/CONDUÇÃO C/COSTURA NBR 5580L (BS 1387L)-1 1/2"</v>
          </cell>
          <cell r="C1658" t="str">
            <v>M</v>
          </cell>
          <cell r="D1658">
            <v>15.33</v>
          </cell>
        </row>
        <row r="1659">
          <cell r="A1659">
            <v>70826</v>
          </cell>
          <cell r="B1659" t="str">
            <v>TUBO DE AÇO GALV.P/CONDUÇÃO C/COSTURA NBR 5580L (BS 1387L)-2"</v>
          </cell>
          <cell r="C1659" t="str">
            <v>M</v>
          </cell>
          <cell r="D1659">
            <v>19.39</v>
          </cell>
        </row>
        <row r="1660">
          <cell r="A1660">
            <v>70827</v>
          </cell>
          <cell r="B1660" t="str">
            <v>TUBO DE AÇO GALV.P/CONDUÇÃO C/COSTURA NBR 5580L (BS 1387L)-2 1/2"</v>
          </cell>
          <cell r="C1660" t="str">
            <v>M</v>
          </cell>
          <cell r="D1660">
            <v>27.37</v>
          </cell>
        </row>
        <row r="1661">
          <cell r="A1661">
            <v>70828</v>
          </cell>
          <cell r="B1661" t="str">
            <v>TUBO DE AÇO GALV.P/CONDUÇÃO C/COSTURA NBR 5580L (BS 1387L)-3"</v>
          </cell>
          <cell r="C1661" t="str">
            <v>M</v>
          </cell>
          <cell r="D1661">
            <v>32.200000000000003</v>
          </cell>
        </row>
        <row r="1662">
          <cell r="A1662">
            <v>70830</v>
          </cell>
          <cell r="B1662" t="str">
            <v>TUBO DE AÇO GALV.P/CONDUÇÃO C/COSTURA NBR 5580L (BS 1387L)-4"</v>
          </cell>
          <cell r="C1662" t="str">
            <v>M</v>
          </cell>
          <cell r="D1662">
            <v>48.42</v>
          </cell>
        </row>
        <row r="1663">
          <cell r="A1663">
            <v>71200</v>
          </cell>
          <cell r="B1663" t="str">
            <v>TUBOS (CIMENTO- AMIANTO E CONEXÕES)</v>
          </cell>
        </row>
        <row r="1664">
          <cell r="A1664">
            <v>71201</v>
          </cell>
          <cell r="B1664" t="str">
            <v>ANEL DE BORR.P/TUBO DE FERRO FUND.LINHA SMU ESG.PREDIAL- 50MM</v>
          </cell>
          <cell r="C1664" t="str">
            <v>UN</v>
          </cell>
          <cell r="D1664">
            <v>6.5</v>
          </cell>
        </row>
        <row r="1665">
          <cell r="A1665">
            <v>71202</v>
          </cell>
          <cell r="B1665" t="str">
            <v>ANEL DE BORR.P/TUBO DE FERRO FUND.LINHA SMU ESG.PREDIAL-75MM</v>
          </cell>
          <cell r="C1665" t="str">
            <v>UN</v>
          </cell>
          <cell r="D1665">
            <v>8.83</v>
          </cell>
        </row>
        <row r="1666">
          <cell r="A1666">
            <v>71203</v>
          </cell>
          <cell r="B1666" t="str">
            <v>ANEL DE BORR.P/ TUBO DE FERRO FUND.LINHA SMU ESG.PREDIAL-100MM</v>
          </cell>
          <cell r="C1666" t="str">
            <v>UN</v>
          </cell>
          <cell r="D1666">
            <v>10.220000000000001</v>
          </cell>
        </row>
        <row r="1667">
          <cell r="A1667">
            <v>71204</v>
          </cell>
          <cell r="B1667" t="str">
            <v>ANEL DE BORR.P/TUBO DE FERRO FUND.LINHA SMU ESG.PREDIAL-150MM</v>
          </cell>
          <cell r="C1667" t="str">
            <v>UN</v>
          </cell>
          <cell r="D1667">
            <v>19.059999999999999</v>
          </cell>
        </row>
        <row r="1668">
          <cell r="A1668">
            <v>71221</v>
          </cell>
          <cell r="B1668" t="str">
            <v>JOELHO 88º DE FERRO FUND.P/ESGOTO PREDIAL (JJ88SMU) -  50MM</v>
          </cell>
          <cell r="C1668" t="str">
            <v>UN</v>
          </cell>
          <cell r="D1668">
            <v>41.05</v>
          </cell>
        </row>
        <row r="1669">
          <cell r="A1669">
            <v>71222</v>
          </cell>
          <cell r="B1669" t="str">
            <v>JOELHO 88º DE FERRO FUND.P/ESGOTO PREDIAL (JJ88SMU) -  75MM</v>
          </cell>
          <cell r="C1669" t="str">
            <v>UN</v>
          </cell>
          <cell r="D1669">
            <v>54.17</v>
          </cell>
        </row>
        <row r="1670">
          <cell r="A1670">
            <v>71223</v>
          </cell>
          <cell r="B1670" t="str">
            <v>JOELHO 88º DE FERRO FUND.P/ESGOTO PREDIAL (JJ88SMU) - 100MM</v>
          </cell>
          <cell r="C1670" t="str">
            <v>UN</v>
          </cell>
          <cell r="D1670">
            <v>71.180000000000007</v>
          </cell>
        </row>
        <row r="1671">
          <cell r="A1671">
            <v>71224</v>
          </cell>
          <cell r="B1671" t="str">
            <v>JOELHO 88º DE FERRO FUND.P/ESGOTO PREDIAL (JJ88SMU) - 150MM</v>
          </cell>
          <cell r="C1671" t="str">
            <v>UN</v>
          </cell>
          <cell r="D1671">
            <v>131.96</v>
          </cell>
        </row>
        <row r="1672">
          <cell r="A1672">
            <v>71231</v>
          </cell>
          <cell r="B1672" t="str">
            <v>TUBO FERRO FUNDIDO; LINHA HL -  50MM</v>
          </cell>
          <cell r="C1672" t="str">
            <v>M</v>
          </cell>
          <cell r="D1672">
            <v>58.75</v>
          </cell>
        </row>
        <row r="1673">
          <cell r="A1673">
            <v>71232</v>
          </cell>
          <cell r="B1673" t="str">
            <v>TUBO FERRO FUNDIDO; LINHA HL -  75MM</v>
          </cell>
          <cell r="C1673" t="str">
            <v>M</v>
          </cell>
          <cell r="D1673">
            <v>81.44</v>
          </cell>
        </row>
        <row r="1674">
          <cell r="A1674">
            <v>71233</v>
          </cell>
          <cell r="B1674" t="str">
            <v>TUBO FERRO FUNDIDO; LINHA HL - 100MM</v>
          </cell>
          <cell r="C1674" t="str">
            <v>M</v>
          </cell>
          <cell r="D1674">
            <v>96.51</v>
          </cell>
        </row>
        <row r="1675">
          <cell r="A1675">
            <v>71234</v>
          </cell>
          <cell r="B1675" t="str">
            <v>TUBO FERRO FUNDIDO; LINHA HL - 150MM</v>
          </cell>
          <cell r="C1675" t="str">
            <v>M</v>
          </cell>
          <cell r="D1675">
            <v>143.63</v>
          </cell>
        </row>
        <row r="1676">
          <cell r="A1676">
            <v>72000</v>
          </cell>
          <cell r="B1676" t="str">
            <v>TUBOS (CERÂMICA VIDRADA E CONEXÕES)</v>
          </cell>
        </row>
        <row r="1677">
          <cell r="A1677">
            <v>72008</v>
          </cell>
          <cell r="B1677" t="str">
            <v>MANILHA DE CERAMICA VIDRADA - 12-</v>
          </cell>
          <cell r="C1677" t="str">
            <v>UN</v>
          </cell>
          <cell r="D1677">
            <v>24.93</v>
          </cell>
        </row>
        <row r="1678">
          <cell r="A1678">
            <v>72009</v>
          </cell>
          <cell r="B1678" t="str">
            <v>MANILHA DE BARRO VIDRADO  8" X 1,5M</v>
          </cell>
          <cell r="C1678" t="str">
            <v>M</v>
          </cell>
          <cell r="D1678">
            <v>14.34</v>
          </cell>
        </row>
        <row r="1679">
          <cell r="A1679">
            <v>72010</v>
          </cell>
          <cell r="B1679" t="str">
            <v>MANILHA DE BARRO VIDRADO  6" X 1,5M</v>
          </cell>
          <cell r="C1679" t="str">
            <v>M</v>
          </cell>
          <cell r="D1679">
            <v>9.09</v>
          </cell>
        </row>
        <row r="1680">
          <cell r="A1680">
            <v>72011</v>
          </cell>
          <cell r="B1680" t="str">
            <v>MANILHA DE BARRO VIDRADO  4" X 60CM</v>
          </cell>
          <cell r="C1680" t="str">
            <v>M</v>
          </cell>
          <cell r="D1680">
            <v>8.85</v>
          </cell>
        </row>
        <row r="1681">
          <cell r="A1681">
            <v>72020</v>
          </cell>
          <cell r="B1681" t="str">
            <v>CURVA DE BARRO VIDRADO 4" X 45 GRAUS</v>
          </cell>
          <cell r="C1681" t="str">
            <v>UN</v>
          </cell>
          <cell r="D1681">
            <v>7.61</v>
          </cell>
        </row>
        <row r="1682">
          <cell r="A1682">
            <v>72400</v>
          </cell>
          <cell r="B1682" t="str">
            <v>TUBOS (PVC RÍGIDO E CONEXÕES)</v>
          </cell>
        </row>
        <row r="1683">
          <cell r="A1683">
            <v>72401</v>
          </cell>
          <cell r="B1683" t="str">
            <v>ANEL DE BORRACHA PARA TUBO DE PVC ESGOTO PREDIAL -  40MM</v>
          </cell>
          <cell r="C1683" t="str">
            <v>UN</v>
          </cell>
          <cell r="D1683">
            <v>0.56999999999999995</v>
          </cell>
        </row>
        <row r="1684">
          <cell r="A1684">
            <v>72402</v>
          </cell>
          <cell r="B1684" t="str">
            <v>ANEL DE BORRACHA PARA TUBO DE PVC ESGOTO PREDIAL -  50MM</v>
          </cell>
          <cell r="C1684" t="str">
            <v>UN</v>
          </cell>
          <cell r="D1684">
            <v>0.64</v>
          </cell>
        </row>
        <row r="1685">
          <cell r="A1685">
            <v>72403</v>
          </cell>
          <cell r="B1685" t="str">
            <v>ANEL DE BORRACHA PARA TUBO DE PVC ESGOTO PREDIAL -  75MM</v>
          </cell>
          <cell r="C1685" t="str">
            <v>UN</v>
          </cell>
          <cell r="D1685">
            <v>0.8</v>
          </cell>
        </row>
        <row r="1686">
          <cell r="A1686">
            <v>72404</v>
          </cell>
          <cell r="B1686" t="str">
            <v>ANEL DE BORRACHA PARA TUBO DE PVC ESGOTO PREDIAL - 100MM</v>
          </cell>
          <cell r="C1686" t="str">
            <v>UN</v>
          </cell>
          <cell r="D1686">
            <v>1.06</v>
          </cell>
        </row>
        <row r="1687">
          <cell r="A1687">
            <v>72405</v>
          </cell>
          <cell r="B1687" t="str">
            <v>ANEL DE BORRACHA PARA TUBO DE PVC ESGOTO PREDIAL - 150MM</v>
          </cell>
          <cell r="C1687" t="str">
            <v>UN</v>
          </cell>
          <cell r="D1687">
            <v>3.92</v>
          </cell>
        </row>
        <row r="1688">
          <cell r="A1688">
            <v>72406</v>
          </cell>
          <cell r="B1688" t="str">
            <v>ANEL DE BORRACHA PARA TUBO DE PVC PARA SANEAMENTO - 200MM</v>
          </cell>
          <cell r="C1688" t="str">
            <v>UN</v>
          </cell>
          <cell r="D1688">
            <v>3.98</v>
          </cell>
        </row>
        <row r="1689">
          <cell r="A1689">
            <v>72410</v>
          </cell>
          <cell r="B1689" t="str">
            <v>TUBO PVC RÍGIDO SOLDÁVEL PARA ÁGUA - 20MM</v>
          </cell>
          <cell r="C1689" t="str">
            <v>M</v>
          </cell>
          <cell r="D1689">
            <v>1.02</v>
          </cell>
        </row>
        <row r="1690">
          <cell r="A1690">
            <v>72411</v>
          </cell>
          <cell r="B1690" t="str">
            <v>TUBO PVC RÍGIDO SOLDÁVEL PARA ÁGUA - 25MM</v>
          </cell>
          <cell r="C1690" t="str">
            <v>M</v>
          </cell>
          <cell r="D1690">
            <v>1.48</v>
          </cell>
        </row>
        <row r="1691">
          <cell r="A1691">
            <v>72412</v>
          </cell>
          <cell r="B1691" t="str">
            <v>TUBO PVC RÍGIDO SOLDÁVEL PARA ÁGUA - 32MM</v>
          </cell>
          <cell r="C1691" t="str">
            <v>M</v>
          </cell>
          <cell r="D1691">
            <v>2.95</v>
          </cell>
        </row>
        <row r="1692">
          <cell r="A1692">
            <v>72413</v>
          </cell>
          <cell r="B1692" t="str">
            <v>TUBO PVC RÍGIDO SOLDÁVEL PARA ÁGUA - 40MM</v>
          </cell>
          <cell r="C1692" t="str">
            <v>M</v>
          </cell>
          <cell r="D1692">
            <v>4.03</v>
          </cell>
        </row>
        <row r="1693">
          <cell r="A1693">
            <v>72414</v>
          </cell>
          <cell r="B1693" t="str">
            <v>TUBO PVC RÍGIDO SOLDÁVEL PARA ÁGUA - 50MM</v>
          </cell>
          <cell r="C1693" t="str">
            <v>M</v>
          </cell>
          <cell r="D1693">
            <v>5.36</v>
          </cell>
        </row>
        <row r="1694">
          <cell r="A1694">
            <v>72415</v>
          </cell>
          <cell r="B1694" t="str">
            <v>TUBO PVC RÍGIDO SOLDÁVEL PARA ÁGUA - 60MM</v>
          </cell>
          <cell r="C1694" t="str">
            <v>M</v>
          </cell>
          <cell r="D1694">
            <v>8.2200000000000006</v>
          </cell>
        </row>
        <row r="1695">
          <cell r="A1695">
            <v>72416</v>
          </cell>
          <cell r="B1695" t="str">
            <v>TUBO PVC RÍGIDO SOLDÁVEL PARA ÁGUA - 75MM</v>
          </cell>
          <cell r="C1695" t="str">
            <v>M</v>
          </cell>
          <cell r="D1695">
            <v>13.02</v>
          </cell>
        </row>
        <row r="1696">
          <cell r="A1696">
            <v>72417</v>
          </cell>
          <cell r="B1696" t="str">
            <v>TUBO PVC RÍGIDO SOLDÁVEL PARA ÁGUA - 85MM</v>
          </cell>
          <cell r="C1696" t="str">
            <v>M</v>
          </cell>
          <cell r="D1696">
            <v>16.22</v>
          </cell>
        </row>
        <row r="1697">
          <cell r="A1697">
            <v>72418</v>
          </cell>
          <cell r="B1697" t="str">
            <v>TUBO PVC RÍGIDO SOLDÁVEL PARA ÁGUA - 110MM</v>
          </cell>
          <cell r="C1697" t="str">
            <v>M</v>
          </cell>
          <cell r="D1697">
            <v>26.14</v>
          </cell>
        </row>
        <row r="1698">
          <cell r="A1698">
            <v>72430</v>
          </cell>
          <cell r="B1698" t="str">
            <v>TUBO DE PVC RÍGIDO  40MM - PARA ESGOTO - SÉRIE R</v>
          </cell>
          <cell r="C1698" t="str">
            <v>M</v>
          </cell>
          <cell r="D1698">
            <v>3.39</v>
          </cell>
        </row>
        <row r="1699">
          <cell r="A1699">
            <v>72431</v>
          </cell>
          <cell r="B1699" t="str">
            <v>TUBO DE PVC  50 MM - PARA ESGOTO - SÉRIE NORMAL</v>
          </cell>
          <cell r="C1699" t="str">
            <v>M</v>
          </cell>
          <cell r="D1699">
            <v>4.08</v>
          </cell>
        </row>
        <row r="1700">
          <cell r="A1700">
            <v>72432</v>
          </cell>
          <cell r="B1700" t="str">
            <v>TUBO DE PVC  75 MM - PARA ESGOTO - SÉRIE NORMAL</v>
          </cell>
          <cell r="C1700" t="str">
            <v>M</v>
          </cell>
          <cell r="D1700">
            <v>5.21</v>
          </cell>
        </row>
        <row r="1701">
          <cell r="A1701">
            <v>72433</v>
          </cell>
          <cell r="B1701" t="str">
            <v>TUBO DE PVC 100 MM - PARA ESGOTO - SÉRIE NORMAL</v>
          </cell>
          <cell r="C1701" t="str">
            <v>M</v>
          </cell>
          <cell r="D1701">
            <v>5.56</v>
          </cell>
        </row>
        <row r="1702">
          <cell r="A1702">
            <v>72434</v>
          </cell>
          <cell r="B1702" t="str">
            <v>TUBO DE PVC 150 MM - PARA ESGOTO - SÉRIE NORMAL</v>
          </cell>
          <cell r="C1702" t="str">
            <v>M</v>
          </cell>
          <cell r="D1702">
            <v>14.92</v>
          </cell>
        </row>
        <row r="1703">
          <cell r="A1703">
            <v>72435</v>
          </cell>
          <cell r="B1703" t="str">
            <v>TUBO DE PVC RÍGIDO 200 MM ( 8") - PARA ESGOTO</v>
          </cell>
          <cell r="C1703" t="str">
            <v>M</v>
          </cell>
          <cell r="D1703">
            <v>18.37</v>
          </cell>
        </row>
        <row r="1704">
          <cell r="A1704">
            <v>72442</v>
          </cell>
          <cell r="B1704" t="str">
            <v>TUBO DE PVC CORRUGADO E PERFURADO P/ DRENO 4"</v>
          </cell>
          <cell r="C1704" t="str">
            <v>M</v>
          </cell>
          <cell r="D1704">
            <v>11.82</v>
          </cell>
        </row>
        <row r="1705">
          <cell r="A1705">
            <v>72444</v>
          </cell>
          <cell r="B1705" t="str">
            <v>TUBO DE PVC CORRUGADO E PERFURADO P/ DRENO 6"</v>
          </cell>
          <cell r="C1705" t="str">
            <v>M</v>
          </cell>
          <cell r="D1705">
            <v>25.47</v>
          </cell>
        </row>
        <row r="1706">
          <cell r="A1706">
            <v>72800</v>
          </cell>
          <cell r="B1706" t="str">
            <v>TUBOS (COBRE E CONEXÕES)</v>
          </cell>
        </row>
        <row r="1707">
          <cell r="A1707">
            <v>72821</v>
          </cell>
          <cell r="B1707" t="str">
            <v>TUBO DE COBRE SEM COSTURA CLASSE E - 1/2"</v>
          </cell>
          <cell r="C1707" t="str">
            <v>M</v>
          </cell>
          <cell r="D1707">
            <v>9.23</v>
          </cell>
        </row>
        <row r="1708">
          <cell r="A1708">
            <v>72822</v>
          </cell>
          <cell r="B1708" t="str">
            <v>TUBO DE COBRE SEM COSTURA CLASSE E - 3/4"</v>
          </cell>
          <cell r="C1708" t="str">
            <v>M</v>
          </cell>
          <cell r="D1708">
            <v>16.100000000000001</v>
          </cell>
        </row>
        <row r="1709">
          <cell r="A1709">
            <v>72823</v>
          </cell>
          <cell r="B1709" t="str">
            <v>TUBO DE COBRE SEM COSTURA CLASSE E - 1"</v>
          </cell>
          <cell r="C1709" t="str">
            <v>M</v>
          </cell>
          <cell r="D1709">
            <v>20.49</v>
          </cell>
        </row>
        <row r="1710">
          <cell r="A1710">
            <v>72824</v>
          </cell>
          <cell r="B1710" t="str">
            <v>TUBO DE COBRE SEM COSTURA CLASSE E - 1 1/4"</v>
          </cell>
          <cell r="C1710" t="str">
            <v>M</v>
          </cell>
          <cell r="D1710">
            <v>29.37</v>
          </cell>
        </row>
        <row r="1711">
          <cell r="A1711">
            <v>72825</v>
          </cell>
          <cell r="B1711" t="str">
            <v>TUBO DE COBRE SEM COSTURA CLASSE E - 1 1/2"</v>
          </cell>
          <cell r="C1711" t="str">
            <v>M</v>
          </cell>
          <cell r="D1711">
            <v>39.299999999999997</v>
          </cell>
        </row>
        <row r="1712">
          <cell r="A1712">
            <v>72826</v>
          </cell>
          <cell r="B1712" t="str">
            <v>TUBO DE COBRE SEM COSTURA CLASSE E - 2"</v>
          </cell>
          <cell r="C1712" t="str">
            <v>M</v>
          </cell>
          <cell r="D1712">
            <v>56.95</v>
          </cell>
        </row>
        <row r="1713">
          <cell r="A1713">
            <v>73200</v>
          </cell>
          <cell r="B1713" t="str">
            <v>TUBOS (PRETOS AÇO CARBONO-SCH CONEXÕES)</v>
          </cell>
        </row>
        <row r="1714">
          <cell r="A1714">
            <v>73202</v>
          </cell>
          <cell r="B1714" t="str">
            <v>TUBO DE AÇO CARBONO PRETO COM COSTURA (SCH-40) - 3/4"</v>
          </cell>
          <cell r="C1714" t="str">
            <v>M</v>
          </cell>
          <cell r="D1714">
            <v>5.28</v>
          </cell>
        </row>
        <row r="1715">
          <cell r="A1715">
            <v>73203</v>
          </cell>
          <cell r="B1715" t="str">
            <v>TUBO DE AÇO CARBONO PRETO COM COSTURA (SCH-40) - 1"</v>
          </cell>
          <cell r="C1715" t="str">
            <v>M</v>
          </cell>
          <cell r="D1715">
            <v>7.66</v>
          </cell>
        </row>
        <row r="1716">
          <cell r="A1716">
            <v>73204</v>
          </cell>
          <cell r="B1716" t="str">
            <v>TUBO DE AÇO CARBONO PRETO COM COSTURA (SCH-40) - 1 1/4"</v>
          </cell>
          <cell r="C1716" t="str">
            <v>M</v>
          </cell>
          <cell r="D1716">
            <v>10.69</v>
          </cell>
        </row>
        <row r="1717">
          <cell r="A1717">
            <v>73205</v>
          </cell>
          <cell r="B1717" t="str">
            <v>TUBO DE AÇO CARBONO PRETO COM COSTURA (SCH-40) - 1 1/2"</v>
          </cell>
          <cell r="C1717" t="str">
            <v>M</v>
          </cell>
          <cell r="D1717">
            <v>12.78</v>
          </cell>
        </row>
        <row r="1718">
          <cell r="A1718">
            <v>73612</v>
          </cell>
          <cell r="B1718" t="str">
            <v>TUBO DE ALUMÍNIO   1/2" - E=1,58MM</v>
          </cell>
          <cell r="C1718" t="str">
            <v>M</v>
          </cell>
          <cell r="D1718">
            <v>2.25</v>
          </cell>
        </row>
        <row r="1719">
          <cell r="A1719">
            <v>73700</v>
          </cell>
          <cell r="B1719" t="str">
            <v>DIVERSOS</v>
          </cell>
        </row>
        <row r="1720">
          <cell r="A1720">
            <v>73701</v>
          </cell>
          <cell r="B1720" t="str">
            <v>TE DE ACO CARBONO ROSCA NPT 300LBS - 1/2"</v>
          </cell>
          <cell r="C1720" t="str">
            <v>UN</v>
          </cell>
          <cell r="D1720">
            <v>7.29</v>
          </cell>
        </row>
        <row r="1721">
          <cell r="A1721">
            <v>73730</v>
          </cell>
          <cell r="B1721" t="str">
            <v>LUVA DE REDUCAO DE ACO CARBONO ROSCA NPT 300LBS - 3/4"X1/2"</v>
          </cell>
          <cell r="C1721" t="str">
            <v>UN</v>
          </cell>
          <cell r="D1721">
            <v>6.08</v>
          </cell>
        </row>
        <row r="1722">
          <cell r="A1722">
            <v>73740</v>
          </cell>
          <cell r="B1722" t="str">
            <v>CAP DE ACO CARBONO ROSCA NPT 300LBS - 3/4"</v>
          </cell>
          <cell r="C1722" t="str">
            <v>UN</v>
          </cell>
          <cell r="D1722">
            <v>4.71</v>
          </cell>
        </row>
        <row r="1723">
          <cell r="A1723">
            <v>73801</v>
          </cell>
          <cell r="B1723" t="str">
            <v>TUBO DE AÇO GALVANIZADO COM COSTURA (SCH 80) - 1/2"</v>
          </cell>
          <cell r="C1723" t="str">
            <v>M</v>
          </cell>
          <cell r="D1723">
            <v>7.75</v>
          </cell>
        </row>
        <row r="1724">
          <cell r="A1724">
            <v>73802</v>
          </cell>
          <cell r="B1724" t="str">
            <v>TUBO DE AÇO GALVANIZADO COM COSTURA (SCH 80) - 3/4"</v>
          </cell>
          <cell r="C1724" t="str">
            <v>M</v>
          </cell>
          <cell r="D1724">
            <v>11.29</v>
          </cell>
        </row>
        <row r="1725">
          <cell r="A1725">
            <v>73803</v>
          </cell>
          <cell r="B1725" t="str">
            <v>TUBO DE AÇO GALV. S/ COSTURA  2.1/2" -SCHEDULE 40- E=5,16MM</v>
          </cell>
          <cell r="C1725" t="str">
            <v>M</v>
          </cell>
          <cell r="D1725">
            <v>101.03</v>
          </cell>
        </row>
        <row r="1726">
          <cell r="A1726">
            <v>73804</v>
          </cell>
          <cell r="B1726" t="str">
            <v>TUBO DE AÇO PRETO C/ COSTURA 2 1/2" - SCHEDULE 40 - E=5,16MM</v>
          </cell>
          <cell r="C1726" t="str">
            <v>M</v>
          </cell>
          <cell r="D1726">
            <v>24.6</v>
          </cell>
        </row>
        <row r="1727">
          <cell r="A1727">
            <v>74400</v>
          </cell>
          <cell r="B1727" t="str">
            <v>REGISTROS</v>
          </cell>
        </row>
        <row r="1728">
          <cell r="A1728">
            <v>74402</v>
          </cell>
          <cell r="B1728" t="str">
            <v>REGISTRO HIDRAULICO DE BRONZE TIPO GAVETA BRUTO - 3/4"</v>
          </cell>
          <cell r="C1728" t="str">
            <v>UN</v>
          </cell>
          <cell r="D1728">
            <v>20.36</v>
          </cell>
        </row>
        <row r="1729">
          <cell r="A1729">
            <v>74403</v>
          </cell>
          <cell r="B1729" t="str">
            <v>REGISTRO HIDRAULICO DE BRONZE TIPO GAVETA BRUTO - 1"</v>
          </cell>
          <cell r="C1729" t="str">
            <v>UN</v>
          </cell>
          <cell r="D1729">
            <v>29.24</v>
          </cell>
        </row>
        <row r="1730">
          <cell r="A1730">
            <v>74404</v>
          </cell>
          <cell r="B1730" t="str">
            <v>REGISTRO HIDRAULICO DE BRONZE TIPO GAVETA BRUTO - 1 1/4"</v>
          </cell>
          <cell r="C1730" t="str">
            <v>UN</v>
          </cell>
          <cell r="D1730">
            <v>44.11</v>
          </cell>
        </row>
        <row r="1731">
          <cell r="A1731">
            <v>74405</v>
          </cell>
          <cell r="B1731" t="str">
            <v>REGISTRO HIDRAULICO DE BRONZE TIPO GAVETA BRUTO - 1 1/2"</v>
          </cell>
          <cell r="C1731" t="str">
            <v>UN</v>
          </cell>
          <cell r="D1731">
            <v>47.42</v>
          </cell>
        </row>
        <row r="1732">
          <cell r="A1732">
            <v>74406</v>
          </cell>
          <cell r="B1732" t="str">
            <v>REGISTRO HIDRAULICO DE BRONZE TIPO GAVETA BRUTO - 2"</v>
          </cell>
          <cell r="C1732" t="str">
            <v>UN</v>
          </cell>
          <cell r="D1732">
            <v>69.34</v>
          </cell>
        </row>
        <row r="1733">
          <cell r="A1733">
            <v>74407</v>
          </cell>
          <cell r="B1733" t="str">
            <v>REGISTRO HIDRAULICO DE BRONZE TIPO GAVETA BRUTO - 2 1/2"</v>
          </cell>
          <cell r="C1733" t="str">
            <v>UN</v>
          </cell>
          <cell r="D1733">
            <v>160.74</v>
          </cell>
        </row>
        <row r="1734">
          <cell r="A1734">
            <v>74408</v>
          </cell>
          <cell r="B1734" t="str">
            <v>REGISTRO HIDRAULICO DE BRONZE TIPO GAVETA BRUTO - 3"</v>
          </cell>
          <cell r="C1734" t="str">
            <v>UN</v>
          </cell>
          <cell r="D1734">
            <v>242.26</v>
          </cell>
        </row>
        <row r="1735">
          <cell r="A1735">
            <v>74410</v>
          </cell>
          <cell r="B1735" t="str">
            <v>REGISTRO HIDRAULICO DE BRONZE TIPO GAVETA BRUTO - 4"</v>
          </cell>
          <cell r="C1735" t="str">
            <v>UN</v>
          </cell>
          <cell r="D1735">
            <v>422.75</v>
          </cell>
        </row>
        <row r="1736">
          <cell r="A1736">
            <v>74422</v>
          </cell>
          <cell r="B1736" t="str">
            <v>REGISTRO HIDRAULICO DE BRONZE TIPO GAVETA CROMADO COMPLETO - 3/4"</v>
          </cell>
          <cell r="C1736" t="str">
            <v>UN</v>
          </cell>
          <cell r="D1736">
            <v>38.85</v>
          </cell>
        </row>
        <row r="1737">
          <cell r="A1737">
            <v>74423</v>
          </cell>
          <cell r="B1737" t="str">
            <v>REGISTRO HIDRAULICO DE BRONZE TIPO GAVETA CROMADO COMPLETO - 1"</v>
          </cell>
          <cell r="C1737" t="str">
            <v>UN</v>
          </cell>
          <cell r="D1737">
            <v>65.010000000000005</v>
          </cell>
        </row>
        <row r="1738">
          <cell r="A1738">
            <v>74424</v>
          </cell>
          <cell r="B1738" t="str">
            <v>REGISTRO HIDRAULICO DE BRONZE TIPO GAVETA CROMADO COMPLETO - 1 1/4"</v>
          </cell>
          <cell r="C1738" t="str">
            <v>UN</v>
          </cell>
          <cell r="D1738">
            <v>76.16</v>
          </cell>
        </row>
        <row r="1739">
          <cell r="A1739">
            <v>74425</v>
          </cell>
          <cell r="B1739" t="str">
            <v>REGISTRO HIDRAULICO DE BRONZE TIPO GAVETA CROMADO COMPLETO - 1 1/2"</v>
          </cell>
          <cell r="C1739" t="str">
            <v>UN</v>
          </cell>
          <cell r="D1739">
            <v>81.760000000000005</v>
          </cell>
        </row>
        <row r="1740">
          <cell r="A1740">
            <v>74431</v>
          </cell>
          <cell r="B1740" t="str">
            <v>REGISTRO HIDRAULICO DE BRONZE TIPO PRESSAO BRUTO - 1/2"</v>
          </cell>
          <cell r="C1740" t="str">
            <v>UN</v>
          </cell>
          <cell r="D1740">
            <v>23.9</v>
          </cell>
        </row>
        <row r="1741">
          <cell r="A1741">
            <v>74432</v>
          </cell>
          <cell r="B1741" t="str">
            <v>REGISTRO HIDRAULICO DE BRONZE TIPO PRESSAO BRUTO - 3/4"</v>
          </cell>
          <cell r="C1741" t="str">
            <v>UN</v>
          </cell>
          <cell r="D1741">
            <v>24.5</v>
          </cell>
        </row>
        <row r="1742">
          <cell r="A1742">
            <v>74441</v>
          </cell>
          <cell r="B1742" t="str">
            <v>REGISTRO HIDRAULICO DE BRONZE TIPO CROMADO COMPLETO - 1/2"</v>
          </cell>
          <cell r="C1742" t="str">
            <v>UN</v>
          </cell>
          <cell r="D1742">
            <v>50.57</v>
          </cell>
        </row>
        <row r="1743">
          <cell r="A1743">
            <v>74442</v>
          </cell>
          <cell r="B1743" t="str">
            <v>REGISTRO HIDRAULICO DE BRONZE TIPO CROMADO COMPLETO - 3/4"</v>
          </cell>
          <cell r="C1743" t="str">
            <v>UN</v>
          </cell>
          <cell r="D1743">
            <v>51.98</v>
          </cell>
        </row>
        <row r="1744">
          <cell r="A1744">
            <v>74457</v>
          </cell>
          <cell r="B1744" t="str">
            <v>REGISTRO GLOBO C/ADAP. E TAMPA - 2 1/2</v>
          </cell>
          <cell r="C1744" t="str">
            <v>UN</v>
          </cell>
          <cell r="D1744">
            <v>66.739999999999995</v>
          </cell>
        </row>
        <row r="1745">
          <cell r="A1745">
            <v>74460</v>
          </cell>
          <cell r="B1745" t="str">
            <v>REGISTRO ESFERICO D=3/4-P/GAS</v>
          </cell>
          <cell r="C1745" t="str">
            <v>UN</v>
          </cell>
          <cell r="D1745">
            <v>15.53</v>
          </cell>
        </row>
        <row r="1746">
          <cell r="A1746">
            <v>74465</v>
          </cell>
          <cell r="B1746" t="str">
            <v>REGISTRO REGULADOR DE VAZÃO, CROMADO, DE 1/2"</v>
          </cell>
          <cell r="C1746" t="str">
            <v>UN</v>
          </cell>
          <cell r="D1746">
            <v>16.809999999999999</v>
          </cell>
        </row>
        <row r="1747">
          <cell r="A1747">
            <v>74800</v>
          </cell>
          <cell r="B1747" t="str">
            <v>VÁLVULAS</v>
          </cell>
        </row>
        <row r="1748">
          <cell r="A1748">
            <v>74801</v>
          </cell>
          <cell r="B1748" t="str">
            <v>VALVULA DE DESCARGA ELETRONICA P/MICTORIO</v>
          </cell>
          <cell r="C1748" t="str">
            <v>UN</v>
          </cell>
          <cell r="D1748">
            <v>578.98</v>
          </cell>
        </row>
        <row r="1749">
          <cell r="A1749">
            <v>74805</v>
          </cell>
          <cell r="B1749" t="str">
            <v>REPARO P/ VALVULA DE DESCARGA</v>
          </cell>
          <cell r="C1749" t="str">
            <v>UN</v>
          </cell>
          <cell r="D1749">
            <v>23.96</v>
          </cell>
        </row>
        <row r="1750">
          <cell r="A1750">
            <v>74810</v>
          </cell>
          <cell r="B1750" t="str">
            <v>VALVULA DE ESCOAMENTO P/ PIA DE COZINHA AMERICANA - 1.1/2" X 3.1/2"</v>
          </cell>
          <cell r="C1750" t="str">
            <v>UN</v>
          </cell>
          <cell r="D1750">
            <v>20.09</v>
          </cell>
        </row>
        <row r="1751">
          <cell r="A1751">
            <v>74820</v>
          </cell>
          <cell r="B1751" t="str">
            <v>VALVULA DE METAL CROMADO C/GRELHA - 11/2-</v>
          </cell>
          <cell r="C1751" t="str">
            <v>UN</v>
          </cell>
          <cell r="D1751">
            <v>22.11</v>
          </cell>
        </row>
        <row r="1752">
          <cell r="A1752">
            <v>74825</v>
          </cell>
          <cell r="B1752" t="str">
            <v>VALVULA DE METAL CROMADO - 1-</v>
          </cell>
          <cell r="C1752" t="str">
            <v>UN</v>
          </cell>
          <cell r="D1752">
            <v>14.47</v>
          </cell>
        </row>
        <row r="1753">
          <cell r="A1753">
            <v>74830</v>
          </cell>
          <cell r="B1753" t="str">
            <v>VALVULA DE METAL CROMADO - 11/2-</v>
          </cell>
          <cell r="C1753" t="str">
            <v>UN</v>
          </cell>
          <cell r="D1753">
            <v>22.11</v>
          </cell>
        </row>
        <row r="1754">
          <cell r="A1754">
            <v>74835</v>
          </cell>
          <cell r="B1754" t="str">
            <v>VALVULA DE DESCARGA DE METAL S/ ACAB.C/REGISTRO INCORP.-1.1/4"</v>
          </cell>
          <cell r="C1754" t="str">
            <v>UN</v>
          </cell>
          <cell r="D1754">
            <v>77.09</v>
          </cell>
        </row>
        <row r="1755">
          <cell r="A1755">
            <v>74836</v>
          </cell>
          <cell r="B1755" t="str">
            <v>VALVULA DE DESCARGA DE METAL S/ ACAB.C/REGISTRO INCORP.-1.1/2"</v>
          </cell>
          <cell r="C1755" t="str">
            <v>UN</v>
          </cell>
          <cell r="D1755">
            <v>100.24</v>
          </cell>
        </row>
        <row r="1756">
          <cell r="A1756">
            <v>74839</v>
          </cell>
          <cell r="B1756" t="str">
            <v>VALVULA FLEXIVEL S/ REG.INCOR. - 11/4-</v>
          </cell>
          <cell r="C1756" t="str">
            <v>UN</v>
          </cell>
          <cell r="D1756">
            <v>70.09</v>
          </cell>
        </row>
        <row r="1757">
          <cell r="A1757">
            <v>74840</v>
          </cell>
          <cell r="B1757" t="str">
            <v>VALVULA FLEXIVEL S/ REG.INCOR. - 11/2-</v>
          </cell>
          <cell r="C1757" t="str">
            <v>UN</v>
          </cell>
          <cell r="D1757">
            <v>91.13</v>
          </cell>
        </row>
        <row r="1758">
          <cell r="A1758">
            <v>74842</v>
          </cell>
          <cell r="B1758" t="str">
            <v>VALVULA DE DESCARGA EXTERNA 1 1/4-</v>
          </cell>
          <cell r="C1758" t="str">
            <v>UN</v>
          </cell>
          <cell r="D1758">
            <v>319.82</v>
          </cell>
        </row>
        <row r="1759">
          <cell r="A1759">
            <v>74847</v>
          </cell>
          <cell r="B1759" t="str">
            <v>VÁLVULA DE RETENÇÃO VERTICAL EM FERRO FUNDIDO, FLANGEADO - 2 1/2"</v>
          </cell>
          <cell r="C1759" t="str">
            <v>UN</v>
          </cell>
          <cell r="D1759">
            <v>444.66</v>
          </cell>
        </row>
        <row r="1760">
          <cell r="A1760">
            <v>74863</v>
          </cell>
          <cell r="B1760" t="str">
            <v>VALVULA RETENCAO HORIZONTAL - 1-</v>
          </cell>
          <cell r="C1760" t="str">
            <v>UN</v>
          </cell>
          <cell r="D1760">
            <v>44.17</v>
          </cell>
        </row>
        <row r="1761">
          <cell r="A1761">
            <v>74864</v>
          </cell>
          <cell r="B1761" t="str">
            <v>VALVULA RETENCAO HORIZONTAL - 11/4-</v>
          </cell>
          <cell r="C1761" t="str">
            <v>UN</v>
          </cell>
          <cell r="D1761">
            <v>47.93</v>
          </cell>
        </row>
        <row r="1762">
          <cell r="A1762">
            <v>74865</v>
          </cell>
          <cell r="B1762" t="str">
            <v>VALVULA RETENCAO HORIZONTAL - 11/2-</v>
          </cell>
          <cell r="C1762" t="str">
            <v>UN</v>
          </cell>
          <cell r="D1762">
            <v>67.53</v>
          </cell>
        </row>
        <row r="1763">
          <cell r="A1763">
            <v>74866</v>
          </cell>
          <cell r="B1763" t="str">
            <v>VALVULA RETENCAO HORIZONTAL - 2-</v>
          </cell>
          <cell r="C1763" t="str">
            <v>UN</v>
          </cell>
          <cell r="D1763">
            <v>91.92</v>
          </cell>
        </row>
        <row r="1764">
          <cell r="A1764">
            <v>74867</v>
          </cell>
          <cell r="B1764" t="str">
            <v>VALVULA RETENCAO HORIZONTAL - 21/2-</v>
          </cell>
          <cell r="C1764" t="str">
            <v>UN</v>
          </cell>
          <cell r="D1764">
            <v>145.29</v>
          </cell>
        </row>
        <row r="1765">
          <cell r="A1765">
            <v>74868</v>
          </cell>
          <cell r="B1765" t="str">
            <v>VALVULA RETENCAO HORIZONTAL - 3-</v>
          </cell>
          <cell r="C1765" t="str">
            <v>UN</v>
          </cell>
          <cell r="D1765">
            <v>177.29</v>
          </cell>
        </row>
        <row r="1766">
          <cell r="A1766">
            <v>74870</v>
          </cell>
          <cell r="B1766" t="str">
            <v>VALVULA RETENCAO HORIZONTAL - 4-</v>
          </cell>
          <cell r="C1766" t="str">
            <v>UN</v>
          </cell>
          <cell r="D1766">
            <v>332.39</v>
          </cell>
        </row>
        <row r="1767">
          <cell r="A1767">
            <v>74883</v>
          </cell>
          <cell r="B1767" t="str">
            <v>VALVULA RETENÇÃO VERTICAL - 1 -</v>
          </cell>
          <cell r="C1767" t="str">
            <v>UN</v>
          </cell>
          <cell r="D1767">
            <v>38.270000000000003</v>
          </cell>
        </row>
        <row r="1768">
          <cell r="A1768">
            <v>74884</v>
          </cell>
          <cell r="B1768" t="str">
            <v>VALVULA RETENCAO VERTICAL - 11/4-</v>
          </cell>
          <cell r="C1768" t="str">
            <v>UN</v>
          </cell>
          <cell r="D1768">
            <v>44</v>
          </cell>
        </row>
        <row r="1769">
          <cell r="A1769">
            <v>74885</v>
          </cell>
          <cell r="B1769" t="str">
            <v>VALVULA RETENCAO VERTICAL - 11/2-</v>
          </cell>
          <cell r="C1769" t="str">
            <v>UN</v>
          </cell>
          <cell r="D1769">
            <v>49.73</v>
          </cell>
        </row>
        <row r="1770">
          <cell r="A1770">
            <v>74886</v>
          </cell>
          <cell r="B1770" t="str">
            <v>VALVULA RETENCAO VERTICAL - 2-</v>
          </cell>
          <cell r="C1770" t="str">
            <v>UN</v>
          </cell>
          <cell r="D1770">
            <v>68.599999999999994</v>
          </cell>
        </row>
        <row r="1771">
          <cell r="A1771">
            <v>74887</v>
          </cell>
          <cell r="B1771" t="str">
            <v>VALVULA RETENCAO VERTICAL - 21/2-</v>
          </cell>
          <cell r="C1771" t="str">
            <v>UN</v>
          </cell>
          <cell r="D1771">
            <v>105.77</v>
          </cell>
        </row>
        <row r="1772">
          <cell r="A1772">
            <v>74888</v>
          </cell>
          <cell r="B1772" t="str">
            <v>VALVULA RETENCAO VERTICAL - 3-</v>
          </cell>
          <cell r="C1772" t="str">
            <v>UN</v>
          </cell>
          <cell r="D1772">
            <v>150.09</v>
          </cell>
        </row>
        <row r="1773">
          <cell r="A1773">
            <v>74890</v>
          </cell>
          <cell r="B1773" t="str">
            <v>VALVULA RETENCAO VERTICAL - 4-</v>
          </cell>
          <cell r="C1773" t="str">
            <v>UN</v>
          </cell>
          <cell r="D1773">
            <v>236.04</v>
          </cell>
        </row>
        <row r="1774">
          <cell r="A1774">
            <v>74895</v>
          </cell>
          <cell r="B1774" t="str">
            <v>VALVULA RETENCAO; PE C/CRIVO - 11/2-</v>
          </cell>
          <cell r="C1774" t="str">
            <v>UN</v>
          </cell>
          <cell r="D1774">
            <v>48.24</v>
          </cell>
        </row>
        <row r="1775">
          <cell r="A1775">
            <v>74896</v>
          </cell>
          <cell r="B1775" t="str">
            <v>VALVULA RETENCAO; PE C/CRIVO - 2-</v>
          </cell>
          <cell r="C1775" t="str">
            <v>UN</v>
          </cell>
          <cell r="D1775">
            <v>63.81</v>
          </cell>
        </row>
        <row r="1776">
          <cell r="A1776">
            <v>74901</v>
          </cell>
          <cell r="B1776" t="str">
            <v>PIGTAIL</v>
          </cell>
          <cell r="C1776" t="str">
            <v>UN</v>
          </cell>
          <cell r="D1776">
            <v>8.75</v>
          </cell>
        </row>
        <row r="1777">
          <cell r="A1777">
            <v>74930</v>
          </cell>
          <cell r="B1777" t="str">
            <v>VALVULA DE RETENCAO PARA CILINDRO DE GLP</v>
          </cell>
          <cell r="C1777" t="str">
            <v>UN</v>
          </cell>
          <cell r="D1777">
            <v>10.83</v>
          </cell>
        </row>
        <row r="1778">
          <cell r="A1778">
            <v>74950</v>
          </cell>
          <cell r="B1778" t="str">
            <v>VALVULA ESFERICA 1/2" NPT</v>
          </cell>
          <cell r="C1778" t="str">
            <v>UN</v>
          </cell>
          <cell r="D1778">
            <v>10.66</v>
          </cell>
        </row>
        <row r="1779">
          <cell r="A1779">
            <v>75200</v>
          </cell>
          <cell r="B1779" t="str">
            <v>CAIXAS E RALOS</v>
          </cell>
        </row>
        <row r="1780">
          <cell r="A1780">
            <v>75240</v>
          </cell>
          <cell r="B1780" t="str">
            <v>CORPO DE CAIXA SIFONADA DE PVC P/ ESGOTO - MED (100X150X50)MM</v>
          </cell>
          <cell r="C1780" t="str">
            <v>UN</v>
          </cell>
          <cell r="D1780">
            <v>8.59</v>
          </cell>
        </row>
        <row r="1781">
          <cell r="A1781">
            <v>75245</v>
          </cell>
          <cell r="B1781" t="str">
            <v>CORPO DE CAIXA SIFONADA DE PVC P/ ESGOTO - MED (150X150X50)MM</v>
          </cell>
          <cell r="C1781" t="str">
            <v>UN</v>
          </cell>
          <cell r="D1781">
            <v>9.4499999999999993</v>
          </cell>
        </row>
        <row r="1782">
          <cell r="A1782">
            <v>75248</v>
          </cell>
          <cell r="B1782" t="str">
            <v>CAIXA SIFONADA PVC RIGIDO (250X230X75)MM</v>
          </cell>
          <cell r="C1782" t="str">
            <v>UN</v>
          </cell>
          <cell r="D1782">
            <v>29.14</v>
          </cell>
        </row>
        <row r="1783">
          <cell r="A1783">
            <v>75275</v>
          </cell>
          <cell r="B1783" t="str">
            <v>RALO SECO DE F.FUNDIDO - DIAM.100MM</v>
          </cell>
          <cell r="C1783" t="str">
            <v>UN</v>
          </cell>
          <cell r="D1783">
            <v>24.99</v>
          </cell>
        </row>
        <row r="1784">
          <cell r="A1784">
            <v>75280</v>
          </cell>
          <cell r="B1784" t="str">
            <v>RALO SECO DE PVC - DIAM. 100MM/SS40MM</v>
          </cell>
          <cell r="C1784" t="str">
            <v>UN</v>
          </cell>
          <cell r="D1784">
            <v>3.6</v>
          </cell>
        </row>
        <row r="1785">
          <cell r="A1785">
            <v>75600</v>
          </cell>
          <cell r="B1785" t="str">
            <v>GRELHAS E SIFÕES</v>
          </cell>
        </row>
        <row r="1786">
          <cell r="A1786">
            <v>75602</v>
          </cell>
          <cell r="B1786" t="str">
            <v>GRELHA DE CONCRETO P/CANALETA A.P. - L=30CM</v>
          </cell>
          <cell r="C1786" t="str">
            <v>M</v>
          </cell>
          <cell r="D1786">
            <v>34.17</v>
          </cell>
        </row>
        <row r="1787">
          <cell r="A1787">
            <v>75605</v>
          </cell>
          <cell r="B1787" t="str">
            <v>GRELHA DE FERRO FUNDIDO - 15X15CM</v>
          </cell>
          <cell r="C1787" t="str">
            <v>UN</v>
          </cell>
          <cell r="D1787">
            <v>3.85</v>
          </cell>
        </row>
        <row r="1788">
          <cell r="A1788">
            <v>75606</v>
          </cell>
          <cell r="B1788" t="str">
            <v>GRELHA DE FERRO FUNDIDO 30 X 100 CM - P/ CANALETA DE ÁGUA PLUVIAL</v>
          </cell>
          <cell r="C1788" t="str">
            <v>M</v>
          </cell>
          <cell r="D1788">
            <v>45.41</v>
          </cell>
        </row>
        <row r="1789">
          <cell r="A1789">
            <v>75608</v>
          </cell>
          <cell r="B1789" t="str">
            <v>GRELHA DE FERRO PERFILADO - 100X40CM</v>
          </cell>
          <cell r="C1789" t="str">
            <v>UN</v>
          </cell>
          <cell r="D1789">
            <v>133.87</v>
          </cell>
        </row>
        <row r="1790">
          <cell r="A1790">
            <v>75611</v>
          </cell>
          <cell r="B1790" t="str">
            <v>GRELHA DE FERRO PERFILADO - 100X50CM</v>
          </cell>
          <cell r="C1790" t="str">
            <v>UN</v>
          </cell>
          <cell r="D1790">
            <v>178.29</v>
          </cell>
        </row>
        <row r="1791">
          <cell r="A1791">
            <v>75613</v>
          </cell>
          <cell r="B1791" t="str">
            <v>GRELHA DE FERRO FUNDIDO - L=20CM</v>
          </cell>
          <cell r="C1791" t="str">
            <v>M</v>
          </cell>
          <cell r="D1791">
            <v>51.1</v>
          </cell>
        </row>
        <row r="1792">
          <cell r="A1792">
            <v>75614</v>
          </cell>
          <cell r="B1792" t="str">
            <v>GRELHA HEMISFERICO; FERRO FUNDIDO -  75MM</v>
          </cell>
          <cell r="C1792" t="str">
            <v>UN</v>
          </cell>
          <cell r="D1792">
            <v>3.91</v>
          </cell>
        </row>
        <row r="1793">
          <cell r="A1793">
            <v>75617</v>
          </cell>
          <cell r="B1793" t="str">
            <v>GRELHA HEMISFERICO; FERRO FUNDIDO - 100MM</v>
          </cell>
          <cell r="C1793" t="str">
            <v>UN</v>
          </cell>
          <cell r="D1793">
            <v>4.7</v>
          </cell>
        </row>
        <row r="1794">
          <cell r="A1794">
            <v>75620</v>
          </cell>
          <cell r="B1794" t="str">
            <v>GRELHA HEMISFERICO; FERRO FUNDIDO - 150MM</v>
          </cell>
          <cell r="C1794" t="str">
            <v>UN</v>
          </cell>
          <cell r="D1794">
            <v>10.85</v>
          </cell>
        </row>
        <row r="1795">
          <cell r="A1795">
            <v>75630</v>
          </cell>
          <cell r="B1795" t="str">
            <v>GRELHA P/CAIXA SIFONADA E RALO;PVC RIGIDO-100MM</v>
          </cell>
          <cell r="C1795" t="str">
            <v>UN</v>
          </cell>
          <cell r="D1795">
            <v>1.02</v>
          </cell>
        </row>
        <row r="1796">
          <cell r="A1796">
            <v>75635</v>
          </cell>
          <cell r="B1796" t="str">
            <v>GRELHA REDONDA DE FERRO FUNDIDO - 100MM</v>
          </cell>
          <cell r="C1796" t="str">
            <v>UN</v>
          </cell>
          <cell r="D1796">
            <v>5.38</v>
          </cell>
        </row>
        <row r="1797">
          <cell r="A1797">
            <v>75636</v>
          </cell>
          <cell r="B1797" t="str">
            <v>TAMPA CEGA REDONDA DE ALUMINIO - 250MM</v>
          </cell>
          <cell r="C1797" t="str">
            <v>UN</v>
          </cell>
          <cell r="D1797">
            <v>24.99</v>
          </cell>
        </row>
        <row r="1798">
          <cell r="A1798">
            <v>75638</v>
          </cell>
          <cell r="B1798" t="str">
            <v>GRELHA REDONDA; METAL CROMADO - 100MM</v>
          </cell>
          <cell r="C1798" t="str">
            <v>UN</v>
          </cell>
          <cell r="D1798">
            <v>14.8</v>
          </cell>
        </row>
        <row r="1799">
          <cell r="A1799">
            <v>75641</v>
          </cell>
          <cell r="B1799" t="str">
            <v>GRELHA REDONDA; METAL CROMADO - 150MM</v>
          </cell>
          <cell r="C1799" t="str">
            <v>UN</v>
          </cell>
          <cell r="D1799">
            <v>24.93</v>
          </cell>
        </row>
        <row r="1800">
          <cell r="A1800">
            <v>75653</v>
          </cell>
          <cell r="B1800" t="str">
            <v>SIFAO DE METAL CROMADO - 1-X11/2-</v>
          </cell>
          <cell r="C1800" t="str">
            <v>UN</v>
          </cell>
          <cell r="D1800">
            <v>47.88</v>
          </cell>
        </row>
        <row r="1801">
          <cell r="A1801">
            <v>75656</v>
          </cell>
          <cell r="B1801" t="str">
            <v>SIFAO DE METAL CROMADO - 1X2-</v>
          </cell>
          <cell r="C1801" t="str">
            <v>UN</v>
          </cell>
          <cell r="D1801">
            <v>62</v>
          </cell>
        </row>
        <row r="1802">
          <cell r="A1802">
            <v>75657</v>
          </cell>
          <cell r="B1802" t="str">
            <v>SIFAO DE METAL CROMADO - 11/2-X2-</v>
          </cell>
          <cell r="C1802" t="str">
            <v>UN</v>
          </cell>
          <cell r="D1802">
            <v>60.19</v>
          </cell>
        </row>
        <row r="1803">
          <cell r="A1803">
            <v>75663</v>
          </cell>
          <cell r="B1803" t="str">
            <v>SIFAO C/COPO DE PVC RIGIDO - 1 1/2"X2"</v>
          </cell>
          <cell r="C1803" t="str">
            <v>UN</v>
          </cell>
          <cell r="D1803">
            <v>7.71</v>
          </cell>
        </row>
        <row r="1804">
          <cell r="A1804">
            <v>75670</v>
          </cell>
          <cell r="B1804" t="str">
            <v>GRELHA DE ALUMINIO POLIDO L=10CM</v>
          </cell>
          <cell r="C1804" t="str">
            <v>M</v>
          </cell>
          <cell r="D1804">
            <v>34.409999999999997</v>
          </cell>
        </row>
        <row r="1805">
          <cell r="A1805">
            <v>75955</v>
          </cell>
          <cell r="B1805" t="str">
            <v>VÁLVULA DE FECHAM.AUT.,CROMADA, P/ CHUVEIRO ELÉT., DE 3/4"</v>
          </cell>
          <cell r="C1805" t="str">
            <v>UN</v>
          </cell>
          <cell r="D1805">
            <v>300.45</v>
          </cell>
        </row>
        <row r="1806">
          <cell r="A1806">
            <v>75956</v>
          </cell>
          <cell r="B1806" t="str">
            <v>VÁLVULA DE FECH.AUT.,CROM., P/DUCHA DE ÁGUA FRIA OU PRÉ-MIST., DE 3/4"</v>
          </cell>
          <cell r="C1806" t="str">
            <v>UN</v>
          </cell>
          <cell r="D1806">
            <v>185.84</v>
          </cell>
        </row>
        <row r="1807">
          <cell r="A1807">
            <v>75957</v>
          </cell>
          <cell r="B1807" t="str">
            <v>VÁLVULA DE FECH.AUT.,CROM., P/CHUV.DE AQUEC.DE ACUMULAÇÃO, DE 3/4"</v>
          </cell>
          <cell r="C1807" t="str">
            <v>UN</v>
          </cell>
          <cell r="D1807">
            <v>433.68</v>
          </cell>
        </row>
        <row r="1808">
          <cell r="A1808">
            <v>75958</v>
          </cell>
          <cell r="B1808" t="str">
            <v>VÁLVULA DE ACIONAM.HIDROM.P/PEDAL, COM REG.REGUL.DE VAZÃO,1/2"</v>
          </cell>
          <cell r="C1808" t="str">
            <v>UN</v>
          </cell>
          <cell r="D1808">
            <v>312.7</v>
          </cell>
        </row>
        <row r="1809">
          <cell r="A1809">
            <v>76000</v>
          </cell>
          <cell r="B1809" t="str">
            <v>CAIXAS DE DESCARGA E RESERVATÓRIOS</v>
          </cell>
        </row>
        <row r="1810">
          <cell r="A1810">
            <v>76030</v>
          </cell>
          <cell r="B1810" t="str">
            <v>RESERVATÓRIO CAIXA D'ÁGUA DE FIBRA DE VIDRO - 1000L</v>
          </cell>
          <cell r="C1810" t="str">
            <v>UN</v>
          </cell>
          <cell r="D1810">
            <v>202.33</v>
          </cell>
        </row>
        <row r="1811">
          <cell r="A1811">
            <v>76034</v>
          </cell>
          <cell r="B1811" t="str">
            <v>RESERVATORIO CAIXA D AGUA DE FIBRA DE VIDRO - 1500L</v>
          </cell>
          <cell r="C1811" t="str">
            <v>UN</v>
          </cell>
          <cell r="D1811">
            <v>287.45999999999998</v>
          </cell>
        </row>
        <row r="1812">
          <cell r="A1812">
            <v>76035</v>
          </cell>
          <cell r="B1812" t="str">
            <v>CAIXA D'ÁGUA DE POLIPROPILENO -  500 LITROS</v>
          </cell>
          <cell r="C1812" t="str">
            <v>UN</v>
          </cell>
          <cell r="D1812">
            <v>177.97</v>
          </cell>
        </row>
        <row r="1813">
          <cell r="A1813">
            <v>76036</v>
          </cell>
          <cell r="B1813" t="str">
            <v>CAIXA D'ÁGUA DE POLIPROPILENO - 1000 LITROS</v>
          </cell>
          <cell r="C1813" t="str">
            <v>UN</v>
          </cell>
          <cell r="D1813">
            <v>308.5</v>
          </cell>
        </row>
        <row r="1814">
          <cell r="A1814">
            <v>76050</v>
          </cell>
          <cell r="B1814" t="str">
            <v>CAIXA D'ÁGUA EM ANÉIS DE CONCRETO H =  8M - CS = 30M3</v>
          </cell>
          <cell r="C1814" t="str">
            <v>UN</v>
          </cell>
          <cell r="D1814">
            <v>24700</v>
          </cell>
        </row>
        <row r="1815">
          <cell r="A1815">
            <v>76055</v>
          </cell>
          <cell r="B1815" t="str">
            <v>CAIXA D'ÁGUA EM ANÉIS DE CONCRETO H = 16M - CS = 19M3</v>
          </cell>
          <cell r="C1815" t="str">
            <v>UN</v>
          </cell>
          <cell r="D1815">
            <v>28233.33</v>
          </cell>
        </row>
        <row r="1816">
          <cell r="A1816">
            <v>76060</v>
          </cell>
          <cell r="B1816" t="str">
            <v>CAIXA D'ÁGUA EM ANÉIS DE CONCRETO H = 17M - CS = 16M3</v>
          </cell>
          <cell r="C1816" t="str">
            <v>UN</v>
          </cell>
          <cell r="D1816">
            <v>28033.33</v>
          </cell>
        </row>
        <row r="1817">
          <cell r="A1817">
            <v>76065</v>
          </cell>
          <cell r="B1817" t="str">
            <v>CAIXA D'ÁGUA EM ANÉIS DE CONCRETO H = 18M - CS = 24M3</v>
          </cell>
          <cell r="C1817" t="str">
            <v>UN</v>
          </cell>
          <cell r="D1817">
            <v>38433.33</v>
          </cell>
        </row>
        <row r="1818">
          <cell r="A1818">
            <v>76070</v>
          </cell>
          <cell r="B1818" t="str">
            <v>CAIXA D'ÁGUA EM ANÉIS DE CONCRETO H = 16M - CS = 20M3</v>
          </cell>
          <cell r="C1818" t="str">
            <v>UN</v>
          </cell>
          <cell r="D1818">
            <v>28366.67</v>
          </cell>
        </row>
        <row r="1819">
          <cell r="A1819">
            <v>76075</v>
          </cell>
          <cell r="B1819" t="str">
            <v>CAIXA D'ÁGUA EM ANÉIS DE CONCRETO H = 19,5M - CS = 22M3</v>
          </cell>
          <cell r="C1819" t="str">
            <v>UN</v>
          </cell>
          <cell r="D1819">
            <v>41733.33</v>
          </cell>
        </row>
        <row r="1820">
          <cell r="A1820">
            <v>76080</v>
          </cell>
          <cell r="B1820" t="str">
            <v>CAIXA D'ÁGUA EM ANÉIS DE CONCRETO H = 16M - CS = 14M3</v>
          </cell>
          <cell r="C1820" t="str">
            <v>UN</v>
          </cell>
          <cell r="D1820">
            <v>25266.67</v>
          </cell>
        </row>
        <row r="1821">
          <cell r="A1821">
            <v>76085</v>
          </cell>
          <cell r="B1821" t="str">
            <v>CAIXA D'ÁGUA EM ANÉIS DE CONCRETO H = 16M - CS = 22M3</v>
          </cell>
          <cell r="C1821" t="str">
            <v>UN</v>
          </cell>
          <cell r="D1821">
            <v>33833.33</v>
          </cell>
        </row>
        <row r="1822">
          <cell r="A1822">
            <v>76090</v>
          </cell>
          <cell r="B1822" t="str">
            <v>CAIXA D'ÁGUA EM ANÉIS DE CONCRETO H = 12M - CS = 10M3</v>
          </cell>
          <cell r="C1822" t="str">
            <v>UN</v>
          </cell>
          <cell r="D1822">
            <v>18166.669999999998</v>
          </cell>
        </row>
        <row r="1823">
          <cell r="A1823">
            <v>76400</v>
          </cell>
          <cell r="B1823" t="str">
            <v>APARELHOS SANITÁRIOS (LOUÇA)</v>
          </cell>
        </row>
        <row r="1824">
          <cell r="A1824">
            <v>76404</v>
          </cell>
          <cell r="B1824" t="str">
            <v>BACIA SANITARIA DE LOUCA BRANCA COM CAIXA ACOPLADA</v>
          </cell>
          <cell r="C1824" t="str">
            <v>UN</v>
          </cell>
          <cell r="D1824">
            <v>126.73</v>
          </cell>
        </row>
        <row r="1825">
          <cell r="A1825">
            <v>76405</v>
          </cell>
          <cell r="B1825" t="str">
            <v>BACIA SANITARIA DE LOUCA BRANCA</v>
          </cell>
          <cell r="C1825" t="str">
            <v>UN</v>
          </cell>
          <cell r="D1825">
            <v>59.73</v>
          </cell>
        </row>
        <row r="1826">
          <cell r="A1826">
            <v>76407</v>
          </cell>
          <cell r="B1826" t="str">
            <v>BACIA SANITARIA INFANTIL</v>
          </cell>
          <cell r="C1826" t="str">
            <v>UN</v>
          </cell>
          <cell r="D1826">
            <v>114.68</v>
          </cell>
        </row>
        <row r="1827">
          <cell r="A1827">
            <v>76415</v>
          </cell>
          <cell r="B1827" t="str">
            <v>CAIXA DE DESC.DE EMB. EM ALV., ACIONAM.FRONTAL, ACAB.CROM.,C/10L</v>
          </cell>
          <cell r="C1827" t="str">
            <v>UN</v>
          </cell>
          <cell r="D1827">
            <v>136.96</v>
          </cell>
        </row>
        <row r="1828">
          <cell r="A1828">
            <v>76420</v>
          </cell>
          <cell r="B1828" t="str">
            <v>CABIDE DE LOUCA BRANCA</v>
          </cell>
          <cell r="C1828" t="str">
            <v>UN</v>
          </cell>
          <cell r="D1828">
            <v>6.31</v>
          </cell>
        </row>
        <row r="1829">
          <cell r="A1829">
            <v>76425</v>
          </cell>
          <cell r="B1829" t="str">
            <v>LAVATORIO LOUCA BRANCA C/COLUNA SUSPENSA - 7L</v>
          </cell>
          <cell r="C1829" t="str">
            <v>UN</v>
          </cell>
          <cell r="D1829">
            <v>195.07</v>
          </cell>
        </row>
        <row r="1830">
          <cell r="A1830">
            <v>76426</v>
          </cell>
          <cell r="B1830" t="str">
            <v>LAVATORIO LOUCA BRANCA C/COLUNA - 7L</v>
          </cell>
          <cell r="C1830" t="str">
            <v>UN</v>
          </cell>
          <cell r="D1830">
            <v>57.07</v>
          </cell>
        </row>
        <row r="1831">
          <cell r="A1831">
            <v>76431</v>
          </cell>
          <cell r="B1831" t="str">
            <v>LAVATORIO LOUCA BRANCA S/COLUNA - 5L</v>
          </cell>
          <cell r="C1831" t="str">
            <v>UN</v>
          </cell>
          <cell r="D1831">
            <v>30.8</v>
          </cell>
        </row>
        <row r="1832">
          <cell r="A1832">
            <v>76433</v>
          </cell>
          <cell r="B1832" t="str">
            <v>LAVATORIO OVAL DE EMBUTIR</v>
          </cell>
          <cell r="C1832" t="str">
            <v>UN</v>
          </cell>
          <cell r="D1832">
            <v>28.08</v>
          </cell>
        </row>
        <row r="1833">
          <cell r="A1833">
            <v>76434</v>
          </cell>
          <cell r="B1833" t="str">
            <v>LAVATORIO OVAL DE SOBREPOR</v>
          </cell>
          <cell r="C1833" t="str">
            <v>UN</v>
          </cell>
          <cell r="D1833">
            <v>66.739999999999995</v>
          </cell>
        </row>
        <row r="1834">
          <cell r="A1834">
            <v>76441</v>
          </cell>
          <cell r="B1834" t="str">
            <v>MICTORIO LOUCA BRANCA - TIPO BACIA-CENTRO</v>
          </cell>
          <cell r="C1834" t="str">
            <v>UN</v>
          </cell>
          <cell r="D1834">
            <v>103.09</v>
          </cell>
        </row>
        <row r="1835">
          <cell r="A1835">
            <v>76444</v>
          </cell>
          <cell r="B1835" t="str">
            <v>PAPELEIRA LOUCA BRANCA - 15X15CM</v>
          </cell>
          <cell r="C1835" t="str">
            <v>UN</v>
          </cell>
          <cell r="D1835">
            <v>10.3</v>
          </cell>
        </row>
        <row r="1836">
          <cell r="A1836">
            <v>76456</v>
          </cell>
          <cell r="B1836" t="str">
            <v>SABONETEIRA LOUCA BRANCA - 15X15CM</v>
          </cell>
          <cell r="C1836" t="str">
            <v>UN</v>
          </cell>
          <cell r="D1836">
            <v>10.53</v>
          </cell>
        </row>
        <row r="1837">
          <cell r="A1837">
            <v>76459</v>
          </cell>
          <cell r="B1837" t="str">
            <v>SABONETEIRA LOUCA BRANCA -  7,5X15CM</v>
          </cell>
          <cell r="C1837" t="str">
            <v>UN</v>
          </cell>
          <cell r="D1837">
            <v>9</v>
          </cell>
        </row>
        <row r="1838">
          <cell r="A1838">
            <v>76468</v>
          </cell>
          <cell r="B1838" t="str">
            <v>TANQUE DE LOUCA BRANCA S/COLUNA (30L)</v>
          </cell>
          <cell r="C1838" t="str">
            <v>UN</v>
          </cell>
          <cell r="D1838">
            <v>183.71</v>
          </cell>
        </row>
        <row r="1839">
          <cell r="A1839">
            <v>76472</v>
          </cell>
          <cell r="B1839" t="str">
            <v>TANQUE DE LOUCA BRANCA C/COLUNA (30L)</v>
          </cell>
          <cell r="C1839" t="str">
            <v>UN</v>
          </cell>
          <cell r="D1839">
            <v>223.45</v>
          </cell>
        </row>
        <row r="1840">
          <cell r="A1840">
            <v>76475</v>
          </cell>
          <cell r="B1840" t="str">
            <v>TANQUE DE LOUCA BRANCA COM COLUNA - 40 LITROS</v>
          </cell>
          <cell r="C1840" t="str">
            <v>UN</v>
          </cell>
          <cell r="D1840">
            <v>235.99</v>
          </cell>
        </row>
        <row r="1841">
          <cell r="A1841">
            <v>76700</v>
          </cell>
          <cell r="B1841" t="str">
            <v>EQUIPAMENTOS DE INOX</v>
          </cell>
        </row>
        <row r="1842">
          <cell r="A1842">
            <v>76701</v>
          </cell>
          <cell r="B1842" t="str">
            <v>LAVATORIO/BEBEDOURO COLET.EM CHAPA DE AÇO INOXID.-MED.(200X80)CM</v>
          </cell>
          <cell r="C1842" t="str">
            <v>UN</v>
          </cell>
          <cell r="D1842">
            <v>682.94</v>
          </cell>
        </row>
        <row r="1843">
          <cell r="A1843">
            <v>76710</v>
          </cell>
          <cell r="B1843" t="str">
            <v>APOIO EM ACO INOX. PARA DEFICIENTE FISICO L= 45CM</v>
          </cell>
          <cell r="C1843" t="str">
            <v>UN</v>
          </cell>
          <cell r="D1843">
            <v>128.62</v>
          </cell>
        </row>
        <row r="1844">
          <cell r="A1844">
            <v>76711</v>
          </cell>
          <cell r="B1844" t="str">
            <v>APOIO EM ACO INOX. PARA DEFICIENTE FISICO L= 80CM</v>
          </cell>
          <cell r="C1844" t="str">
            <v>UN</v>
          </cell>
          <cell r="D1844">
            <v>135.11000000000001</v>
          </cell>
        </row>
        <row r="1845">
          <cell r="A1845">
            <v>76712</v>
          </cell>
          <cell r="B1845" t="str">
            <v>APOIO EM ACO INOX. PARA DEFICIENTE FISICO L= 90CM</v>
          </cell>
          <cell r="C1845" t="str">
            <v>UN</v>
          </cell>
          <cell r="D1845">
            <v>155.82</v>
          </cell>
        </row>
        <row r="1846">
          <cell r="A1846">
            <v>76713</v>
          </cell>
          <cell r="B1846" t="str">
            <v>APOIO EM ACO INOX. PARA DEFICIENTE FISICO L=170CM</v>
          </cell>
          <cell r="C1846" t="str">
            <v>UN</v>
          </cell>
          <cell r="D1846">
            <v>244.99</v>
          </cell>
        </row>
        <row r="1847">
          <cell r="A1847">
            <v>76800</v>
          </cell>
          <cell r="B1847" t="str">
            <v>APARELHOS SANITÁRIOS (OUTROS)</v>
          </cell>
        </row>
        <row r="1848">
          <cell r="A1848">
            <v>76803</v>
          </cell>
          <cell r="B1848" t="str">
            <v>CUBA DUPLA ACO INOX -  700X400X150MM</v>
          </cell>
          <cell r="C1848" t="str">
            <v>UN</v>
          </cell>
          <cell r="D1848">
            <v>349.45</v>
          </cell>
        </row>
        <row r="1849">
          <cell r="A1849">
            <v>76806</v>
          </cell>
          <cell r="B1849" t="str">
            <v>CUBA DUPLA ACO INOX -  820X340X150MM</v>
          </cell>
          <cell r="C1849" t="str">
            <v>UN</v>
          </cell>
          <cell r="D1849">
            <v>289.93</v>
          </cell>
        </row>
        <row r="1850">
          <cell r="A1850">
            <v>76807</v>
          </cell>
          <cell r="B1850" t="str">
            <v>CUBA DUPLA ACO INOX - 1020X400X200MM</v>
          </cell>
          <cell r="C1850" t="str">
            <v>UN</v>
          </cell>
          <cell r="D1850">
            <v>352.22</v>
          </cell>
        </row>
        <row r="1851">
          <cell r="A1851">
            <v>76818</v>
          </cell>
          <cell r="B1851" t="str">
            <v>CUBA SIMPLES ACO INOX - 500X400X200MM</v>
          </cell>
          <cell r="C1851" t="str">
            <v>UN</v>
          </cell>
          <cell r="D1851">
            <v>258.39999999999998</v>
          </cell>
        </row>
        <row r="1852">
          <cell r="A1852">
            <v>76821</v>
          </cell>
          <cell r="B1852" t="str">
            <v>CUBA SIMPLES ACO INOX - 560X335X150MM</v>
          </cell>
          <cell r="C1852" t="str">
            <v>UN</v>
          </cell>
          <cell r="D1852">
            <v>147.22999999999999</v>
          </cell>
        </row>
        <row r="1853">
          <cell r="A1853">
            <v>76822</v>
          </cell>
          <cell r="B1853" t="str">
            <v>CUBA SIMPLES ACO INOX P/TANQUE PANELA 60X50</v>
          </cell>
          <cell r="C1853" t="str">
            <v>UN</v>
          </cell>
          <cell r="D1853">
            <v>509.07</v>
          </cell>
        </row>
        <row r="1854">
          <cell r="A1854">
            <v>76823</v>
          </cell>
          <cell r="B1854" t="str">
            <v>CUBA SIMPLES ACO INOX P/TANQUE PANELA 60X80</v>
          </cell>
          <cell r="C1854" t="str">
            <v>UN</v>
          </cell>
          <cell r="D1854">
            <v>754</v>
          </cell>
        </row>
        <row r="1855">
          <cell r="A1855">
            <v>76824</v>
          </cell>
          <cell r="B1855" t="str">
            <v>CUBA SIMPLES ACO INOX P/TANQUE PANELA 60X50x50</v>
          </cell>
          <cell r="C1855" t="str">
            <v>UN</v>
          </cell>
          <cell r="D1855">
            <v>611.25</v>
          </cell>
        </row>
        <row r="1856">
          <cell r="A1856">
            <v>76826</v>
          </cell>
          <cell r="B1856" t="str">
            <v>CUBA SIMPLES ACO INOX - 50X40X25 CM</v>
          </cell>
          <cell r="C1856" t="str">
            <v>UN</v>
          </cell>
          <cell r="D1856">
            <v>278.8</v>
          </cell>
        </row>
        <row r="1857">
          <cell r="A1857">
            <v>76827</v>
          </cell>
          <cell r="B1857" t="str">
            <v>CUBA SIMPLES ACO INOX - 50X40X15 CM</v>
          </cell>
          <cell r="C1857" t="str">
            <v>UN</v>
          </cell>
          <cell r="D1857">
            <v>245.82</v>
          </cell>
        </row>
        <row r="1858">
          <cell r="A1858">
            <v>76836</v>
          </cell>
          <cell r="B1858" t="str">
            <v>MICTORIO COLETIVO; ACO INOX - 0/2000MM</v>
          </cell>
          <cell r="C1858" t="str">
            <v>M</v>
          </cell>
          <cell r="D1858">
            <v>677.5</v>
          </cell>
        </row>
        <row r="1859">
          <cell r="A1859">
            <v>76890</v>
          </cell>
          <cell r="B1859" t="str">
            <v>PORTA-TOALHA - LALEKLA OU SIMILAR</v>
          </cell>
          <cell r="C1859" t="str">
            <v>UN</v>
          </cell>
          <cell r="D1859">
            <v>46.1</v>
          </cell>
        </row>
        <row r="1860">
          <cell r="A1860">
            <v>76896</v>
          </cell>
          <cell r="B1860" t="str">
            <v>SABONETEIRA ACRÍLICA DE PAREDE PARA SABAO LIQUIDO COM DOSADOR</v>
          </cell>
          <cell r="C1860" t="str">
            <v>UN</v>
          </cell>
          <cell r="D1860">
            <v>55.25</v>
          </cell>
        </row>
        <row r="1861">
          <cell r="A1861">
            <v>76900</v>
          </cell>
          <cell r="B1861" t="str">
            <v>MATERIAIS DE FIBRA</v>
          </cell>
        </row>
        <row r="1862">
          <cell r="A1862">
            <v>76901</v>
          </cell>
          <cell r="B1862" t="str">
            <v>CUBA FIBRA VIDRO - 60X50X20 CM</v>
          </cell>
          <cell r="C1862" t="str">
            <v>UN</v>
          </cell>
          <cell r="D1862">
            <v>229.52</v>
          </cell>
        </row>
        <row r="1863">
          <cell r="A1863">
            <v>76940</v>
          </cell>
          <cell r="B1863" t="str">
            <v>TAMPA FIBRA DE VIDRO 75X55 CM</v>
          </cell>
          <cell r="C1863" t="str">
            <v>UN</v>
          </cell>
          <cell r="D1863">
            <v>154.53</v>
          </cell>
        </row>
        <row r="1864">
          <cell r="A1864">
            <v>77200</v>
          </cell>
          <cell r="B1864" t="str">
            <v>METAIS SANITÁRIOS</v>
          </cell>
        </row>
        <row r="1865">
          <cell r="A1865">
            <v>77214</v>
          </cell>
          <cell r="B1865" t="str">
            <v>ESPARGIDOR DE METAL CROMADO - 1/2"</v>
          </cell>
          <cell r="C1865" t="str">
            <v>M</v>
          </cell>
          <cell r="D1865">
            <v>10.44</v>
          </cell>
        </row>
        <row r="1866">
          <cell r="A1866">
            <v>77215</v>
          </cell>
          <cell r="B1866" t="str">
            <v>AREJADOR DE VAZÃO CONSTANTE, DE 6 LITROS</v>
          </cell>
          <cell r="C1866" t="str">
            <v>UN</v>
          </cell>
          <cell r="D1866">
            <v>34.5</v>
          </cell>
        </row>
        <row r="1867">
          <cell r="A1867">
            <v>77223</v>
          </cell>
          <cell r="B1867" t="str">
            <v>MISTURADOR DE MESA P/ LAVATORIO - 1/2-</v>
          </cell>
          <cell r="C1867" t="str">
            <v>UN</v>
          </cell>
          <cell r="D1867">
            <v>205.97</v>
          </cell>
        </row>
        <row r="1868">
          <cell r="A1868">
            <v>77226</v>
          </cell>
          <cell r="B1868" t="str">
            <v>MISTURADOR DE PAREDE P/PIA - 3/4-</v>
          </cell>
          <cell r="C1868" t="str">
            <v>UN</v>
          </cell>
          <cell r="D1868">
            <v>209.16</v>
          </cell>
        </row>
        <row r="1869">
          <cell r="A1869">
            <v>77232</v>
          </cell>
          <cell r="B1869" t="str">
            <v>TORNEIRA P/PIA; COM CORPO LONGO - 3/4-</v>
          </cell>
          <cell r="C1869" t="str">
            <v>UN</v>
          </cell>
          <cell r="D1869">
            <v>60.86</v>
          </cell>
        </row>
        <row r="1870">
          <cell r="A1870">
            <v>77235</v>
          </cell>
          <cell r="B1870" t="str">
            <v>TORNEIRA P/USO GERAL; M.AMARELO - 1/2-</v>
          </cell>
          <cell r="C1870" t="str">
            <v>UN</v>
          </cell>
          <cell r="D1870">
            <v>10.31</v>
          </cell>
        </row>
        <row r="1871">
          <cell r="A1871">
            <v>77236</v>
          </cell>
          <cell r="B1871" t="str">
            <v>TORNEIRA P/USO GERAL; M.AMARELO - 3/4-</v>
          </cell>
          <cell r="C1871" t="str">
            <v>UN</v>
          </cell>
          <cell r="D1871">
            <v>10.36</v>
          </cell>
        </row>
        <row r="1872">
          <cell r="A1872">
            <v>77237</v>
          </cell>
          <cell r="B1872" t="str">
            <v>TORNEIRA P/USO GERAL; M.CROMADO - 1/2-</v>
          </cell>
          <cell r="C1872" t="str">
            <v>UN</v>
          </cell>
          <cell r="D1872">
            <v>11.56</v>
          </cell>
        </row>
        <row r="1873">
          <cell r="A1873">
            <v>77238</v>
          </cell>
          <cell r="B1873" t="str">
            <v>TORNEIRA P/USO GERAL; M.CROMADO - 3/4-</v>
          </cell>
          <cell r="C1873" t="str">
            <v>UN</v>
          </cell>
          <cell r="D1873">
            <v>11.63</v>
          </cell>
        </row>
        <row r="1874">
          <cell r="A1874">
            <v>77240</v>
          </cell>
          <cell r="B1874" t="str">
            <v>TORNEIRA P/ LAVATORIO - 1/2</v>
          </cell>
          <cell r="C1874" t="str">
            <v>UN</v>
          </cell>
          <cell r="D1874">
            <v>95.61</v>
          </cell>
        </row>
        <row r="1875">
          <cell r="A1875">
            <v>77241</v>
          </cell>
          <cell r="B1875" t="str">
            <v>TORNEIRA C/ACIONAMENTO POR ALAVANCA (CLINICA) 1/2"</v>
          </cell>
          <cell r="C1875" t="str">
            <v>UN</v>
          </cell>
          <cell r="D1875">
            <v>116.67</v>
          </cell>
        </row>
        <row r="1876">
          <cell r="A1876">
            <v>77242</v>
          </cell>
          <cell r="B1876" t="str">
            <v>TORNEIRA DE BANCA, CROM., C/ ACIONAMENTO MANUAL E FECHAM.AUT.</v>
          </cell>
          <cell r="C1876" t="str">
            <v>UN</v>
          </cell>
          <cell r="D1876">
            <v>263.73</v>
          </cell>
        </row>
        <row r="1877">
          <cell r="A1877">
            <v>77243</v>
          </cell>
          <cell r="B1877" t="str">
            <v>TORNEIRA ELETR.DE BANCA,CROM.C/ SENSOR DE MOVIM.E ACION.ELÉT.110V</v>
          </cell>
          <cell r="C1877" t="str">
            <v>UN</v>
          </cell>
          <cell r="D1877">
            <v>623.04</v>
          </cell>
        </row>
        <row r="1878">
          <cell r="A1878">
            <v>77244</v>
          </cell>
          <cell r="B1878" t="str">
            <v>BICA ALTA ARTICULÁVEL DE MESA, CROMADA, DE 1/2"</v>
          </cell>
          <cell r="C1878" t="str">
            <v>UN</v>
          </cell>
          <cell r="D1878">
            <v>187.12</v>
          </cell>
        </row>
        <row r="1879">
          <cell r="A1879">
            <v>77600</v>
          </cell>
          <cell r="B1879" t="str">
            <v>TAMPOS</v>
          </cell>
        </row>
        <row r="1880">
          <cell r="A1880">
            <v>77605</v>
          </cell>
          <cell r="B1880" t="str">
            <v>TAMPO PARA BANCADA; AÇO INOX. - 0/2000MM</v>
          </cell>
          <cell r="C1880" t="str">
            <v>M2</v>
          </cell>
          <cell r="D1880">
            <v>811.46</v>
          </cell>
        </row>
        <row r="1881">
          <cell r="A1881">
            <v>77615</v>
          </cell>
          <cell r="B1881" t="str">
            <v>TAMPO PARA BANCADA - MARMORE ESPIRITO SANTO A</v>
          </cell>
          <cell r="C1881" t="str">
            <v>M2</v>
          </cell>
          <cell r="D1881">
            <v>195</v>
          </cell>
        </row>
        <row r="1882">
          <cell r="A1882">
            <v>77619</v>
          </cell>
          <cell r="B1882" t="str">
            <v>TAMPO PARA BANCADA - GRANITO CINZA ANDORINHA</v>
          </cell>
          <cell r="C1882" t="str">
            <v>M2</v>
          </cell>
          <cell r="D1882">
            <v>176.18</v>
          </cell>
        </row>
        <row r="1883">
          <cell r="A1883">
            <v>77620</v>
          </cell>
          <cell r="B1883" t="str">
            <v>TAMPO PARA BANCADA UMIDA - GRANITO CINZA MAUA POLIDO</v>
          </cell>
          <cell r="C1883" t="str">
            <v>M2</v>
          </cell>
          <cell r="D1883">
            <v>220</v>
          </cell>
        </row>
        <row r="1884">
          <cell r="A1884">
            <v>77622</v>
          </cell>
          <cell r="B1884" t="str">
            <v>TAMPO PARA BANCADA UMIDA - GRANITO VERDE UBATUBA POLIDO</v>
          </cell>
          <cell r="C1884" t="str">
            <v>M2</v>
          </cell>
          <cell r="D1884">
            <v>202.41</v>
          </cell>
        </row>
        <row r="1885">
          <cell r="A1885">
            <v>77630</v>
          </cell>
          <cell r="B1885" t="str">
            <v>FRONTAO / TESTEIRA - MARMORE BRANCO ESPIRITO SANTO ALTURA ATE 10CM</v>
          </cell>
          <cell r="C1885" t="str">
            <v>M</v>
          </cell>
          <cell r="D1885">
            <v>25.39</v>
          </cell>
        </row>
        <row r="1886">
          <cell r="A1886">
            <v>77631</v>
          </cell>
          <cell r="B1886" t="str">
            <v>FRONTAO / TESTEIRA - GRANITO CINZA MAUA ALTURA ATE 10CM</v>
          </cell>
          <cell r="C1886" t="str">
            <v>UN</v>
          </cell>
          <cell r="D1886">
            <v>28.91</v>
          </cell>
        </row>
        <row r="1887">
          <cell r="A1887">
            <v>78000</v>
          </cell>
          <cell r="B1887" t="str">
            <v>APARELHOS E EQUIPAMENTOS</v>
          </cell>
        </row>
        <row r="1888">
          <cell r="A1888">
            <v>78005</v>
          </cell>
          <cell r="B1888" t="str">
            <v>AQUECEDOR A GAS ACUMULACAO - 150L</v>
          </cell>
          <cell r="C1888" t="str">
            <v>UN</v>
          </cell>
          <cell r="D1888">
            <v>2391.42</v>
          </cell>
        </row>
        <row r="1889">
          <cell r="A1889">
            <v>78006</v>
          </cell>
          <cell r="B1889" t="str">
            <v>CARRINHO DE APOIO EM INOX</v>
          </cell>
          <cell r="C1889" t="str">
            <v>UN</v>
          </cell>
          <cell r="D1889">
            <v>973.75</v>
          </cell>
        </row>
        <row r="1890">
          <cell r="A1890">
            <v>78014</v>
          </cell>
          <cell r="B1890" t="str">
            <v>CHUVEIRO FIXO DE METAL CROMADO - 15CM</v>
          </cell>
          <cell r="C1890" t="str">
            <v>UN</v>
          </cell>
          <cell r="D1890">
            <v>56.67</v>
          </cell>
        </row>
        <row r="1891">
          <cell r="A1891">
            <v>78042</v>
          </cell>
          <cell r="B1891" t="str">
            <v>FILTRO DE PRESSAO COMPLETO - 40L/H</v>
          </cell>
          <cell r="C1891" t="str">
            <v>UN</v>
          </cell>
          <cell r="D1891">
            <v>71.17</v>
          </cell>
        </row>
        <row r="1892">
          <cell r="A1892">
            <v>78045</v>
          </cell>
          <cell r="B1892" t="str">
            <v>FILTRO TIPO CUNO C/ELEM.FILTR.CARVAO/CEL 180 L/H</v>
          </cell>
          <cell r="C1892" t="str">
            <v>UN</v>
          </cell>
          <cell r="D1892">
            <v>15.36</v>
          </cell>
        </row>
        <row r="1893">
          <cell r="A1893">
            <v>78046</v>
          </cell>
          <cell r="B1893" t="str">
            <v>FILTRO TIPO CUNO C/ELEM.FILTR.CARVAO/CEL 360 L/H</v>
          </cell>
          <cell r="C1893" t="str">
            <v>UN</v>
          </cell>
          <cell r="D1893">
            <v>27.21</v>
          </cell>
        </row>
        <row r="1894">
          <cell r="A1894">
            <v>78051</v>
          </cell>
          <cell r="B1894" t="str">
            <v>FOGAO INDUSTRIAL COM FORNO - 4 BOCAS</v>
          </cell>
          <cell r="C1894" t="str">
            <v>UN</v>
          </cell>
          <cell r="D1894">
            <v>1022.59</v>
          </cell>
        </row>
        <row r="1895">
          <cell r="A1895">
            <v>78052</v>
          </cell>
          <cell r="B1895" t="str">
            <v>FOGAO INDUSTRIAL COM FORNO - 6 BOCAS</v>
          </cell>
          <cell r="C1895" t="str">
            <v>UN</v>
          </cell>
          <cell r="D1895">
            <v>1417.31</v>
          </cell>
        </row>
        <row r="1896">
          <cell r="A1896">
            <v>78060</v>
          </cell>
          <cell r="B1896" t="str">
            <v>COIFA DE CHAPA GALVANIZADA Nº22 - (1,30X1,30)M</v>
          </cell>
          <cell r="C1896" t="str">
            <v>UN</v>
          </cell>
          <cell r="D1896">
            <v>615</v>
          </cell>
        </row>
        <row r="1897">
          <cell r="A1897">
            <v>78062</v>
          </cell>
          <cell r="B1897" t="str">
            <v>COIFA DE CHAPA GALVANIZADA Nº22 - (2,20X1,30)M</v>
          </cell>
          <cell r="C1897" t="str">
            <v>UN</v>
          </cell>
          <cell r="D1897">
            <v>1061.67</v>
          </cell>
        </row>
        <row r="1898">
          <cell r="A1898">
            <v>78071</v>
          </cell>
          <cell r="B1898" t="str">
            <v>DUTO EM CHAPA GALVANIZADA Nº22 PARA COIFA - DIAM. 35CM</v>
          </cell>
          <cell r="C1898" t="str">
            <v>M</v>
          </cell>
          <cell r="D1898">
            <v>93.13</v>
          </cell>
        </row>
        <row r="1899">
          <cell r="A1899">
            <v>78080</v>
          </cell>
          <cell r="B1899" t="str">
            <v>BUJAO GLP 13 Kg COM CARGA</v>
          </cell>
          <cell r="C1899" t="str">
            <v>UN</v>
          </cell>
          <cell r="D1899">
            <v>28.93</v>
          </cell>
        </row>
        <row r="1900">
          <cell r="A1900">
            <v>78081</v>
          </cell>
          <cell r="B1900" t="str">
            <v>CILINDRO GLP 45 Kg COM CARGA</v>
          </cell>
          <cell r="C1900" t="str">
            <v>UN</v>
          </cell>
          <cell r="D1900">
            <v>108.83</v>
          </cell>
        </row>
        <row r="1901">
          <cell r="A1901">
            <v>78400</v>
          </cell>
          <cell r="B1901" t="str">
            <v>EQUIPAMENTOS DE PROTEÇÃO CONTRA INCÊNDIO</v>
          </cell>
        </row>
        <row r="1902">
          <cell r="A1902">
            <v>78405</v>
          </cell>
          <cell r="B1902" t="str">
            <v>ABRIGO P/ HIDRANTE - CHAPA DE ACO N.20</v>
          </cell>
          <cell r="C1902" t="str">
            <v>UN</v>
          </cell>
          <cell r="D1902">
            <v>163.11000000000001</v>
          </cell>
        </row>
        <row r="1903">
          <cell r="A1903">
            <v>78407</v>
          </cell>
          <cell r="B1903" t="str">
            <v>SETA P/EXTINTOR / HIDRANTE</v>
          </cell>
          <cell r="C1903" t="str">
            <v>UN</v>
          </cell>
          <cell r="D1903">
            <v>4.32</v>
          </cell>
        </row>
        <row r="1904">
          <cell r="A1904">
            <v>78410</v>
          </cell>
          <cell r="B1904" t="str">
            <v>ESGUICHO COM ENGATE RAPIDO - 1 1/2"X1/2"</v>
          </cell>
          <cell r="C1904" t="str">
            <v>UN</v>
          </cell>
          <cell r="D1904">
            <v>30.92</v>
          </cell>
        </row>
        <row r="1905">
          <cell r="A1905">
            <v>78415</v>
          </cell>
          <cell r="B1905" t="str">
            <v>ESGUICHO COM ENGATE RAPIDO - 2 1/2"X5/8"</v>
          </cell>
          <cell r="C1905" t="str">
            <v>UN</v>
          </cell>
          <cell r="D1905">
            <v>77.53</v>
          </cell>
        </row>
        <row r="1906">
          <cell r="A1906">
            <v>78420</v>
          </cell>
          <cell r="B1906" t="str">
            <v>EXTINTOR AGUA PRESSURIZADA - 10L</v>
          </cell>
          <cell r="C1906" t="str">
            <v>UN</v>
          </cell>
          <cell r="D1906">
            <v>74.510000000000005</v>
          </cell>
        </row>
        <row r="1907">
          <cell r="A1907">
            <v>78425</v>
          </cell>
          <cell r="B1907" t="str">
            <v>EXTINTOR DE ESPUMA MECÂNICA - 10L</v>
          </cell>
          <cell r="C1907" t="str">
            <v>UN</v>
          </cell>
          <cell r="D1907">
            <v>226.63</v>
          </cell>
        </row>
        <row r="1908">
          <cell r="A1908">
            <v>78430</v>
          </cell>
          <cell r="B1908" t="str">
            <v>EXTINTOR GAS CARBONICO -  4Kg</v>
          </cell>
          <cell r="C1908" t="str">
            <v>UN</v>
          </cell>
          <cell r="D1908">
            <v>280.93</v>
          </cell>
        </row>
        <row r="1909">
          <cell r="A1909">
            <v>78435</v>
          </cell>
          <cell r="B1909" t="str">
            <v>EXTINTOR GAS CARBONICO -  6Kg</v>
          </cell>
          <cell r="C1909" t="str">
            <v>UN</v>
          </cell>
          <cell r="D1909">
            <v>299</v>
          </cell>
        </row>
        <row r="1910">
          <cell r="A1910">
            <v>78440</v>
          </cell>
          <cell r="B1910" t="str">
            <v>EXTINTOR GAS CARBONICO - 10Kg</v>
          </cell>
          <cell r="C1910" t="str">
            <v>UN</v>
          </cell>
          <cell r="D1910">
            <v>549.77</v>
          </cell>
        </row>
        <row r="1911">
          <cell r="A1911">
            <v>78445</v>
          </cell>
          <cell r="B1911" t="str">
            <v>EXTINTOR PO QUIMICO -  4Kg</v>
          </cell>
          <cell r="C1911" t="str">
            <v>UN</v>
          </cell>
          <cell r="D1911">
            <v>74.150000000000006</v>
          </cell>
        </row>
        <row r="1912">
          <cell r="A1912">
            <v>78450</v>
          </cell>
          <cell r="B1912" t="str">
            <v>EXTINTOR PO QUIMICO -  8Kg</v>
          </cell>
          <cell r="C1912" t="str">
            <v>UN</v>
          </cell>
          <cell r="D1912">
            <v>104.42</v>
          </cell>
        </row>
        <row r="1913">
          <cell r="A1913">
            <v>78455</v>
          </cell>
          <cell r="B1913" t="str">
            <v>EXTINTOR PO QUIMICO - 12Kg</v>
          </cell>
          <cell r="C1913" t="str">
            <v>UN</v>
          </cell>
          <cell r="D1913">
            <v>125.64</v>
          </cell>
        </row>
        <row r="1914">
          <cell r="A1914">
            <v>78460</v>
          </cell>
          <cell r="B1914" t="str">
            <v>HIDRANTE C/REGISTRO TP.GLOBO - 21/2-</v>
          </cell>
          <cell r="C1914" t="str">
            <v>UN</v>
          </cell>
          <cell r="D1914">
            <v>111.17</v>
          </cell>
        </row>
        <row r="1915">
          <cell r="A1915">
            <v>78465</v>
          </cell>
          <cell r="B1915" t="str">
            <v>MANGUEIRA DE INCENDIO; 15M - 11/2-</v>
          </cell>
          <cell r="C1915" t="str">
            <v>UN</v>
          </cell>
          <cell r="D1915">
            <v>195.38</v>
          </cell>
        </row>
        <row r="1916">
          <cell r="A1916">
            <v>78470</v>
          </cell>
          <cell r="B1916" t="str">
            <v>MANGUEIRA DE INCENDIO; 30M - 11/2-</v>
          </cell>
          <cell r="C1916" t="str">
            <v>UN</v>
          </cell>
          <cell r="D1916">
            <v>321.38</v>
          </cell>
        </row>
        <row r="1917">
          <cell r="A1917">
            <v>78475</v>
          </cell>
          <cell r="B1917" t="str">
            <v>MANGUEIRA DE INCENDIO; 30M - 21/2-</v>
          </cell>
          <cell r="C1917" t="str">
            <v>UN</v>
          </cell>
          <cell r="D1917">
            <v>506.3</v>
          </cell>
        </row>
        <row r="1918">
          <cell r="A1918">
            <v>78800</v>
          </cell>
          <cell r="B1918" t="str">
            <v>CAPTAÇÃO DE ÁGUAS PLUVIAIS</v>
          </cell>
        </row>
        <row r="1919">
          <cell r="A1919">
            <v>78801</v>
          </cell>
          <cell r="B1919" t="str">
            <v>CALHA EM CHAPA DE ACO GALVANIZADO N.24 - DESENVOLVIMENTO  33CM</v>
          </cell>
          <cell r="C1919" t="str">
            <v>M</v>
          </cell>
          <cell r="D1919">
            <v>11.78</v>
          </cell>
        </row>
        <row r="1920">
          <cell r="A1920">
            <v>78804</v>
          </cell>
          <cell r="B1920" t="str">
            <v>CALHA EM CHAPA DE ACO GALVANIZADO N.24 - DESENVOLVIMENTO  50CM</v>
          </cell>
          <cell r="C1920" t="str">
            <v>M</v>
          </cell>
          <cell r="D1920">
            <v>17.63</v>
          </cell>
        </row>
        <row r="1921">
          <cell r="A1921">
            <v>78807</v>
          </cell>
          <cell r="B1921" t="str">
            <v>CALHA EM CHAPA DE ACO GALVANIZADO N.24 - DESENVOLVIMENTO 100CM</v>
          </cell>
          <cell r="C1921" t="str">
            <v>M</v>
          </cell>
          <cell r="D1921">
            <v>35.26</v>
          </cell>
        </row>
        <row r="1922">
          <cell r="A1922">
            <v>78871</v>
          </cell>
          <cell r="B1922" t="str">
            <v>RUFO EM CHAPA DE ACO GALVANIZADO N.24 - CORTE  16CM</v>
          </cell>
          <cell r="C1922" t="str">
            <v>M</v>
          </cell>
          <cell r="D1922">
            <v>6.41</v>
          </cell>
        </row>
        <row r="1923">
          <cell r="A1923">
            <v>78873</v>
          </cell>
          <cell r="B1923" t="str">
            <v>RUFO EM CHAPA DE ACO GALVANIZADO N.24 - CORTE  25CM</v>
          </cell>
          <cell r="C1923" t="str">
            <v>M</v>
          </cell>
          <cell r="D1923">
            <v>8.8699999999999992</v>
          </cell>
        </row>
        <row r="1924">
          <cell r="A1924">
            <v>78875</v>
          </cell>
          <cell r="B1924" t="str">
            <v>RUFO EM CHAPA DE ACO GALVANIZADO N.24 - CORTE  33CM</v>
          </cell>
          <cell r="C1924" t="str">
            <v>M</v>
          </cell>
          <cell r="D1924">
            <v>11.8</v>
          </cell>
        </row>
        <row r="1925">
          <cell r="A1925">
            <v>78877</v>
          </cell>
          <cell r="B1925" t="str">
            <v>RUFO EM CHAPA DE ACO GALVANIZADO N.24 - CORTE  50CM</v>
          </cell>
          <cell r="C1925" t="str">
            <v>M</v>
          </cell>
          <cell r="D1925">
            <v>17.690000000000001</v>
          </cell>
        </row>
        <row r="1926">
          <cell r="A1926">
            <v>78878</v>
          </cell>
          <cell r="B1926" t="str">
            <v>RUFO EM CHAPA DE ACO GALVANIZADO N.24 - CORTE 100CM</v>
          </cell>
          <cell r="C1926" t="str">
            <v>M</v>
          </cell>
          <cell r="D1926">
            <v>35.380000000000003</v>
          </cell>
        </row>
        <row r="1927">
          <cell r="A1927">
            <v>78879</v>
          </cell>
          <cell r="B1927" t="str">
            <v>RUFO EM CHAPA DE ACO GALVANIZADO N.24 - CORTE 130CM</v>
          </cell>
          <cell r="C1927" t="str">
            <v>M</v>
          </cell>
          <cell r="D1927">
            <v>44.61</v>
          </cell>
        </row>
        <row r="1928">
          <cell r="A1928">
            <v>78880</v>
          </cell>
          <cell r="B1928" t="str">
            <v>RUFO EM CHAPA DE ACO GALVANIZADO N.24 - CORTE 140CM</v>
          </cell>
          <cell r="C1928" t="str">
            <v>M</v>
          </cell>
          <cell r="D1928">
            <v>46.27</v>
          </cell>
        </row>
        <row r="1929">
          <cell r="A1929">
            <v>79200</v>
          </cell>
          <cell r="B1929" t="str">
            <v>FOSSAS SÉPTICAS</v>
          </cell>
        </row>
        <row r="1930">
          <cell r="A1930">
            <v>79205</v>
          </cell>
          <cell r="B1930" t="str">
            <v>ANEL DE CONCRETO P/ FOSSA SÉPTICA - 1,5 X 0,5 M -C/ CORTINA</v>
          </cell>
          <cell r="C1930" t="str">
            <v>UN</v>
          </cell>
          <cell r="D1930">
            <v>140</v>
          </cell>
        </row>
        <row r="1931">
          <cell r="A1931">
            <v>79210</v>
          </cell>
          <cell r="B1931" t="str">
            <v>ANEL DE CONCRETO P/ FOSSA SÉPTICA - 2,5 X 0,5 M -C/ CORTINA</v>
          </cell>
          <cell r="C1931" t="str">
            <v>UN</v>
          </cell>
          <cell r="D1931">
            <v>355</v>
          </cell>
        </row>
        <row r="1932">
          <cell r="A1932">
            <v>79215</v>
          </cell>
          <cell r="B1932" t="str">
            <v>ANEL DE CONCRETO P/ FOSSA SÉPTICA - 1,5 X 0,5 M</v>
          </cell>
          <cell r="C1932" t="str">
            <v>UN</v>
          </cell>
          <cell r="D1932">
            <v>121.35</v>
          </cell>
        </row>
        <row r="1933">
          <cell r="A1933">
            <v>79220</v>
          </cell>
          <cell r="B1933" t="str">
            <v>ANEL DE CONCRETO P/ FOSSA SÉPTICA - 2,4 X 0,5 M</v>
          </cell>
          <cell r="C1933" t="str">
            <v>UN</v>
          </cell>
          <cell r="D1933">
            <v>347</v>
          </cell>
        </row>
        <row r="1934">
          <cell r="A1934">
            <v>79223</v>
          </cell>
          <cell r="B1934" t="str">
            <v>ANEL PRÉ-MOLDADO DE CONCRETO DIÂM. EXT.= 2.12 M - H = 0.5M</v>
          </cell>
          <cell r="C1934" t="str">
            <v>UN</v>
          </cell>
          <cell r="D1934">
            <v>239.25</v>
          </cell>
        </row>
        <row r="1935">
          <cell r="A1935">
            <v>79225</v>
          </cell>
          <cell r="B1935" t="str">
            <v>ANEL DE CONCRETO P/ FILTRO ANAERÓBICO 3,0 X 0,5 M</v>
          </cell>
          <cell r="C1935" t="str">
            <v>UN</v>
          </cell>
          <cell r="D1935">
            <v>429.33</v>
          </cell>
        </row>
        <row r="1936">
          <cell r="A1936">
            <v>79230</v>
          </cell>
          <cell r="B1936" t="str">
            <v>LIMPEZA FOSSA SÉPTICA - VIAGEM DE 7 M3</v>
          </cell>
          <cell r="C1936" t="str">
            <v>M3</v>
          </cell>
          <cell r="D1936">
            <v>34.44</v>
          </cell>
        </row>
        <row r="1937">
          <cell r="A1937">
            <v>79235</v>
          </cell>
          <cell r="B1937" t="str">
            <v>LIMPEZA SUMIDOURO - VIAGEM DE 7M3</v>
          </cell>
          <cell r="C1937" t="str">
            <v>VIAG</v>
          </cell>
          <cell r="D1937">
            <v>239.75</v>
          </cell>
        </row>
        <row r="1938">
          <cell r="A1938">
            <v>79240</v>
          </cell>
          <cell r="B1938" t="str">
            <v>TAMPAO C/ DUAS CHAMINES ACESSO - 2;5M</v>
          </cell>
          <cell r="C1938" t="str">
            <v>UN</v>
          </cell>
          <cell r="D1938">
            <v>298.33</v>
          </cell>
        </row>
        <row r="1939">
          <cell r="A1939">
            <v>79245</v>
          </cell>
          <cell r="B1939" t="str">
            <v>TAMPAO C/ UMA CHAMINE ACESSO - 1;5M</v>
          </cell>
          <cell r="C1939" t="str">
            <v>UN</v>
          </cell>
          <cell r="D1939">
            <v>115.5</v>
          </cell>
        </row>
        <row r="1940">
          <cell r="A1940">
            <v>79250</v>
          </cell>
          <cell r="B1940" t="str">
            <v>TAMPAO FERRO FUND. C/TRAVAMENTO - 60CM</v>
          </cell>
          <cell r="C1940" t="str">
            <v>UN</v>
          </cell>
          <cell r="D1940">
            <v>292.14</v>
          </cell>
        </row>
        <row r="1941">
          <cell r="A1941">
            <v>79600</v>
          </cell>
          <cell r="B1941" t="str">
            <v>DIVERSOS</v>
          </cell>
        </row>
        <row r="1942">
          <cell r="A1942">
            <v>79608</v>
          </cell>
          <cell r="B1942" t="str">
            <v>ANEL DE BORRACHA PARA BACIA SANITARIA</v>
          </cell>
          <cell r="C1942" t="str">
            <v>UN</v>
          </cell>
          <cell r="D1942">
            <v>12.36</v>
          </cell>
        </row>
        <row r="1943">
          <cell r="A1943">
            <v>79617</v>
          </cell>
          <cell r="B1943" t="str">
            <v>BOLSA DE BORRACHA PARA BACIA SANITARIA</v>
          </cell>
          <cell r="C1943" t="str">
            <v>UN</v>
          </cell>
          <cell r="D1943">
            <v>1.54</v>
          </cell>
        </row>
        <row r="1944">
          <cell r="A1944">
            <v>79629</v>
          </cell>
          <cell r="B1944" t="str">
            <v>CHAVE DE BOIA COMPLETA</v>
          </cell>
          <cell r="C1944" t="str">
            <v>UN</v>
          </cell>
          <cell r="D1944">
            <v>13.96</v>
          </cell>
        </row>
        <row r="1945">
          <cell r="A1945">
            <v>79630</v>
          </cell>
          <cell r="B1945" t="str">
            <v>COLA PARA PVC</v>
          </cell>
          <cell r="C1945" t="str">
            <v>KG</v>
          </cell>
          <cell r="D1945">
            <v>28.18</v>
          </cell>
        </row>
        <row r="1946">
          <cell r="A1946">
            <v>79636</v>
          </cell>
          <cell r="B1946" t="str">
            <v>ESTOPA ALCATROADA</v>
          </cell>
          <cell r="C1946" t="str">
            <v>KG</v>
          </cell>
          <cell r="D1946">
            <v>4.4000000000000004</v>
          </cell>
        </row>
        <row r="1947">
          <cell r="A1947">
            <v>79639</v>
          </cell>
          <cell r="B1947" t="str">
            <v>FITA DE TEFLON -  1/2"</v>
          </cell>
          <cell r="C1947" t="str">
            <v>M</v>
          </cell>
          <cell r="D1947">
            <v>0.05</v>
          </cell>
        </row>
        <row r="1948">
          <cell r="A1948">
            <v>79640</v>
          </cell>
          <cell r="B1948" t="str">
            <v>FITA DE TEFLON -  3/4"</v>
          </cell>
          <cell r="C1948" t="str">
            <v>M</v>
          </cell>
          <cell r="D1948">
            <v>0.1</v>
          </cell>
        </row>
        <row r="1949">
          <cell r="A1949">
            <v>79641</v>
          </cell>
          <cell r="B1949" t="str">
            <v>FITA DE TEFLON - 1"</v>
          </cell>
          <cell r="C1949" t="str">
            <v>M</v>
          </cell>
          <cell r="D1949">
            <v>7.0000000000000007E-2</v>
          </cell>
        </row>
        <row r="1950">
          <cell r="A1950">
            <v>79653</v>
          </cell>
          <cell r="B1950" t="str">
            <v>SOLDA PREPARADA 50% ESTANHO, 50% CHUMBO - EM BARRA</v>
          </cell>
          <cell r="C1950" t="str">
            <v>KG</v>
          </cell>
          <cell r="D1950">
            <v>33.94</v>
          </cell>
        </row>
        <row r="1951">
          <cell r="A1951">
            <v>79656</v>
          </cell>
          <cell r="B1951" t="str">
            <v>SOLDA PREPARADA - 30/70</v>
          </cell>
          <cell r="C1951" t="str">
            <v>KG</v>
          </cell>
          <cell r="D1951">
            <v>14.14</v>
          </cell>
        </row>
        <row r="1952">
          <cell r="A1952">
            <v>79659</v>
          </cell>
          <cell r="B1952" t="str">
            <v>SOLUCAO LIMPADORA PARA PVC</v>
          </cell>
          <cell r="C1952" t="str">
            <v>L</v>
          </cell>
          <cell r="D1952">
            <v>20.85</v>
          </cell>
        </row>
        <row r="1953">
          <cell r="A1953">
            <v>79662</v>
          </cell>
          <cell r="B1953" t="str">
            <v>SUPORTE PARA LAVATORIO SEM COLUNA</v>
          </cell>
          <cell r="C1953" t="str">
            <v>UN</v>
          </cell>
          <cell r="D1953">
            <v>3.88</v>
          </cell>
        </row>
        <row r="1954">
          <cell r="A1954">
            <v>79665</v>
          </cell>
          <cell r="B1954" t="str">
            <v>SUPORTE PARA TANQUE SEM COLUNA</v>
          </cell>
          <cell r="C1954" t="str">
            <v>UN</v>
          </cell>
          <cell r="D1954">
            <v>14.36</v>
          </cell>
        </row>
        <row r="1955">
          <cell r="A1955">
            <v>79666</v>
          </cell>
          <cell r="B1955" t="str">
            <v>CONJUNTO DE FIXACAO P/TANQUE C/COLUNA</v>
          </cell>
          <cell r="C1955" t="str">
            <v>UN</v>
          </cell>
          <cell r="D1955">
            <v>17.16</v>
          </cell>
        </row>
        <row r="1956">
          <cell r="A1956">
            <v>79668</v>
          </cell>
          <cell r="B1956" t="str">
            <v>TAMPO E ASSENTO DE PLASTICO FLEXIVEL</v>
          </cell>
          <cell r="C1956" t="str">
            <v>UN</v>
          </cell>
          <cell r="D1956">
            <v>11.86</v>
          </cell>
        </row>
        <row r="1957">
          <cell r="A1957">
            <v>79670</v>
          </cell>
          <cell r="B1957" t="str">
            <v>TAMPO E ASSENTO PLASTICO - INFANTIL</v>
          </cell>
          <cell r="C1957" t="str">
            <v>UN</v>
          </cell>
          <cell r="D1957">
            <v>21.52</v>
          </cell>
        </row>
        <row r="1958">
          <cell r="A1958">
            <v>79672</v>
          </cell>
          <cell r="B1958" t="str">
            <v>TORNEIRA DE BOIA; DE COBRE -  3/4-</v>
          </cell>
          <cell r="C1958" t="str">
            <v>UN</v>
          </cell>
          <cell r="D1958">
            <v>26.79</v>
          </cell>
        </row>
        <row r="1959">
          <cell r="A1959">
            <v>79673</v>
          </cell>
          <cell r="B1959" t="str">
            <v>TORNEIRA DE BOIA; DE COBRE - 1-</v>
          </cell>
          <cell r="C1959" t="str">
            <v>UN</v>
          </cell>
          <cell r="D1959">
            <v>39.93</v>
          </cell>
        </row>
        <row r="1960">
          <cell r="A1960">
            <v>79675</v>
          </cell>
          <cell r="B1960" t="str">
            <v>TORNEIRA DE BOIA; DE COBRE - 11/2-</v>
          </cell>
          <cell r="C1960" t="str">
            <v>UN</v>
          </cell>
          <cell r="D1960">
            <v>60.7</v>
          </cell>
        </row>
        <row r="1961">
          <cell r="A1961">
            <v>79676</v>
          </cell>
          <cell r="B1961" t="str">
            <v>TORNEIRA DE BOIA; DE COBRE - 2-</v>
          </cell>
          <cell r="C1961" t="str">
            <v>UN</v>
          </cell>
          <cell r="D1961">
            <v>83.51</v>
          </cell>
        </row>
        <row r="1962">
          <cell r="A1962">
            <v>79680</v>
          </cell>
          <cell r="B1962" t="str">
            <v>RABICHO DE METAL CROMADO FLEXÍVEL PARA LAVATÓRIO - 1/2"X30CM</v>
          </cell>
          <cell r="C1962" t="str">
            <v>UN</v>
          </cell>
          <cell r="D1962">
            <v>16.32</v>
          </cell>
        </row>
        <row r="1963">
          <cell r="A1963">
            <v>79681</v>
          </cell>
          <cell r="B1963" t="str">
            <v>RABICHO DE PVC FLEXÍVEL PARA LAVATÓRIO - 1/2"X30CM</v>
          </cell>
          <cell r="C1963" t="str">
            <v>UN</v>
          </cell>
          <cell r="D1963">
            <v>1.98</v>
          </cell>
        </row>
        <row r="1964">
          <cell r="A1964">
            <v>79683</v>
          </cell>
          <cell r="B1964" t="str">
            <v>TUBO ABS CROMADA - LIGACAO P/BACIA</v>
          </cell>
          <cell r="C1964" t="str">
            <v>UN</v>
          </cell>
          <cell r="D1964">
            <v>19.25</v>
          </cell>
        </row>
        <row r="1965">
          <cell r="A1965">
            <v>79686</v>
          </cell>
          <cell r="B1965" t="str">
            <v>TUBO METAL CROMADO - LIGACAO P/CHUVEIRO</v>
          </cell>
          <cell r="C1965" t="str">
            <v>UN</v>
          </cell>
          <cell r="D1965">
            <v>3.51</v>
          </cell>
        </row>
        <row r="1966">
          <cell r="A1966">
            <v>79700</v>
          </cell>
          <cell r="B1966" t="str">
            <v>INSUMOS DIVERSOS</v>
          </cell>
        </row>
        <row r="1967">
          <cell r="A1967">
            <v>79701</v>
          </cell>
          <cell r="B1967" t="str">
            <v>VARAL P/ROUPAS TIPO RES.AL. 1;20X0;60M</v>
          </cell>
          <cell r="C1967" t="str">
            <v>UN</v>
          </cell>
          <cell r="D1967">
            <v>23.45</v>
          </cell>
        </row>
        <row r="1968">
          <cell r="A1968">
            <v>79708</v>
          </cell>
          <cell r="B1968" t="str">
            <v>CANALETA MEIA CANA DE CONCRETO SIMPLES,CLASSE C1 - D=50CM</v>
          </cell>
          <cell r="C1968" t="str">
            <v>M</v>
          </cell>
          <cell r="D1968">
            <v>20.92</v>
          </cell>
        </row>
        <row r="1969">
          <cell r="A1969">
            <v>79709</v>
          </cell>
          <cell r="B1969" t="str">
            <v>CANALETA MEIA CANA DE CONCRETO SIMPLES,CLASSE C1 - D=40CM</v>
          </cell>
          <cell r="C1969" t="str">
            <v>M</v>
          </cell>
          <cell r="D1969">
            <v>15.85</v>
          </cell>
        </row>
        <row r="1970">
          <cell r="A1970">
            <v>79710</v>
          </cell>
          <cell r="B1970" t="str">
            <v>CANALETA MEIA CANA DE CONCRETO SIMPLES,CLASSE C1 - D=30CM</v>
          </cell>
          <cell r="C1970" t="str">
            <v>M</v>
          </cell>
          <cell r="D1970">
            <v>13.28</v>
          </cell>
        </row>
        <row r="1971">
          <cell r="A1971">
            <v>79711</v>
          </cell>
          <cell r="B1971" t="str">
            <v>BICO ESCALONADO PARA GAS DE 3/8"</v>
          </cell>
          <cell r="C1971" t="str">
            <v>UN</v>
          </cell>
          <cell r="D1971">
            <v>2.85</v>
          </cell>
        </row>
        <row r="1972">
          <cell r="A1972">
            <v>79720</v>
          </cell>
          <cell r="B1972" t="str">
            <v>REGULADOR DE PRESSAO</v>
          </cell>
          <cell r="C1972" t="str">
            <v>UN</v>
          </cell>
          <cell r="D1972">
            <v>82.7</v>
          </cell>
        </row>
        <row r="1973">
          <cell r="A1973">
            <v>79722</v>
          </cell>
          <cell r="B1973" t="str">
            <v>ALUGUEL CAÇAMBA METÁLICA (5M3)</v>
          </cell>
          <cell r="C1973" t="str">
            <v>UN</v>
          </cell>
          <cell r="D1973">
            <v>150.80000000000001</v>
          </cell>
        </row>
        <row r="1974">
          <cell r="A1974">
            <v>79800</v>
          </cell>
          <cell r="B1974" t="str">
            <v>DIVERSOS</v>
          </cell>
        </row>
        <row r="1975">
          <cell r="A1975">
            <v>79801</v>
          </cell>
          <cell r="B1975" t="str">
            <v>PLACA INAUGURAL INT. 600X500X3MM - PADRAO E</v>
          </cell>
          <cell r="C1975" t="str">
            <v>UN</v>
          </cell>
          <cell r="D1975">
            <v>606.58000000000004</v>
          </cell>
        </row>
        <row r="1976">
          <cell r="A1976">
            <v>79802</v>
          </cell>
          <cell r="B1976" t="str">
            <v>PLACA INAUGURAL EXT. 800X500X3MM - PADRAO E</v>
          </cell>
          <cell r="C1976" t="str">
            <v>UN</v>
          </cell>
          <cell r="D1976">
            <v>1039.51</v>
          </cell>
        </row>
        <row r="1977">
          <cell r="A1977">
            <v>81000</v>
          </cell>
          <cell r="B1977" t="str">
            <v>TOPOGRAFIA</v>
          </cell>
        </row>
        <row r="1978">
          <cell r="A1978">
            <v>81012</v>
          </cell>
          <cell r="B1978" t="str">
            <v>LEVANTAMENTO PLANIMETRICO - 1000M</v>
          </cell>
          <cell r="C1978" t="str">
            <v>GL</v>
          </cell>
          <cell r="D1978">
            <v>904.03</v>
          </cell>
        </row>
        <row r="1979">
          <cell r="A1979">
            <v>81017</v>
          </cell>
          <cell r="B1979" t="str">
            <v>LEVANTAMENTO ALTIMETRICO - 10000M2</v>
          </cell>
          <cell r="C1979" t="str">
            <v>GL</v>
          </cell>
          <cell r="D1979">
            <v>1914.41</v>
          </cell>
        </row>
        <row r="1980">
          <cell r="A1980">
            <v>82000</v>
          </cell>
          <cell r="B1980" t="str">
            <v>SONDAGENS</v>
          </cell>
        </row>
        <row r="1981">
          <cell r="A1981">
            <v>82030</v>
          </cell>
          <cell r="B1981" t="str">
            <v>MATERIAIS E EQUIPAMENTOS PARA SONDAGEM</v>
          </cell>
          <cell r="C1981" t="str">
            <v>VB</v>
          </cell>
          <cell r="D1981">
            <v>1.77</v>
          </cell>
        </row>
        <row r="1982">
          <cell r="A1982">
            <v>84000</v>
          </cell>
          <cell r="B1982" t="str">
            <v>DIVERSOS</v>
          </cell>
        </row>
        <row r="1983">
          <cell r="A1983">
            <v>84001</v>
          </cell>
          <cell r="B1983" t="str">
            <v>ÁGUA - FORNECIMENTO EM CARRO PIPA PARTICULAR DE 6000 L</v>
          </cell>
          <cell r="C1983" t="str">
            <v>M3</v>
          </cell>
          <cell r="D1983">
            <v>18.989999999999998</v>
          </cell>
        </row>
        <row r="1984">
          <cell r="A1984">
            <v>84005</v>
          </cell>
          <cell r="B1984" t="str">
            <v>APARELHO DE APOIO DE NEOPRENE FRETADO (NÃO INSTALADO)</v>
          </cell>
          <cell r="C1984" t="str">
            <v>DM3</v>
          </cell>
          <cell r="D1984">
            <v>78.91</v>
          </cell>
        </row>
        <row r="1985">
          <cell r="A1985">
            <v>84006</v>
          </cell>
          <cell r="B1985" t="str">
            <v>APARELHO DE APOIO DE NEOPRENE SIMPLES (NÃO INSTALADO)</v>
          </cell>
          <cell r="C1985" t="str">
            <v>DM3</v>
          </cell>
          <cell r="D1985">
            <v>39.15</v>
          </cell>
        </row>
        <row r="1986">
          <cell r="A1986">
            <v>84009</v>
          </cell>
          <cell r="B1986" t="str">
            <v>ELETRODO AWS E 6010 DE 4MM (5/32")</v>
          </cell>
          <cell r="C1986" t="str">
            <v>KG</v>
          </cell>
          <cell r="D1986">
            <v>9.14</v>
          </cell>
        </row>
        <row r="1987">
          <cell r="A1987">
            <v>84010</v>
          </cell>
          <cell r="B1987" t="str">
            <v>FOTO COLORIDA 10X15CM (FILME E REVELAÇÃO)</v>
          </cell>
          <cell r="C1987" t="str">
            <v>UN</v>
          </cell>
          <cell r="D1987">
            <v>1</v>
          </cell>
        </row>
        <row r="1988">
          <cell r="A1988">
            <v>84011</v>
          </cell>
          <cell r="B1988" t="str">
            <v>CIMENTO ASFÁLTICO P/ REJUNTAMENTO DE MANILHAS</v>
          </cell>
          <cell r="C1988" t="str">
            <v>KG</v>
          </cell>
          <cell r="D1988">
            <v>2.69</v>
          </cell>
        </row>
        <row r="1989">
          <cell r="A1989">
            <v>84020</v>
          </cell>
          <cell r="B1989" t="str">
            <v>MANGUEIRA PLÁSTICA FLEXÍVEL D = 1/2" - ESP = 2MM - CRISTAL</v>
          </cell>
          <cell r="C1989" t="str">
            <v>M</v>
          </cell>
          <cell r="D1989">
            <v>1.59</v>
          </cell>
        </row>
        <row r="1990">
          <cell r="A1990">
            <v>84021</v>
          </cell>
          <cell r="B1990" t="str">
            <v>MANGUEIRA FLEXÍVEL 3" - TRANSPARENTE COM ESPIRAL LARANJA</v>
          </cell>
          <cell r="C1990" t="str">
            <v>M</v>
          </cell>
          <cell r="D1990">
            <v>29.82</v>
          </cell>
        </row>
        <row r="1991">
          <cell r="A1991">
            <v>84081</v>
          </cell>
          <cell r="B1991" t="str">
            <v>CÓPIA HELIOGRÁFICA - AZUL - (PARA AQUISIÇÃO DE 50 M2)</v>
          </cell>
          <cell r="C1991" t="str">
            <v>M2</v>
          </cell>
          <cell r="D1991">
            <v>5.33</v>
          </cell>
        </row>
        <row r="1992">
          <cell r="A1992">
            <v>84082</v>
          </cell>
          <cell r="B1992" t="str">
            <v>CÓPIA XEROX EM TAM.OFÍCIO 1  FACE PRETO/BRANCO</v>
          </cell>
          <cell r="C1992" t="str">
            <v>UN</v>
          </cell>
          <cell r="D1992">
            <v>0.15</v>
          </cell>
        </row>
        <row r="1993">
          <cell r="A1993">
            <v>84083</v>
          </cell>
          <cell r="B1993" t="str">
            <v>CÓPIA XEROX EM TAM.OFÍCIO 1 FACE-COLORIDA</v>
          </cell>
          <cell r="C1993" t="str">
            <v>UN</v>
          </cell>
          <cell r="D1993">
            <v>1.48</v>
          </cell>
        </row>
        <row r="1994">
          <cell r="A1994">
            <v>84084</v>
          </cell>
          <cell r="B1994" t="str">
            <v>CÓPIA XEROX EM TAM.A3 1 FACE-PRETO E BRANCO</v>
          </cell>
          <cell r="C1994" t="str">
            <v>UN</v>
          </cell>
          <cell r="D1994">
            <v>0.38</v>
          </cell>
        </row>
        <row r="1995">
          <cell r="A1995">
            <v>84085</v>
          </cell>
          <cell r="B1995" t="str">
            <v>CÓPIA XEROX EM TAM.A3 1 FACE-COLORIDA</v>
          </cell>
          <cell r="C1995" t="str">
            <v>UN</v>
          </cell>
          <cell r="D1995">
            <v>3.07</v>
          </cell>
        </row>
        <row r="1996">
          <cell r="A1996">
            <v>84086</v>
          </cell>
          <cell r="B1996" t="str">
            <v>CÓPIA XEROX PRETO / BRANCO</v>
          </cell>
          <cell r="C1996" t="str">
            <v>M2</v>
          </cell>
          <cell r="D1996">
            <v>10.69</v>
          </cell>
        </row>
        <row r="1997">
          <cell r="A1997">
            <v>84088</v>
          </cell>
          <cell r="B1997" t="str">
            <v>PLOTAGEM EM PAPEL SULFITE - TAMANHO "A1" -  PRETO E BRANCO</v>
          </cell>
          <cell r="C1997" t="str">
            <v>UN</v>
          </cell>
          <cell r="D1997">
            <v>4.8</v>
          </cell>
        </row>
        <row r="1998">
          <cell r="A1998">
            <v>84089</v>
          </cell>
          <cell r="B1998" t="str">
            <v>PLOTAGEM EM PAPEL SULFITE - TAMANHO "A0" -  PRETO E BRANCO</v>
          </cell>
          <cell r="C1998" t="str">
            <v>UN</v>
          </cell>
          <cell r="D1998">
            <v>5.98</v>
          </cell>
        </row>
        <row r="1999">
          <cell r="A1999">
            <v>84090</v>
          </cell>
          <cell r="B1999" t="str">
            <v>PLOTAGEM EM PAPEL SULFITE - TAMANHO "A1" - COLORIDA</v>
          </cell>
          <cell r="C1999" t="str">
            <v>UN</v>
          </cell>
          <cell r="D1999">
            <v>5.67</v>
          </cell>
        </row>
        <row r="2000">
          <cell r="A2000">
            <v>84091</v>
          </cell>
          <cell r="B2000" t="str">
            <v>PLOTAGEM EM PAPEL SULFITE - TAMANHO "A0" - COLORIDA</v>
          </cell>
          <cell r="C2000" t="str">
            <v>UN</v>
          </cell>
          <cell r="D2000">
            <v>8.01</v>
          </cell>
        </row>
        <row r="2001">
          <cell r="A2001">
            <v>84095</v>
          </cell>
          <cell r="B2001" t="str">
            <v>LUBRIFICANTE PARA TUBO DE FERRO FUNDIDO</v>
          </cell>
          <cell r="C2001" t="str">
            <v>KG</v>
          </cell>
          <cell r="D2001">
            <v>22.65</v>
          </cell>
        </row>
        <row r="2002">
          <cell r="A2002">
            <v>84102</v>
          </cell>
          <cell r="B2002" t="str">
            <v>EXPLOSIVO DINAMITE 60% - 1" X 8" - TIPO EMULSÃO</v>
          </cell>
          <cell r="C2002" t="str">
            <v>KG</v>
          </cell>
          <cell r="D2002">
            <v>3.73</v>
          </cell>
        </row>
        <row r="2003">
          <cell r="A2003">
            <v>84103</v>
          </cell>
          <cell r="B2003" t="str">
            <v>ESPOLETA COMUM - NÚMERO 08</v>
          </cell>
          <cell r="C2003" t="str">
            <v>UN</v>
          </cell>
          <cell r="D2003">
            <v>0.37</v>
          </cell>
        </row>
        <row r="2004">
          <cell r="A2004">
            <v>84104</v>
          </cell>
          <cell r="B2004" t="str">
            <v>ESTOPIM SIMPLES</v>
          </cell>
          <cell r="C2004" t="str">
            <v>M</v>
          </cell>
          <cell r="D2004">
            <v>0.53</v>
          </cell>
        </row>
        <row r="2005">
          <cell r="A2005">
            <v>84110</v>
          </cell>
          <cell r="B2005" t="str">
            <v>MANCHETE DE BORRACHA (32X35X100)MM</v>
          </cell>
          <cell r="C2005" t="str">
            <v>UN</v>
          </cell>
          <cell r="D2005">
            <v>0.45</v>
          </cell>
        </row>
        <row r="2006">
          <cell r="A2006">
            <v>84510</v>
          </cell>
          <cell r="B2006" t="str">
            <v>BALDE PARA SINALIZAÇÃO VERMELHO (SEM SOQUETE-SEM LÂMPADA)</v>
          </cell>
          <cell r="C2006" t="str">
            <v>UN</v>
          </cell>
          <cell r="D2006">
            <v>2.97</v>
          </cell>
        </row>
        <row r="2007">
          <cell r="A2007">
            <v>84520</v>
          </cell>
          <cell r="B2007" t="str">
            <v>TELA TAPUME - EM POLIETILENO ESTIRADO P/ DEMARCAÇÃO DE OBRA</v>
          </cell>
          <cell r="C2007" t="str">
            <v>M2</v>
          </cell>
          <cell r="D2007">
            <v>2.44</v>
          </cell>
        </row>
        <row r="2008">
          <cell r="A2008">
            <v>84530</v>
          </cell>
          <cell r="B2008" t="str">
            <v>DEFENSA METÁLICA SEMI-MALEÁVEL SIMPLES</v>
          </cell>
          <cell r="C2008" t="str">
            <v>M</v>
          </cell>
          <cell r="D2008">
            <v>160.09</v>
          </cell>
        </row>
        <row r="2009">
          <cell r="A2009">
            <v>86010</v>
          </cell>
          <cell r="B2009" t="str">
            <v>CONTROLE TECNOLÓGICO EM CONCRETO - ESTUDOS E ENSAIOS</v>
          </cell>
          <cell r="C2009" t="str">
            <v>UN</v>
          </cell>
          <cell r="D2009">
            <v>2293.13</v>
          </cell>
        </row>
        <row r="2010">
          <cell r="A2010">
            <v>86020</v>
          </cell>
          <cell r="B2010" t="str">
            <v>CONTROLE TECNOLÓGICO EM CONCRETO - RUPTURA DE CORPOS</v>
          </cell>
          <cell r="C2010" t="str">
            <v>UN</v>
          </cell>
          <cell r="D2010">
            <v>10.64</v>
          </cell>
        </row>
        <row r="2011">
          <cell r="A2011">
            <v>86030</v>
          </cell>
          <cell r="B2011" t="str">
            <v>CONTROLE TECNOLÓGICO EM AÇO - TRAÇÃO EM BARRAS</v>
          </cell>
          <cell r="C2011" t="str">
            <v>UN</v>
          </cell>
          <cell r="D2011">
            <v>19.53</v>
          </cell>
        </row>
        <row r="2012">
          <cell r="A2012">
            <v>86040</v>
          </cell>
          <cell r="B2012" t="str">
            <v>CONTROLE TECNOLÓGICO EM AÇO - DOBRAMENTO EM BARRAS</v>
          </cell>
          <cell r="C2012" t="str">
            <v>UN</v>
          </cell>
          <cell r="D2012">
            <v>7.85</v>
          </cell>
        </row>
        <row r="2013">
          <cell r="A2013">
            <v>86050</v>
          </cell>
          <cell r="B2013" t="str">
            <v>CONTROLE TECNOLÓGICO - COLETA DOS MOLDES</v>
          </cell>
          <cell r="C2013" t="str">
            <v>UN</v>
          </cell>
          <cell r="D2013">
            <v>69.28</v>
          </cell>
        </row>
        <row r="2014">
          <cell r="A2014">
            <v>87000</v>
          </cell>
          <cell r="B2014" t="str">
            <v>SOLVENTES E PRODUTOS QUÍMICOS</v>
          </cell>
          <cell r="D2014">
            <v>0</v>
          </cell>
        </row>
        <row r="2015">
          <cell r="A2015">
            <v>87010</v>
          </cell>
          <cell r="B2015" t="str">
            <v>ACETILENO INCLUSIVE ACETONAGEM</v>
          </cell>
          <cell r="C2015" t="str">
            <v>KG</v>
          </cell>
          <cell r="D2015">
            <v>22.37</v>
          </cell>
        </row>
        <row r="2016">
          <cell r="A2016">
            <v>87020</v>
          </cell>
          <cell r="B2016" t="str">
            <v>ÁCIDO MURIÁTICO (CLORÍDRICO)</v>
          </cell>
          <cell r="C2016" t="str">
            <v>L</v>
          </cell>
          <cell r="D2016">
            <v>1.34</v>
          </cell>
        </row>
        <row r="2017">
          <cell r="A2017">
            <v>87030</v>
          </cell>
          <cell r="B2017" t="str">
            <v>AGUARRAZ - MINERAL</v>
          </cell>
          <cell r="C2017" t="str">
            <v>L</v>
          </cell>
          <cell r="D2017">
            <v>4.1900000000000004</v>
          </cell>
        </row>
        <row r="2018">
          <cell r="A2018">
            <v>87040</v>
          </cell>
          <cell r="B2018" t="str">
            <v>OXIGÊNIO (SOMENTE A CARGA)</v>
          </cell>
          <cell r="C2018" t="str">
            <v>M3</v>
          </cell>
          <cell r="D2018">
            <v>5.99</v>
          </cell>
        </row>
        <row r="2019">
          <cell r="A2019">
            <v>87050</v>
          </cell>
          <cell r="B2019" t="str">
            <v>SOLVENTE (EPOXY)</v>
          </cell>
          <cell r="C2019" t="str">
            <v>L</v>
          </cell>
          <cell r="D2019">
            <v>12.86</v>
          </cell>
        </row>
        <row r="2020">
          <cell r="A2020">
            <v>87060</v>
          </cell>
          <cell r="B2020" t="str">
            <v>TRICLORETILENO</v>
          </cell>
          <cell r="C2020" t="str">
            <v>L</v>
          </cell>
          <cell r="D2020">
            <v>15.29</v>
          </cell>
        </row>
        <row r="2021">
          <cell r="A2021">
            <v>90000</v>
          </cell>
          <cell r="B2021" t="str">
            <v>EQUIPAMENTOS</v>
          </cell>
        </row>
        <row r="2022">
          <cell r="A2022">
            <v>94001</v>
          </cell>
          <cell r="B2022" t="str">
            <v>BETONEIRA 320 LITROS</v>
          </cell>
          <cell r="C2022" t="str">
            <v>H</v>
          </cell>
          <cell r="D2022">
            <v>0.91</v>
          </cell>
        </row>
        <row r="2023">
          <cell r="A2023">
            <v>94008</v>
          </cell>
          <cell r="B2023" t="str">
            <v>CAMINHÃO BASCULANTE - 10 M3</v>
          </cell>
          <cell r="C2023" t="str">
            <v>H</v>
          </cell>
          <cell r="D2023">
            <v>86.73</v>
          </cell>
        </row>
        <row r="2024">
          <cell r="A2024">
            <v>94011</v>
          </cell>
          <cell r="B2024" t="str">
            <v>CAMINHÃO COM CARROCERIA DE MADEIRA COMP. 4,20 M</v>
          </cell>
          <cell r="C2024" t="str">
            <v>H</v>
          </cell>
          <cell r="D2024">
            <v>40.409999999999997</v>
          </cell>
        </row>
        <row r="2025">
          <cell r="A2025">
            <v>94013</v>
          </cell>
          <cell r="B2025" t="str">
            <v>CAMINHÃO ESPARGIDOR- TANQUE 6000 L.</v>
          </cell>
          <cell r="C2025" t="str">
            <v>H</v>
          </cell>
          <cell r="D2025">
            <v>71.72</v>
          </cell>
        </row>
        <row r="2026">
          <cell r="A2026">
            <v>94014</v>
          </cell>
          <cell r="B2026" t="str">
            <v>CAMINHÃO IRRIGADEIRA - 6000 L- BASCULANTE C/CABINE.</v>
          </cell>
          <cell r="C2026" t="str">
            <v>H</v>
          </cell>
          <cell r="D2026">
            <v>53.46</v>
          </cell>
        </row>
        <row r="2027">
          <cell r="A2027">
            <v>94015</v>
          </cell>
          <cell r="B2027" t="str">
            <v>PÁ CARREGADEIRA DE PNEUS - 1,80 M3</v>
          </cell>
          <cell r="C2027" t="str">
            <v>H</v>
          </cell>
          <cell r="D2027">
            <v>85.28</v>
          </cell>
        </row>
        <row r="2028">
          <cell r="A2028">
            <v>94017</v>
          </cell>
          <cell r="B2028" t="str">
            <v>CAMINHÃO TRATOR COM SEMI REBOQUE PLANO CARREGA TUDO</v>
          </cell>
          <cell r="C2028" t="str">
            <v>H</v>
          </cell>
          <cell r="D2028">
            <v>124.05</v>
          </cell>
        </row>
        <row r="2029">
          <cell r="A2029">
            <v>94019</v>
          </cell>
          <cell r="B2029" t="str">
            <v>COMPRESSOR PORTÁTIL - 295 PCM ( COM DIESEL E OPERADOR )</v>
          </cell>
          <cell r="C2029" t="str">
            <v>H</v>
          </cell>
          <cell r="D2029">
            <v>25.26</v>
          </cell>
        </row>
        <row r="2030">
          <cell r="A2030">
            <v>94029</v>
          </cell>
          <cell r="B2030" t="str">
            <v>GRADE ARADORA DE 18 DISCOS</v>
          </cell>
          <cell r="C2030" t="str">
            <v>H</v>
          </cell>
          <cell r="D2030">
            <v>1.69</v>
          </cell>
        </row>
        <row r="2031">
          <cell r="A2031">
            <v>94030</v>
          </cell>
          <cell r="B2031" t="str">
            <v>GUINDASTE DE LANÇA FIXA SOBRE ESTEIRAS - 12 T</v>
          </cell>
          <cell r="C2031" t="str">
            <v>H</v>
          </cell>
          <cell r="D2031">
            <v>49.98</v>
          </cell>
        </row>
        <row r="2032">
          <cell r="A2032">
            <v>94038</v>
          </cell>
          <cell r="B2032" t="str">
            <v>MOTONIVELADORA - 125 HP</v>
          </cell>
          <cell r="C2032" t="str">
            <v>H</v>
          </cell>
          <cell r="D2032">
            <v>99.24</v>
          </cell>
        </row>
        <row r="2033">
          <cell r="A2033">
            <v>94043</v>
          </cell>
          <cell r="B2033" t="str">
            <v>MARTELETE ROMPEDOR PNEUMÁTICO</v>
          </cell>
          <cell r="C2033" t="str">
            <v>H</v>
          </cell>
          <cell r="D2033">
            <v>7.89</v>
          </cell>
        </row>
        <row r="2034">
          <cell r="A2034">
            <v>94045</v>
          </cell>
          <cell r="B2034" t="str">
            <v>RETROESCAVADEIRA - CAP. CAÇAMBA FRONTAL 0,76 M3</v>
          </cell>
          <cell r="C2034" t="str">
            <v>H</v>
          </cell>
          <cell r="D2034">
            <v>53.88</v>
          </cell>
        </row>
        <row r="2035">
          <cell r="A2035">
            <v>94049</v>
          </cell>
          <cell r="B2035" t="str">
            <v>ROLO COMPACTADOR VIBRATÓRIO DE UM CILINDRO 7 TON.</v>
          </cell>
          <cell r="C2035" t="str">
            <v>H</v>
          </cell>
          <cell r="D2035">
            <v>53.92</v>
          </cell>
        </row>
        <row r="2036">
          <cell r="A2036">
            <v>94054</v>
          </cell>
          <cell r="B2036" t="str">
            <v>ROLO COMPACTADOR VIBRATÓRIO PÉ DE CARNEIRO 7,7 TON</v>
          </cell>
          <cell r="C2036" t="str">
            <v>H</v>
          </cell>
          <cell r="D2036">
            <v>55.52</v>
          </cell>
        </row>
        <row r="2037">
          <cell r="A2037">
            <v>94059</v>
          </cell>
          <cell r="B2037" t="str">
            <v>TRATOR DE TRAÇÃO AGRÍCOLA</v>
          </cell>
          <cell r="C2037" t="str">
            <v>H</v>
          </cell>
          <cell r="D2037">
            <v>43.43</v>
          </cell>
        </row>
        <row r="2038">
          <cell r="A2038">
            <v>94061</v>
          </cell>
          <cell r="B2038" t="str">
            <v>TRATOR DE ESTEIRA - 9 TON.</v>
          </cell>
          <cell r="C2038" t="str">
            <v>H</v>
          </cell>
          <cell r="D2038">
            <v>75.7</v>
          </cell>
        </row>
        <row r="2039">
          <cell r="A2039">
            <v>94113</v>
          </cell>
          <cell r="B2039" t="str">
            <v>CAMINHÃO BASCULANTE - 4 M3</v>
          </cell>
          <cell r="C2039" t="str">
            <v>H</v>
          </cell>
          <cell r="D2039">
            <v>54.98</v>
          </cell>
        </row>
        <row r="2040">
          <cell r="A2040">
            <v>94218</v>
          </cell>
          <cell r="B2040" t="str">
            <v>CAMINHÃO LIMPA FOSSA</v>
          </cell>
          <cell r="C2040" t="str">
            <v>H</v>
          </cell>
          <cell r="D2040">
            <v>15.31</v>
          </cell>
        </row>
        <row r="2041">
          <cell r="A2041">
            <v>94201</v>
          </cell>
          <cell r="B2041" t="str">
            <v>BATE ESTACA MARTELO - 40 T</v>
          </cell>
          <cell r="C2041" t="str">
            <v>H</v>
          </cell>
          <cell r="D2041">
            <v>27.03</v>
          </cell>
        </row>
        <row r="2042">
          <cell r="A2042">
            <v>94202</v>
          </cell>
          <cell r="B2042" t="str">
            <v>BATE ESTACA MARTELO - 80 T</v>
          </cell>
          <cell r="C2042" t="str">
            <v>H</v>
          </cell>
          <cell r="D2042">
            <v>40.69</v>
          </cell>
        </row>
        <row r="2043">
          <cell r="A2043">
            <v>94203</v>
          </cell>
          <cell r="B2043" t="str">
            <v>BATE ESTACAS ( COMPLEMENTO 22B )</v>
          </cell>
          <cell r="C2043" t="str">
            <v>H</v>
          </cell>
          <cell r="D2043">
            <v>1.48</v>
          </cell>
        </row>
        <row r="2044">
          <cell r="A2044">
            <v>94204</v>
          </cell>
          <cell r="B2044" t="str">
            <v>BETONEIRA 150 LITROS</v>
          </cell>
          <cell r="C2044" t="str">
            <v>H</v>
          </cell>
          <cell r="D2044">
            <v>0.45</v>
          </cell>
        </row>
        <row r="2045">
          <cell r="A2045">
            <v>94205</v>
          </cell>
          <cell r="B2045" t="str">
            <v>BOMBA DE ARGAMASSA CAP. 30 A 120 L/MIN</v>
          </cell>
          <cell r="C2045" t="str">
            <v>H</v>
          </cell>
          <cell r="D2045">
            <v>14.33</v>
          </cell>
        </row>
        <row r="2046">
          <cell r="A2046">
            <v>94206</v>
          </cell>
          <cell r="B2046" t="str">
            <v>BOMBA PARA CONCRETO - 70 M3/H</v>
          </cell>
          <cell r="C2046" t="str">
            <v>H</v>
          </cell>
          <cell r="D2046">
            <v>103.78</v>
          </cell>
        </row>
        <row r="2047">
          <cell r="A2047">
            <v>94207</v>
          </cell>
          <cell r="B2047" t="str">
            <v>BOMBA PARA INJEÇAO DE CALDA  DE CIMENTO 20 A 40 L/MIN.</v>
          </cell>
          <cell r="C2047" t="str">
            <v>H</v>
          </cell>
          <cell r="D2047">
            <v>3.15</v>
          </cell>
        </row>
        <row r="2048">
          <cell r="A2048">
            <v>94208</v>
          </cell>
          <cell r="B2048" t="str">
            <v>BOMBA SUBMERSÍVEL DE DRENAGEM 1HP</v>
          </cell>
          <cell r="C2048" t="str">
            <v>H</v>
          </cell>
          <cell r="D2048">
            <v>0.81</v>
          </cell>
        </row>
        <row r="2049">
          <cell r="A2049">
            <v>94209</v>
          </cell>
          <cell r="B2049" t="str">
            <v>BOMBA SUBMERSÍVEL DE DRENAGEM 5 HP</v>
          </cell>
          <cell r="C2049" t="str">
            <v>H</v>
          </cell>
          <cell r="D2049">
            <v>2.04</v>
          </cell>
        </row>
        <row r="2050">
          <cell r="A2050">
            <v>94210</v>
          </cell>
          <cell r="B2050" t="str">
            <v>BOMBA SUBMERSÍVEL PARA ESGOTO 20 HP</v>
          </cell>
          <cell r="C2050" t="str">
            <v>H</v>
          </cell>
          <cell r="D2050">
            <v>7.26</v>
          </cell>
        </row>
        <row r="2051">
          <cell r="A2051">
            <v>94212</v>
          </cell>
          <cell r="B2051" t="str">
            <v>BOMBA SUBMERSÍVEL PARA ESGOTO 88 HP</v>
          </cell>
          <cell r="C2051" t="str">
            <v>H</v>
          </cell>
          <cell r="D2051">
            <v>31.23</v>
          </cell>
        </row>
        <row r="2052">
          <cell r="A2052">
            <v>94215</v>
          </cell>
          <cell r="B2052" t="str">
            <v>CAMINHÃO CARGA SECA CAPACIDADE  8 TON. (CARGA+CARROCERIA)</v>
          </cell>
          <cell r="C2052" t="str">
            <v>H</v>
          </cell>
          <cell r="D2052">
            <v>51.76</v>
          </cell>
        </row>
        <row r="2053">
          <cell r="A2053">
            <v>94216</v>
          </cell>
          <cell r="B2053" t="str">
            <v>CAMINHÃO CARGA SECA CAP. 8 TON COM GUINDASTE CAP. 3TON/3M</v>
          </cell>
          <cell r="C2053" t="str">
            <v>H</v>
          </cell>
          <cell r="D2053">
            <v>58.33</v>
          </cell>
        </row>
        <row r="2054">
          <cell r="A2054">
            <v>94217</v>
          </cell>
          <cell r="B2054" t="str">
            <v>CAMINHÃO FORA DE ESTRADA CAP. 16 M3 / 27 TON.</v>
          </cell>
          <cell r="C2054" t="str">
            <v>H</v>
          </cell>
          <cell r="D2054">
            <v>133.97999999999999</v>
          </cell>
        </row>
        <row r="2055">
          <cell r="A2055">
            <v>94219</v>
          </cell>
          <cell r="B2055" t="str">
            <v>CARRO POPULAR</v>
          </cell>
          <cell r="C2055" t="str">
            <v>H</v>
          </cell>
          <cell r="D2055">
            <v>16.95</v>
          </cell>
        </row>
        <row r="2056">
          <cell r="A2056">
            <v>94220</v>
          </cell>
          <cell r="B2056" t="str">
            <v>CENTRAL DE LAMA</v>
          </cell>
          <cell r="C2056" t="str">
            <v>H</v>
          </cell>
          <cell r="D2056">
            <v>32.97</v>
          </cell>
        </row>
        <row r="2057">
          <cell r="A2057">
            <v>94221</v>
          </cell>
          <cell r="B2057" t="str">
            <v>COMPACTADOR MANUAL DE PLACA VIBRATÓRIA REVERSÍVEL 282 KG (PESO OPERAC.)</v>
          </cell>
          <cell r="C2057" t="str">
            <v>H</v>
          </cell>
          <cell r="D2057">
            <v>12.24</v>
          </cell>
        </row>
        <row r="2058">
          <cell r="A2058">
            <v>94222</v>
          </cell>
          <cell r="B2058" t="str">
            <v>COMPRESSOR ESTACIONÁRIO - 750 PCM ( COM DIESEL E OPERADOR )</v>
          </cell>
          <cell r="C2058" t="str">
            <v>H</v>
          </cell>
          <cell r="D2058">
            <v>66.09</v>
          </cell>
        </row>
        <row r="2059">
          <cell r="A2059">
            <v>94223</v>
          </cell>
          <cell r="B2059" t="str">
            <v>COMPRESSOR PORTÁTIL - 400 PCM ( COM DIESEL E OPERADOR )</v>
          </cell>
          <cell r="C2059" t="str">
            <v>H</v>
          </cell>
          <cell r="D2059">
            <v>35.08</v>
          </cell>
        </row>
        <row r="2060">
          <cell r="A2060">
            <v>94224</v>
          </cell>
          <cell r="B2060" t="str">
            <v>COMPRESSOR PORTÁTIL - 762 PCM ( COM DIESEL E OPERADOR )</v>
          </cell>
          <cell r="C2060" t="str">
            <v>H</v>
          </cell>
          <cell r="D2060">
            <v>73.290000000000006</v>
          </cell>
        </row>
        <row r="2061">
          <cell r="A2061">
            <v>94226</v>
          </cell>
          <cell r="B2061" t="str">
            <v>CONJUNTO OXI-ACETILENO PARA SOLDA E CORTE</v>
          </cell>
          <cell r="C2061" t="str">
            <v>H</v>
          </cell>
          <cell r="D2061">
            <v>2.5</v>
          </cell>
        </row>
        <row r="2062">
          <cell r="A2062">
            <v>94227</v>
          </cell>
          <cell r="B2062" t="str">
            <v xml:space="preserve">CORTADORA DE CONCR.DE FIO DIAM.(ROLO 18 M) C/ UNID. HIDRÁULICA </v>
          </cell>
          <cell r="C2062" t="str">
            <v>H</v>
          </cell>
          <cell r="D2062">
            <v>42.84</v>
          </cell>
        </row>
        <row r="2063">
          <cell r="A2063">
            <v>94228</v>
          </cell>
          <cell r="B2063" t="str">
            <v>DIAFRAGMADORA SOBRE GUINDASTE DE ESTEIRA 500 - 1000 MM</v>
          </cell>
          <cell r="C2063" t="str">
            <v>H</v>
          </cell>
          <cell r="D2063">
            <v>203.46</v>
          </cell>
        </row>
        <row r="2064">
          <cell r="A2064">
            <v>94229</v>
          </cell>
          <cell r="B2064" t="str">
            <v>DIAFRAGMADORA SOBRE GUINDASTE DE ESTEIRA 600 - 1200  MM</v>
          </cell>
          <cell r="C2064" t="str">
            <v>H</v>
          </cell>
          <cell r="D2064">
            <v>232.77</v>
          </cell>
        </row>
        <row r="2065">
          <cell r="A2065">
            <v>94231</v>
          </cell>
          <cell r="B2065" t="str">
            <v>EQUIPAMENTO PARA TRANSPORTE HORIZONTAL DENTRO DE TUNNEL LINER</v>
          </cell>
          <cell r="C2065" t="str">
            <v>H</v>
          </cell>
          <cell r="D2065">
            <v>0.59</v>
          </cell>
        </row>
        <row r="2066">
          <cell r="A2066">
            <v>94232</v>
          </cell>
          <cell r="B2066" t="str">
            <v>ESCAVADEIRA DE LANÇA FIXA - 0,66 M3</v>
          </cell>
          <cell r="C2066" t="str">
            <v>H</v>
          </cell>
          <cell r="D2066">
            <v>47.49</v>
          </cell>
        </row>
        <row r="2067">
          <cell r="A2067">
            <v>94233</v>
          </cell>
          <cell r="B2067" t="str">
            <v>ESCAVADEIRA HIDRÁULICA SOBRE ESTEIRAS CAP. 1,50 M3</v>
          </cell>
          <cell r="C2067" t="str">
            <v>H</v>
          </cell>
          <cell r="D2067">
            <v>99.09</v>
          </cell>
        </row>
        <row r="2068">
          <cell r="A2068">
            <v>94234</v>
          </cell>
          <cell r="B2068" t="str">
            <v>ESCAVADEIRA HIDRÁULICA SOBRE PNEUS CAP. 0,72 M3 ALCANCE 9M, PROF. 5,5M</v>
          </cell>
          <cell r="C2068" t="str">
            <v>H</v>
          </cell>
          <cell r="D2068">
            <v>73.680000000000007</v>
          </cell>
        </row>
        <row r="2069">
          <cell r="A2069">
            <v>94235</v>
          </cell>
          <cell r="B2069" t="str">
            <v>ESTAÇÃO TOTAL TC 1101</v>
          </cell>
          <cell r="C2069" t="str">
            <v>H</v>
          </cell>
          <cell r="D2069">
            <v>5.03</v>
          </cell>
        </row>
        <row r="2070">
          <cell r="A2070">
            <v>94236</v>
          </cell>
          <cell r="B2070" t="str">
            <v>ESTAÇÃO TOTAL TC 1103</v>
          </cell>
          <cell r="C2070" t="str">
            <v>H</v>
          </cell>
          <cell r="D2070">
            <v>4.18</v>
          </cell>
        </row>
        <row r="2071">
          <cell r="A2071">
            <v>94237</v>
          </cell>
          <cell r="B2071" t="str">
            <v>ESTAÇÃO TOTAL TC 705</v>
          </cell>
          <cell r="C2071" t="str">
            <v>H</v>
          </cell>
          <cell r="D2071">
            <v>2.79</v>
          </cell>
        </row>
        <row r="2072">
          <cell r="A2072">
            <v>94238</v>
          </cell>
          <cell r="B2072" t="str">
            <v>FRESADORA DE PAVIMENTOS A FRIO LARG . FRES. 1.000  MM</v>
          </cell>
          <cell r="C2072" t="str">
            <v>H</v>
          </cell>
          <cell r="D2072">
            <v>277.19</v>
          </cell>
        </row>
        <row r="2073">
          <cell r="A2073">
            <v>94239</v>
          </cell>
          <cell r="B2073" t="str">
            <v>FURADEIRA ELÉTRICA MANUAL</v>
          </cell>
          <cell r="C2073" t="str">
            <v>H</v>
          </cell>
          <cell r="D2073">
            <v>0.39</v>
          </cell>
        </row>
        <row r="2074">
          <cell r="A2074">
            <v>94240</v>
          </cell>
          <cell r="B2074" t="str">
            <v>GRUPO GERADOR 170 KVA</v>
          </cell>
          <cell r="C2074" t="str">
            <v>H</v>
          </cell>
          <cell r="D2074">
            <v>61.56</v>
          </cell>
        </row>
        <row r="2075">
          <cell r="A2075">
            <v>94241</v>
          </cell>
          <cell r="B2075" t="str">
            <v>GRUPO GERADOR 260 KVA</v>
          </cell>
          <cell r="C2075" t="str">
            <v>H</v>
          </cell>
          <cell r="D2075">
            <v>92.67</v>
          </cell>
        </row>
        <row r="2076">
          <cell r="A2076">
            <v>94242</v>
          </cell>
          <cell r="B2076" t="str">
            <v>GRUPO GERADOR 360 KVA</v>
          </cell>
          <cell r="C2076" t="str">
            <v>H</v>
          </cell>
          <cell r="D2076">
            <v>128.63</v>
          </cell>
        </row>
        <row r="2077">
          <cell r="A2077">
            <v>94243</v>
          </cell>
          <cell r="B2077" t="str">
            <v>GRUPO GERADOR 81 KVA</v>
          </cell>
          <cell r="C2077" t="str">
            <v>H</v>
          </cell>
          <cell r="D2077">
            <v>31.26</v>
          </cell>
        </row>
        <row r="2078">
          <cell r="A2078">
            <v>94244</v>
          </cell>
          <cell r="B2078" t="str">
            <v>GUINCHO DE COLUNA COM MOTO FREIO - 400 KG</v>
          </cell>
          <cell r="C2078" t="str">
            <v>H</v>
          </cell>
          <cell r="D2078">
            <v>1.05</v>
          </cell>
        </row>
        <row r="2079">
          <cell r="A2079">
            <v>94245</v>
          </cell>
          <cell r="B2079" t="str">
            <v>GUINDASTE HIDRÁULICO SOBRE PNEUS - 20 T</v>
          </cell>
          <cell r="C2079" t="str">
            <v>H</v>
          </cell>
          <cell r="D2079">
            <v>136.63999999999999</v>
          </cell>
        </row>
        <row r="2080">
          <cell r="A2080">
            <v>94246</v>
          </cell>
          <cell r="B2080" t="str">
            <v>GUINDASTE HIDRÁULICO SOBRE PNEUS - 5 T</v>
          </cell>
          <cell r="C2080" t="str">
            <v>H</v>
          </cell>
          <cell r="D2080">
            <v>54.12</v>
          </cell>
        </row>
        <row r="2081">
          <cell r="A2081">
            <v>94247</v>
          </cell>
          <cell r="B2081" t="str">
            <v>GUINDASTE SOBRE PNEUS COM LANÇA TELESCÓPICA CAP 125 TON.</v>
          </cell>
          <cell r="C2081" t="str">
            <v>H</v>
          </cell>
          <cell r="D2081">
            <v>297.3</v>
          </cell>
        </row>
        <row r="2082">
          <cell r="A2082">
            <v>94248</v>
          </cell>
          <cell r="B2082" t="str">
            <v>GUINDASTE HIDRÁULICO CAP. 60 TON. COM LANÇA TELESCÓPICA DE 42 M</v>
          </cell>
          <cell r="C2082" t="str">
            <v>H</v>
          </cell>
          <cell r="D2082">
            <v>169.12</v>
          </cell>
        </row>
        <row r="2083">
          <cell r="A2083">
            <v>94249</v>
          </cell>
          <cell r="B2083" t="str">
            <v>LAVADORA JATO D'AGUA DE ALTA PRESSAO</v>
          </cell>
          <cell r="C2083" t="str">
            <v>H</v>
          </cell>
          <cell r="D2083">
            <v>1</v>
          </cell>
        </row>
        <row r="2084">
          <cell r="A2084">
            <v>94250</v>
          </cell>
          <cell r="B2084" t="str">
            <v>LIXADEIRA PARA CONCRETO</v>
          </cell>
          <cell r="C2084" t="str">
            <v>H</v>
          </cell>
          <cell r="D2084">
            <v>0.57999999999999996</v>
          </cell>
        </row>
        <row r="2085">
          <cell r="A2085">
            <v>94251</v>
          </cell>
          <cell r="B2085" t="str">
            <v>MÁQUINA DE PROJEÇÃO DE CONCRETO 22  M3/H ( SECA) E 17 M3/H ( ÚMIDA )</v>
          </cell>
          <cell r="C2085" t="str">
            <v>H</v>
          </cell>
          <cell r="D2085">
            <v>18.71</v>
          </cell>
        </row>
        <row r="2086">
          <cell r="A2086">
            <v>94252</v>
          </cell>
          <cell r="B2086" t="str">
            <v>MÁQUINA DE PROJEÇÃO DE CONCRETO 3,0 M3/H</v>
          </cell>
          <cell r="C2086" t="str">
            <v>H</v>
          </cell>
          <cell r="D2086">
            <v>6.95</v>
          </cell>
        </row>
        <row r="2087">
          <cell r="A2087">
            <v>94253</v>
          </cell>
          <cell r="B2087" t="str">
            <v>MÁQUINA DE PROJEÇÃO DE CONCRETO CAP. 8,0 M3/H</v>
          </cell>
          <cell r="C2087" t="str">
            <v>H</v>
          </cell>
          <cell r="D2087">
            <v>7.23</v>
          </cell>
        </row>
        <row r="2088">
          <cell r="A2088">
            <v>94254</v>
          </cell>
          <cell r="B2088" t="str">
            <v>MÁQUINA DE SOLDA-RETIFICADOR 500A</v>
          </cell>
          <cell r="C2088" t="str">
            <v>H</v>
          </cell>
          <cell r="D2088">
            <v>5.41</v>
          </cell>
        </row>
        <row r="2089">
          <cell r="A2089">
            <v>94255</v>
          </cell>
          <cell r="B2089" t="str">
            <v>MÁQUINA PARA JATEAMENTO - CAP. 350KG DE ABRASIVO</v>
          </cell>
          <cell r="C2089" t="str">
            <v>H</v>
          </cell>
          <cell r="D2089">
            <v>1.05</v>
          </cell>
        </row>
        <row r="2090">
          <cell r="A2090">
            <v>94256</v>
          </cell>
          <cell r="B2090" t="str">
            <v xml:space="preserve">MARTELO PERFURADOR  ROMPEDOR 1,5 KW </v>
          </cell>
          <cell r="C2090" t="str">
            <v>H</v>
          </cell>
          <cell r="D2090">
            <v>8.24</v>
          </cell>
        </row>
        <row r="2091">
          <cell r="A2091">
            <v>94257</v>
          </cell>
          <cell r="B2091" t="str">
            <v>BATE-ESTACAS HIDRÁUL.P/ INSTAL. DE DEFENSAS VIÁRIAS-S/CAMINHÃO</v>
          </cell>
          <cell r="C2091" t="str">
            <v>H</v>
          </cell>
          <cell r="D2091">
            <v>18.329999999999998</v>
          </cell>
        </row>
        <row r="2092">
          <cell r="A2092">
            <v>94258</v>
          </cell>
          <cell r="B2092" t="str">
            <v>MINI PERFURATRIZ ROTATIVA HIDRÁULICA S/ ESTEIRAS 200MM</v>
          </cell>
          <cell r="C2092" t="str">
            <v>H</v>
          </cell>
          <cell r="D2092">
            <v>57.07</v>
          </cell>
        </row>
        <row r="2093">
          <cell r="A2093">
            <v>94259</v>
          </cell>
          <cell r="B2093" t="str">
            <v>CARREGADEIRA COMPACTA 59 HP (POT. BRUTA) CARGA OPERACIONAL 794 KG</v>
          </cell>
          <cell r="C2093" t="str">
            <v>H</v>
          </cell>
          <cell r="D2093">
            <v>32.21</v>
          </cell>
        </row>
        <row r="2094">
          <cell r="A2094">
            <v>94260</v>
          </cell>
          <cell r="B2094" t="str">
            <v>MINIESCAVADEIRA</v>
          </cell>
          <cell r="C2094" t="str">
            <v>H</v>
          </cell>
          <cell r="D2094">
            <v>31.11</v>
          </cell>
        </row>
        <row r="2095">
          <cell r="A2095">
            <v>94261</v>
          </cell>
          <cell r="B2095" t="str">
            <v>MISTURADOR DE ARGAMASSA</v>
          </cell>
          <cell r="C2095" t="str">
            <v>H</v>
          </cell>
          <cell r="D2095">
            <v>1.93</v>
          </cell>
        </row>
        <row r="2096">
          <cell r="A2096">
            <v>94262</v>
          </cell>
          <cell r="B2096" t="str">
            <v>MOTONIVELADORA - 150 HP</v>
          </cell>
          <cell r="C2096" t="str">
            <v>H</v>
          </cell>
          <cell r="D2096">
            <v>119.22</v>
          </cell>
        </row>
        <row r="2097">
          <cell r="A2097">
            <v>94263</v>
          </cell>
          <cell r="B2097" t="str">
            <v>NÍVEL COM PRECISÃO DE 0,3 MM/KM</v>
          </cell>
          <cell r="C2097" t="str">
            <v>H</v>
          </cell>
          <cell r="D2097">
            <v>1.22</v>
          </cell>
        </row>
        <row r="2098">
          <cell r="A2098">
            <v>94264</v>
          </cell>
          <cell r="B2098" t="str">
            <v>NÍVEL COM PRECISÃO DE 0,7 MM/KM</v>
          </cell>
          <cell r="C2098" t="str">
            <v>H</v>
          </cell>
          <cell r="D2098">
            <v>0.71</v>
          </cell>
        </row>
        <row r="2099">
          <cell r="A2099">
            <v>94265</v>
          </cell>
          <cell r="B2099" t="str">
            <v>NÍVEL TIPO NA728, PRECISÃO 1,5MM/ KM</v>
          </cell>
          <cell r="C2099" t="str">
            <v>H</v>
          </cell>
          <cell r="D2099">
            <v>0.28999999999999998</v>
          </cell>
        </row>
        <row r="2100">
          <cell r="A2100">
            <v>94266</v>
          </cell>
          <cell r="B2100" t="str">
            <v>PÁ CARREGADEIRA DE PNEUS  - 3,3 M3</v>
          </cell>
          <cell r="C2100" t="str">
            <v>H</v>
          </cell>
          <cell r="D2100">
            <v>145.77000000000001</v>
          </cell>
        </row>
        <row r="2101">
          <cell r="A2101">
            <v>94268</v>
          </cell>
          <cell r="B2101" t="str">
            <v>PERFURATRIZ ROTATIVA HIDRÁULICA S/ ESTEIRAS  146 HP</v>
          </cell>
          <cell r="C2101" t="str">
            <v>H</v>
          </cell>
          <cell r="D2101">
            <v>170.35</v>
          </cell>
        </row>
        <row r="2102">
          <cell r="A2102">
            <v>94269</v>
          </cell>
          <cell r="B2102" t="str">
            <v>PERUA KOMBI</v>
          </cell>
          <cell r="C2102" t="str">
            <v>H</v>
          </cell>
          <cell r="D2102">
            <v>18.93</v>
          </cell>
        </row>
        <row r="2103">
          <cell r="A2103">
            <v>94270</v>
          </cell>
          <cell r="B2103" t="str">
            <v>PULVERIZADOR TIPO COSTAL</v>
          </cell>
          <cell r="C2103" t="str">
            <v>H</v>
          </cell>
          <cell r="D2103">
            <v>0.02</v>
          </cell>
        </row>
        <row r="2104">
          <cell r="A2104">
            <v>94271</v>
          </cell>
          <cell r="B2104" t="str">
            <v>RÉGUA VIBRATÓRIA DUPLA PARA  CONCRETO (ALUMÍNIO)</v>
          </cell>
          <cell r="C2104" t="str">
            <v>H</v>
          </cell>
          <cell r="D2104">
            <v>8.5</v>
          </cell>
        </row>
        <row r="2105">
          <cell r="A2105">
            <v>94272</v>
          </cell>
          <cell r="B2105" t="str">
            <v>ROLO COMPACTADOR - MANUAL  1,6 TON.</v>
          </cell>
          <cell r="C2105" t="str">
            <v>H</v>
          </cell>
          <cell r="D2105">
            <v>16.7</v>
          </cell>
        </row>
        <row r="2106">
          <cell r="A2106">
            <v>94273</v>
          </cell>
          <cell r="B2106" t="str">
            <v>ROLO COMPACTADOR  PÉ DE CARNEIRO DE UM CIL. 11,2 TON</v>
          </cell>
          <cell r="C2106" t="str">
            <v>H</v>
          </cell>
          <cell r="D2106">
            <v>89.47</v>
          </cell>
        </row>
        <row r="2107">
          <cell r="A2107">
            <v>94274</v>
          </cell>
          <cell r="B2107" t="str">
            <v>ROLO COMPACTADOR DE PNEUS - 21 TON</v>
          </cell>
          <cell r="C2107" t="str">
            <v>H</v>
          </cell>
          <cell r="D2107">
            <v>77.98</v>
          </cell>
        </row>
        <row r="2108">
          <cell r="A2108">
            <v>94275</v>
          </cell>
          <cell r="B2108" t="str">
            <v>ROLO COMPACTADOR DE PNEUS -27 TON</v>
          </cell>
          <cell r="C2108" t="str">
            <v>H</v>
          </cell>
          <cell r="D2108">
            <v>80.81</v>
          </cell>
        </row>
        <row r="2109">
          <cell r="A2109">
            <v>94279</v>
          </cell>
          <cell r="B2109" t="str">
            <v>ROLO COMPACTADOR VIBRATÓRIO LISO - 4 T</v>
          </cell>
          <cell r="C2109" t="str">
            <v>H</v>
          </cell>
          <cell r="D2109">
            <v>37.49</v>
          </cell>
        </row>
        <row r="2110">
          <cell r="A2110">
            <v>94281</v>
          </cell>
          <cell r="B2110" t="str">
            <v>ROMPEDOR</v>
          </cell>
          <cell r="C2110" t="str">
            <v>H</v>
          </cell>
          <cell r="D2110">
            <v>8.1</v>
          </cell>
        </row>
        <row r="2111">
          <cell r="A2111">
            <v>94282</v>
          </cell>
          <cell r="B2111" t="str">
            <v>SERRA CIRCULAR - 7.1/4"</v>
          </cell>
          <cell r="C2111" t="str">
            <v>H</v>
          </cell>
          <cell r="D2111">
            <v>0.51</v>
          </cell>
        </row>
        <row r="2112">
          <cell r="A2112">
            <v>94283</v>
          </cell>
          <cell r="B2112" t="str">
            <v>SERRA CIRCULAR PARA CORTE DE CONCRETO ( S/ DISCO ) PROF. 13CM</v>
          </cell>
          <cell r="C2112" t="str">
            <v>H</v>
          </cell>
          <cell r="D2112">
            <v>2.78</v>
          </cell>
        </row>
        <row r="2113">
          <cell r="A2113">
            <v>94284</v>
          </cell>
          <cell r="B2113" t="str">
            <v xml:space="preserve">SONDA HIDRAULICA </v>
          </cell>
          <cell r="C2113" t="str">
            <v>H</v>
          </cell>
          <cell r="D2113">
            <v>35.31</v>
          </cell>
        </row>
        <row r="2114">
          <cell r="A2114">
            <v>94285</v>
          </cell>
          <cell r="B2114" t="str">
            <v>TANQUE PARA INJEÇÃO DE RESINAS, NATAS E ARGAMASSAS</v>
          </cell>
          <cell r="C2114" t="str">
            <v>H</v>
          </cell>
          <cell r="D2114">
            <v>0.12</v>
          </cell>
        </row>
        <row r="2115">
          <cell r="A2115">
            <v>94286</v>
          </cell>
          <cell r="B2115" t="str">
            <v>TEODOLITO COM PRECISÃO DE 10"</v>
          </cell>
          <cell r="C2115" t="str">
            <v>H</v>
          </cell>
          <cell r="D2115">
            <v>1.08</v>
          </cell>
        </row>
        <row r="2116">
          <cell r="A2116">
            <v>94287</v>
          </cell>
          <cell r="B2116" t="str">
            <v>TRATOR DE ESTEIRAS -16 TON.</v>
          </cell>
          <cell r="C2116" t="str">
            <v>H</v>
          </cell>
          <cell r="D2116">
            <v>123.45</v>
          </cell>
        </row>
        <row r="2117">
          <cell r="A2117">
            <v>94288</v>
          </cell>
          <cell r="B2117" t="str">
            <v>USINA DE ASFALTO FIXA CAP. 80/100 T/H</v>
          </cell>
          <cell r="C2117" t="str">
            <v>H</v>
          </cell>
          <cell r="D2117">
            <v>749.99</v>
          </cell>
        </row>
        <row r="2118">
          <cell r="A2118">
            <v>94289</v>
          </cell>
          <cell r="B2118" t="str">
            <v>USINA DE SOLOS PRÉ-MISTURADOS A FRIO CAP. 350/600 TON</v>
          </cell>
          <cell r="C2118" t="str">
            <v>H</v>
          </cell>
          <cell r="D2118">
            <v>104.3</v>
          </cell>
        </row>
        <row r="2119">
          <cell r="A2119">
            <v>94290</v>
          </cell>
          <cell r="B2119" t="str">
            <v>VASSOURA MECÂNICA - VARRIMENTO 2,66 M</v>
          </cell>
          <cell r="C2119" t="str">
            <v>H</v>
          </cell>
          <cell r="D2119">
            <v>2.59</v>
          </cell>
        </row>
        <row r="2120">
          <cell r="A2120">
            <v>94291</v>
          </cell>
          <cell r="B2120" t="str">
            <v>VEÍCULO / PASSAGEIROS - COR PRETA P/ REPRESENTAÇÃO.</v>
          </cell>
          <cell r="C2120" t="str">
            <v>H</v>
          </cell>
          <cell r="D2120">
            <v>21.88</v>
          </cell>
        </row>
        <row r="2121">
          <cell r="A2121">
            <v>94292</v>
          </cell>
          <cell r="B2121" t="str">
            <v>EXAUSTOR ELÉTRICO 66 M3/H 250 MMCA</v>
          </cell>
          <cell r="C2121" t="str">
            <v>H</v>
          </cell>
          <cell r="D2121">
            <v>1.24</v>
          </cell>
        </row>
        <row r="2122">
          <cell r="A2122">
            <v>94293</v>
          </cell>
          <cell r="B2122" t="str">
            <v>VIBROACABADORA  DE ASFALTO CAP. 300 TON/H</v>
          </cell>
          <cell r="C2122" t="str">
            <v>H</v>
          </cell>
          <cell r="D2122">
            <v>88.71</v>
          </cell>
        </row>
        <row r="2123">
          <cell r="A2123">
            <v>94294</v>
          </cell>
          <cell r="B2123" t="str">
            <v>PERFURATRIZ MANUAL COM COLUNA E CONECTOR</v>
          </cell>
          <cell r="C2123" t="str">
            <v>H</v>
          </cell>
          <cell r="D2123">
            <v>3.24</v>
          </cell>
        </row>
        <row r="2124">
          <cell r="A2124">
            <v>94295</v>
          </cell>
          <cell r="B2124" t="str">
            <v>CARRO POPULAR 50% EM OPERAÇÃO</v>
          </cell>
          <cell r="C2124" t="str">
            <v>H</v>
          </cell>
          <cell r="D2124">
            <v>13.74</v>
          </cell>
        </row>
        <row r="2125">
          <cell r="A2125">
            <v>94296</v>
          </cell>
          <cell r="B2125" t="str">
            <v>PERUA KOMBI 50% EM OPERAÇÃO</v>
          </cell>
          <cell r="C2125" t="str">
            <v>H</v>
          </cell>
          <cell r="D2125">
            <v>15.07</v>
          </cell>
        </row>
        <row r="2126">
          <cell r="A2126">
            <v>94297</v>
          </cell>
          <cell r="B2126" t="str">
            <v>ACABADORA DE SUPERFÍCIE 36" (SEM OPERADOR)</v>
          </cell>
          <cell r="C2126" t="str">
            <v>H</v>
          </cell>
          <cell r="D2126">
            <v>2.38</v>
          </cell>
        </row>
        <row r="2127">
          <cell r="A2127">
            <v>94298</v>
          </cell>
          <cell r="B2127" t="str">
            <v>GUINDASTE SOBRE PNEUS 15 TON</v>
          </cell>
          <cell r="C2127" t="str">
            <v>H</v>
          </cell>
          <cell r="D2127">
            <v>118.85</v>
          </cell>
        </row>
        <row r="2128">
          <cell r="A2128">
            <v>94299</v>
          </cell>
          <cell r="B2128" t="str">
            <v>VIBRADOR DE IMERSÃO COM 5M DE MANGUEIRA COM MOTOR ELETRICO 2HP</v>
          </cell>
          <cell r="C2128" t="str">
            <v>H</v>
          </cell>
          <cell r="D2128">
            <v>0.69</v>
          </cell>
        </row>
        <row r="2129">
          <cell r="A2129">
            <v>94300</v>
          </cell>
          <cell r="B2129" t="str">
            <v>MARTELETE ROTATIVO 0,8 KW</v>
          </cell>
          <cell r="C2129" t="str">
            <v>H</v>
          </cell>
          <cell r="D2129">
            <v>7.82</v>
          </cell>
        </row>
        <row r="2130">
          <cell r="A2130">
            <v>94301</v>
          </cell>
          <cell r="B2130" t="str">
            <v>MARTELO ROTATIVO DEMOLIDOR 0,9 KW</v>
          </cell>
          <cell r="C2130" t="str">
            <v>H</v>
          </cell>
          <cell r="D2130">
            <v>7.95</v>
          </cell>
        </row>
        <row r="2131">
          <cell r="A2131">
            <v>94302</v>
          </cell>
          <cell r="B2131" t="str">
            <v>CARRO POPULAR À DISPOSIÇÃO</v>
          </cell>
          <cell r="C2131" t="str">
            <v>H</v>
          </cell>
          <cell r="D2131">
            <v>10.54</v>
          </cell>
        </row>
        <row r="2132">
          <cell r="A2132">
            <v>94303</v>
          </cell>
          <cell r="B2132" t="str">
            <v>PERUA KOMBI À DISPOSIÇÃO</v>
          </cell>
          <cell r="C2132" t="str">
            <v>H</v>
          </cell>
          <cell r="D2132">
            <v>11.21</v>
          </cell>
        </row>
        <row r="2133">
          <cell r="A2133">
            <v>95001</v>
          </cell>
          <cell r="B2133" t="str">
            <v>ELEVADOR DEFICIENTE FÍSICO - PERCURSO 6 M  - 3 PARADAS - 8 PASS</v>
          </cell>
          <cell r="C2133" t="str">
            <v>UN</v>
          </cell>
          <cell r="D2133">
            <v>67609.03</v>
          </cell>
        </row>
        <row r="2134">
          <cell r="A2134">
            <v>95002</v>
          </cell>
          <cell r="B2134" t="str">
            <v>ELEVADOR DEFICIENTE FÍSICO - PERCURSO 9 M - 4 PARADAS - 8 PASS</v>
          </cell>
          <cell r="C2134" t="str">
            <v>UN</v>
          </cell>
          <cell r="D2134">
            <v>71053.59</v>
          </cell>
        </row>
        <row r="2135">
          <cell r="A2135">
            <v>95003</v>
          </cell>
          <cell r="B2135" t="str">
            <v>ELEVADOR DEFICIENTE FÍSICO - PERCURSO 12 M - 5 PARADAS - 8 PASS</v>
          </cell>
          <cell r="C2135" t="str">
            <v>UN</v>
          </cell>
          <cell r="D2135">
            <v>74585.83</v>
          </cell>
        </row>
        <row r="2136">
          <cell r="A2136">
            <v>95004</v>
          </cell>
          <cell r="B2136" t="str">
            <v>ELEVADOR DEFICIENTE FÍSICO - PERCURSO 15 M - 5 PARADAS - 8 PASS</v>
          </cell>
          <cell r="C2136" t="str">
            <v>UN</v>
          </cell>
          <cell r="D2136">
            <v>77215.98</v>
          </cell>
        </row>
        <row r="2137">
          <cell r="A2137">
            <v>95005</v>
          </cell>
          <cell r="B2137" t="str">
            <v>ELEVADOR HIDRÁULICO - PERCURSO 15 M - 6 PARADAS - 8 PASS</v>
          </cell>
          <cell r="C2137" t="str">
            <v>UN</v>
          </cell>
          <cell r="D2137">
            <v>92736</v>
          </cell>
        </row>
        <row r="2138">
          <cell r="A2138">
            <v>95008</v>
          </cell>
          <cell r="B2138" t="str">
            <v>ELEVADOR HIDRÁULICO - PERCURSO 6 M - 3 PARADAS - 8 PASS - 2 PORTAS OPOSTAS</v>
          </cell>
          <cell r="C2138" t="str">
            <v>UN</v>
          </cell>
          <cell r="D2138">
            <v>63954</v>
          </cell>
        </row>
        <row r="2139">
          <cell r="A2139">
            <v>95010</v>
          </cell>
          <cell r="B2139" t="str">
            <v>BROCA DE WIDIA D=  1/2" - COMPRIMENTO ÚTIL= 10 CM</v>
          </cell>
          <cell r="C2139" t="str">
            <v>UN</v>
          </cell>
          <cell r="D2139">
            <v>15.14</v>
          </cell>
        </row>
        <row r="2140">
          <cell r="A2140">
            <v>95011</v>
          </cell>
          <cell r="B2140" t="str">
            <v>BROCA DE WIDIA D=  1" - COMPRIMENTO ÚTIL= 20 CM</v>
          </cell>
          <cell r="C2140" t="str">
            <v>UN</v>
          </cell>
          <cell r="D2140">
            <v>74.23</v>
          </cell>
        </row>
        <row r="2141">
          <cell r="A2141">
            <v>95012</v>
          </cell>
          <cell r="B2141" t="str">
            <v>BROCA DE WIDIA D=  1/2" - COMPRIMENTO ÚTIL= 20 CM</v>
          </cell>
          <cell r="C2141" t="str">
            <v>UN</v>
          </cell>
          <cell r="D2141">
            <v>24.68</v>
          </cell>
        </row>
        <row r="2142">
          <cell r="A2142">
            <v>95013</v>
          </cell>
          <cell r="B2142" t="str">
            <v>BROCA P/ CONCRETO DIÂM.=16MM - COMPRIMENTO UTIL MÍNIMO=200MM</v>
          </cell>
          <cell r="C2142" t="str">
            <v>UN</v>
          </cell>
          <cell r="D2142">
            <v>101.85</v>
          </cell>
        </row>
        <row r="2143">
          <cell r="A2143">
            <v>95014</v>
          </cell>
          <cell r="B2143" t="str">
            <v>BROCA P/CONCRETO DIÂM.=20MM - COMPRIMENTO ÚTIL MÍNIMO=250MM</v>
          </cell>
          <cell r="C2143" t="str">
            <v>UN</v>
          </cell>
          <cell r="D2143">
            <v>126.59</v>
          </cell>
        </row>
        <row r="2144">
          <cell r="A2144">
            <v>95015</v>
          </cell>
          <cell r="B2144" t="str">
            <v>BROCA P/CONCRETO DIÂM.=25MM - COMPRIMENTO ÚTIL MÍNIMO=300MM</v>
          </cell>
          <cell r="C2144" t="str">
            <v>UN</v>
          </cell>
          <cell r="D2144">
            <v>169.87</v>
          </cell>
        </row>
        <row r="2145">
          <cell r="A2145">
            <v>95016</v>
          </cell>
          <cell r="B2145" t="str">
            <v>BROCA P/CONCRETO DIÂM.=32MM - COMPRIMENTO ÚTIL MÍNIMO=300MM</v>
          </cell>
          <cell r="C2145" t="str">
            <v>UN</v>
          </cell>
          <cell r="D2145">
            <v>294.41000000000003</v>
          </cell>
        </row>
        <row r="2146">
          <cell r="A2146">
            <v>95017</v>
          </cell>
          <cell r="B2146" t="str">
            <v>BROCA PASSANTE METAL-DURO DIÂM.=45X450MM</v>
          </cell>
          <cell r="C2146" t="str">
            <v>UN</v>
          </cell>
          <cell r="D2146">
            <v>545.80999999999995</v>
          </cell>
        </row>
        <row r="2147">
          <cell r="A2147">
            <v>95018</v>
          </cell>
          <cell r="B2147" t="str">
            <v>BROCA PASSANTE METAL-DURO DIÂM.=65X450MM</v>
          </cell>
          <cell r="C2147" t="str">
            <v>UN</v>
          </cell>
          <cell r="D2147">
            <v>721.64</v>
          </cell>
        </row>
        <row r="2148">
          <cell r="A2148">
            <v>95019</v>
          </cell>
          <cell r="B2148" t="str">
            <v>BROCA COROA DENTADA DIÂM.=100X310MM</v>
          </cell>
          <cell r="C2148" t="str">
            <v>UN</v>
          </cell>
          <cell r="D2148">
            <v>773.33</v>
          </cell>
        </row>
        <row r="2149">
          <cell r="A2149">
            <v>95021</v>
          </cell>
          <cell r="B2149" t="str">
            <v>CONJUNTO MOTOR BOMBA - ATÉ 1/2 HP - 20 MCA - VAZÃO 1 M3/H</v>
          </cell>
          <cell r="C2149" t="str">
            <v>UN</v>
          </cell>
          <cell r="D2149">
            <v>360.05</v>
          </cell>
        </row>
        <row r="2150">
          <cell r="A2150">
            <v>95022</v>
          </cell>
          <cell r="B2150" t="str">
            <v>CONJUNTO MOTOR BOMBA - ATÉ 3/4 HP - 23 MCA - VAZÃO 3 M3/H</v>
          </cell>
          <cell r="C2150" t="str">
            <v>UN</v>
          </cell>
          <cell r="D2150">
            <v>458.85</v>
          </cell>
        </row>
        <row r="2151">
          <cell r="A2151">
            <v>95023</v>
          </cell>
          <cell r="B2151" t="str">
            <v>CONJUNTO MOTOR BOMBA - ATÉ 1 HP - 25 MCA - VAZÃO 3 M3/H</v>
          </cell>
          <cell r="C2151" t="str">
            <v>UN</v>
          </cell>
          <cell r="D2151">
            <v>484.5</v>
          </cell>
        </row>
        <row r="2152">
          <cell r="A2152">
            <v>95026</v>
          </cell>
          <cell r="B2152" t="str">
            <v>CONJUNTO MOTOR BOMBA - ATÉ 2 HP - 34 MCA - VAZÃO 6 M3/H</v>
          </cell>
          <cell r="C2152" t="str">
            <v>UN</v>
          </cell>
          <cell r="D2152">
            <v>662.07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orcamento"/>
      <sheetName val="memória_cálculo"/>
    </sheetNames>
    <sheetDataSet>
      <sheetData sheetId="0">
        <row r="11">
          <cell r="A11" t="str">
            <v>04.07.00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Módulo4"/>
      <sheetName val="Módulo3"/>
      <sheetName val="Módulo2"/>
      <sheetName val="Módulo1"/>
      <sheetName val="Dados"/>
      <sheetName val="CAPA MEMÓRIA"/>
      <sheetName val="Planilha"/>
      <sheetName val="Med Ruas"/>
      <sheetName val="Ruas"/>
      <sheetName val="Medição"/>
      <sheetName val="Contrato"/>
      <sheetName val="S P"/>
      <sheetName val="1.03"/>
      <sheetName val="1.08"/>
      <sheetName val="Pavimentação"/>
      <sheetName val="2.01"/>
      <sheetName val="2.02"/>
      <sheetName val="2.03"/>
      <sheetName val="2.04"/>
      <sheetName val="2.05"/>
      <sheetName val="2.06"/>
      <sheetName val="2.07"/>
      <sheetName val="2.09"/>
      <sheetName val="2.10"/>
      <sheetName val="2.12"/>
      <sheetName val="2.13"/>
      <sheetName val="2.14"/>
      <sheetName val="2.15"/>
      <sheetName val="2.16"/>
      <sheetName val="2.17"/>
      <sheetName val="2.18"/>
      <sheetName val="2.19"/>
      <sheetName val="2.22"/>
      <sheetName val="2.26"/>
      <sheetName val="2.27"/>
      <sheetName val="2.28"/>
      <sheetName val="2.29"/>
      <sheetName val="2.30"/>
      <sheetName val="2.31"/>
      <sheetName val="2.32"/>
      <sheetName val="2.33"/>
      <sheetName val="2.39"/>
      <sheetName val="2.55"/>
      <sheetName val="Canalização"/>
      <sheetName val="3.01"/>
      <sheetName val="3.02"/>
      <sheetName val="3.03"/>
      <sheetName val="3.04"/>
      <sheetName val="3.05"/>
      <sheetName val="3.06"/>
      <sheetName val="3.07"/>
      <sheetName val="3.09"/>
      <sheetName val="3.11"/>
      <sheetName val="3.14"/>
      <sheetName val="3.16"/>
      <sheetName val="3.21"/>
      <sheetName val="3.22"/>
      <sheetName val="3.23"/>
      <sheetName val="3.24"/>
      <sheetName val="3.25"/>
      <sheetName val="3.30"/>
      <sheetName val="3.31"/>
      <sheetName val="3.27"/>
      <sheetName val="3.28"/>
      <sheetName val="3.29"/>
      <sheetName val="8.50"/>
      <sheetName val="8.54"/>
      <sheetName val="Escadaria"/>
      <sheetName val="2.45"/>
      <sheetName val="2.49"/>
      <sheetName val="2.50"/>
      <sheetName val="2.51"/>
      <sheetName val="3.01 e"/>
      <sheetName val="3.03 e"/>
      <sheetName val="3.04 e"/>
      <sheetName val="3.06 e"/>
      <sheetName val="3.11 e"/>
      <sheetName val="3.13"/>
      <sheetName val="3.28 e"/>
      <sheetName val="3.29 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2_JUL_07"/>
    </sheetNames>
    <sheetDataSet>
      <sheetData sheetId="0">
        <row r="2">
          <cell r="A2" t="str">
            <v>01.0.000</v>
          </cell>
          <cell r="B2" t="str">
            <v>Serviços preliminares</v>
          </cell>
        </row>
        <row r="3">
          <cell r="A3" t="str">
            <v>01.A.001</v>
          </cell>
          <cell r="B3" t="str">
            <v>Espalhamento dentro da obra</v>
          </cell>
          <cell r="C3" t="str">
            <v>M3</v>
          </cell>
          <cell r="D3">
            <v>3.31</v>
          </cell>
          <cell r="E3">
            <v>39264</v>
          </cell>
        </row>
        <row r="4">
          <cell r="A4" t="str">
            <v>01.A.005</v>
          </cell>
          <cell r="B4" t="str">
            <v>Retirada de tapumes</v>
          </cell>
          <cell r="C4" t="str">
            <v>M2</v>
          </cell>
          <cell r="D4">
            <v>6.09</v>
          </cell>
          <cell r="E4">
            <v>38108</v>
          </cell>
        </row>
        <row r="5">
          <cell r="A5" t="str">
            <v>01.A.012</v>
          </cell>
          <cell r="B5" t="str">
            <v>Transporte a 100m - em direção horizontal - de materiais</v>
          </cell>
          <cell r="C5" t="str">
            <v>M3</v>
          </cell>
          <cell r="D5">
            <v>12.38</v>
          </cell>
          <cell r="E5">
            <v>35431</v>
          </cell>
        </row>
        <row r="6">
          <cell r="A6" t="str">
            <v>01.A.013</v>
          </cell>
          <cell r="B6" t="str">
            <v>Escavação mec, carga e remoção de terra até dist média 1 km</v>
          </cell>
          <cell r="C6" t="str">
            <v>M3</v>
          </cell>
          <cell r="D6">
            <v>8.59</v>
          </cell>
          <cell r="E6">
            <v>39083</v>
          </cell>
        </row>
        <row r="7">
          <cell r="A7" t="str">
            <v>01.A.014</v>
          </cell>
          <cell r="B7" t="str">
            <v>Fornec terra,incl escav,carga,transp até dist média 1km,aterro compc</v>
          </cell>
          <cell r="C7" t="str">
            <v>M3</v>
          </cell>
          <cell r="D7">
            <v>3.55</v>
          </cell>
          <cell r="E7">
            <v>35431</v>
          </cell>
        </row>
        <row r="8">
          <cell r="A8" t="str">
            <v>01.A.015</v>
          </cell>
          <cell r="B8" t="str">
            <v>Carga e remoção de terra até a distância média de 1,00 km</v>
          </cell>
          <cell r="C8" t="str">
            <v>M3</v>
          </cell>
          <cell r="D8">
            <v>2.4700000000000002</v>
          </cell>
          <cell r="E8">
            <v>35431</v>
          </cell>
        </row>
        <row r="9">
          <cell r="A9" t="str">
            <v>01.A.019</v>
          </cell>
          <cell r="B9" t="str">
            <v>Aluguel de container "vão livre", medidas aprox. 2,40 x  6,00 m</v>
          </cell>
          <cell r="C9" t="str">
            <v>MS</v>
          </cell>
          <cell r="D9">
            <v>139.41999999999999</v>
          </cell>
          <cell r="E9">
            <v>35431</v>
          </cell>
        </row>
        <row r="10">
          <cell r="A10" t="str">
            <v>01.A.020</v>
          </cell>
          <cell r="B10" t="str">
            <v>Aluguel de container sanitário duplo c/ duas cabines individuais,  aprox. 2,40 x  4,00 m</v>
          </cell>
          <cell r="C10" t="str">
            <v>MS</v>
          </cell>
          <cell r="D10">
            <v>125.75</v>
          </cell>
          <cell r="E10">
            <v>35431</v>
          </cell>
        </row>
        <row r="11">
          <cell r="A11" t="str">
            <v>01.A.021</v>
          </cell>
          <cell r="B11" t="str">
            <v>Transporte de containers - ida e volta</v>
          </cell>
          <cell r="C11" t="str">
            <v>H</v>
          </cell>
          <cell r="D11">
            <v>26.71</v>
          </cell>
          <cell r="E11">
            <v>35431</v>
          </cell>
        </row>
        <row r="12">
          <cell r="A12" t="str">
            <v>01.A.022</v>
          </cell>
          <cell r="B12" t="str">
            <v>Aluguel de container "vão livre", medidas aprox. 2,40 x  6,00 m</v>
          </cell>
          <cell r="C12" t="str">
            <v>MS</v>
          </cell>
          <cell r="D12">
            <v>170</v>
          </cell>
          <cell r="E12">
            <v>36678</v>
          </cell>
        </row>
        <row r="13">
          <cell r="A13" t="str">
            <v>01.A.023</v>
          </cell>
          <cell r="B13" t="str">
            <v>Aluguel de container sanitário duplo c/ duas cabines individuais,  aprox. 2,40 x  4,00 m</v>
          </cell>
          <cell r="C13" t="str">
            <v>MS</v>
          </cell>
          <cell r="D13">
            <v>153.33000000000001</v>
          </cell>
          <cell r="E13">
            <v>36678</v>
          </cell>
        </row>
        <row r="14">
          <cell r="A14" t="str">
            <v>01.A.024</v>
          </cell>
          <cell r="B14" t="str">
            <v>Transporte de containers - ida e volta</v>
          </cell>
          <cell r="C14" t="str">
            <v>H</v>
          </cell>
          <cell r="D14">
            <v>35.32</v>
          </cell>
          <cell r="E14">
            <v>36678</v>
          </cell>
        </row>
        <row r="15">
          <cell r="A15" t="str">
            <v>01.A.056</v>
          </cell>
          <cell r="B15" t="str">
            <v>Poço de visita - tipo 1</v>
          </cell>
          <cell r="C15" t="str">
            <v>UN</v>
          </cell>
          <cell r="D15">
            <v>1040.23</v>
          </cell>
          <cell r="E15">
            <v>37408</v>
          </cell>
        </row>
        <row r="16">
          <cell r="A16" t="str">
            <v>01.A.057</v>
          </cell>
          <cell r="B16" t="str">
            <v>Tampão de ferro fundido, tipo PMSP, forn. e assent.</v>
          </cell>
          <cell r="C16" t="str">
            <v>UN</v>
          </cell>
          <cell r="D16">
            <v>714.58</v>
          </cell>
          <cell r="E16">
            <v>38718</v>
          </cell>
        </row>
        <row r="17">
          <cell r="A17" t="str">
            <v>01.A.058</v>
          </cell>
          <cell r="B17" t="str">
            <v>Boca de lobo dupla</v>
          </cell>
          <cell r="C17" t="str">
            <v>UN</v>
          </cell>
          <cell r="D17">
            <v>815.43</v>
          </cell>
          <cell r="E17">
            <v>37408</v>
          </cell>
        </row>
        <row r="18">
          <cell r="A18" t="str">
            <v>01.A.059</v>
          </cell>
          <cell r="B18" t="str">
            <v>Enrocamento de pedra em taludes</v>
          </cell>
          <cell r="C18" t="str">
            <v>M3</v>
          </cell>
          <cell r="D18">
            <v>76.8</v>
          </cell>
          <cell r="E18">
            <v>37408</v>
          </cell>
        </row>
        <row r="19">
          <cell r="A19" t="str">
            <v>01.A.060</v>
          </cell>
          <cell r="B19" t="str">
            <v>Abertura de cx. p/ vias, h = 25 cm</v>
          </cell>
          <cell r="C19" t="str">
            <v>M2</v>
          </cell>
          <cell r="D19">
            <v>3.95</v>
          </cell>
          <cell r="E19">
            <v>36526</v>
          </cell>
        </row>
        <row r="20">
          <cell r="A20" t="str">
            <v>01.A.061</v>
          </cell>
          <cell r="B20" t="str">
            <v>Rem. de terra além do 1° km, até a dist. média de ida e volta de 30 km</v>
          </cell>
          <cell r="C20" t="str">
            <v>M3</v>
          </cell>
          <cell r="D20">
            <v>19.16</v>
          </cell>
          <cell r="E20">
            <v>37408</v>
          </cell>
        </row>
        <row r="21">
          <cell r="A21" t="str">
            <v>01.A.062</v>
          </cell>
          <cell r="B21" t="str">
            <v>Compactação de terra, medida no aterro</v>
          </cell>
          <cell r="C21" t="str">
            <v>M3</v>
          </cell>
          <cell r="D21">
            <v>5.53</v>
          </cell>
          <cell r="E21">
            <v>37408</v>
          </cell>
        </row>
        <row r="22">
          <cell r="A22" t="str">
            <v>01.A.063</v>
          </cell>
          <cell r="B22" t="str">
            <v>Rem. de terra além do 1° km, até a dist. média de ida e volta de 20 km</v>
          </cell>
          <cell r="C22" t="str">
            <v>M3</v>
          </cell>
          <cell r="D22">
            <v>15.01</v>
          </cell>
          <cell r="E22">
            <v>37408</v>
          </cell>
        </row>
        <row r="23">
          <cell r="A23" t="str">
            <v>01.A.064</v>
          </cell>
          <cell r="B23" t="str">
            <v>Caminhão basculante 4,0 m3</v>
          </cell>
          <cell r="C23" t="str">
            <v>H</v>
          </cell>
          <cell r="D23">
            <v>32.22</v>
          </cell>
          <cell r="E23">
            <v>36526</v>
          </cell>
        </row>
        <row r="24">
          <cell r="A24" t="str">
            <v>01.A.065</v>
          </cell>
          <cell r="B24" t="str">
            <v>Caminhão c/ carroceria de madeira 6T</v>
          </cell>
          <cell r="C24" t="str">
            <v>H</v>
          </cell>
          <cell r="D24">
            <v>31.47</v>
          </cell>
          <cell r="E24">
            <v>36526</v>
          </cell>
        </row>
        <row r="25">
          <cell r="A25" t="str">
            <v>01.A.066</v>
          </cell>
          <cell r="B25" t="str">
            <v>Caminhão c/ guindaste</v>
          </cell>
          <cell r="C25" t="str">
            <v>H</v>
          </cell>
          <cell r="D25">
            <v>34.28</v>
          </cell>
          <cell r="E25">
            <v>36526</v>
          </cell>
        </row>
        <row r="26">
          <cell r="A26" t="str">
            <v>01.A.067</v>
          </cell>
          <cell r="B26" t="str">
            <v>Caminhão c/ guindaste e cesto elevatório - 25/30 metros</v>
          </cell>
          <cell r="C26" t="str">
            <v>H</v>
          </cell>
          <cell r="D26">
            <v>50.75</v>
          </cell>
          <cell r="E26">
            <v>36526</v>
          </cell>
        </row>
        <row r="27">
          <cell r="A27" t="str">
            <v>01.A.068</v>
          </cell>
          <cell r="B27" t="str">
            <v>Arrancamento e remoção de canalização diam. &gt; 60 cm</v>
          </cell>
          <cell r="C27" t="str">
            <v>M</v>
          </cell>
          <cell r="D27">
            <v>74.25</v>
          </cell>
          <cell r="E27">
            <v>37408</v>
          </cell>
        </row>
        <row r="28">
          <cell r="A28" t="str">
            <v>01.A.069</v>
          </cell>
          <cell r="B28" t="str">
            <v>Escavação mecânica p/ fund. e valas prof. &lt;= 4,00 m</v>
          </cell>
          <cell r="C28" t="str">
            <v>M3</v>
          </cell>
          <cell r="D28">
            <v>5.08</v>
          </cell>
          <cell r="E28">
            <v>38718</v>
          </cell>
        </row>
        <row r="29">
          <cell r="A29" t="str">
            <v>01.A.070</v>
          </cell>
          <cell r="B29" t="str">
            <v>Aluguel mensal de container metálico - escritório com WC - 2,30 x 6,00 x 2,50 M</v>
          </cell>
          <cell r="C29" t="str">
            <v>UN</v>
          </cell>
          <cell r="D29">
            <v>362.97</v>
          </cell>
          <cell r="E29">
            <v>37408</v>
          </cell>
        </row>
        <row r="30">
          <cell r="A30" t="str">
            <v>01.A.071</v>
          </cell>
          <cell r="B30" t="str">
            <v>Apiloamento com nivelamento do terreno</v>
          </cell>
          <cell r="C30" t="str">
            <v>M2</v>
          </cell>
          <cell r="D30">
            <v>9.6199999999999992</v>
          </cell>
          <cell r="E30">
            <v>39083</v>
          </cell>
        </row>
        <row r="31">
          <cell r="A31" t="str">
            <v>01.A.072</v>
          </cell>
          <cell r="B31" t="str">
            <v>Tapume chapa compensada resinada 10mm</v>
          </cell>
          <cell r="C31" t="str">
            <v>M2</v>
          </cell>
          <cell r="D31">
            <v>32.340000000000003</v>
          </cell>
          <cell r="E31">
            <v>38108</v>
          </cell>
        </row>
        <row r="32">
          <cell r="A32" t="str">
            <v>01.A.073</v>
          </cell>
          <cell r="B32" t="str">
            <v>Locação de obra (execução de gabarito)</v>
          </cell>
          <cell r="C32" t="str">
            <v>M2</v>
          </cell>
          <cell r="D32">
            <v>2.57</v>
          </cell>
          <cell r="E32">
            <v>38108</v>
          </cell>
        </row>
        <row r="33">
          <cell r="A33" t="str">
            <v>01.A.074</v>
          </cell>
          <cell r="B33" t="str">
            <v>Carga manual de terra</v>
          </cell>
          <cell r="C33" t="str">
            <v>M3</v>
          </cell>
          <cell r="D33">
            <v>16.09</v>
          </cell>
          <cell r="E33">
            <v>38108</v>
          </cell>
        </row>
        <row r="34">
          <cell r="A34" t="str">
            <v>01.A.075</v>
          </cell>
          <cell r="B34" t="str">
            <v>Caixa de Passagem 1,60x1,60x1,65</v>
          </cell>
          <cell r="C34" t="str">
            <v>UN</v>
          </cell>
          <cell r="D34">
            <v>927.53</v>
          </cell>
          <cell r="E34">
            <v>38718</v>
          </cell>
        </row>
        <row r="35">
          <cell r="A35" t="str">
            <v>01.A.076</v>
          </cell>
          <cell r="B35" t="str">
            <v>Vala de infiltração c/ tubo pvc perfurado diâm. 6"</v>
          </cell>
          <cell r="C35" t="str">
            <v xml:space="preserve">UN </v>
          </cell>
          <cell r="D35">
            <v>57.91</v>
          </cell>
          <cell r="E35">
            <v>39083</v>
          </cell>
        </row>
        <row r="36">
          <cell r="A36" t="str">
            <v>01.A.077</v>
          </cell>
          <cell r="B36" t="str">
            <v>Espalhamento dentro da obra - Parque Pinheirinho d'Água</v>
          </cell>
          <cell r="C36" t="str">
            <v>M3</v>
          </cell>
          <cell r="D36" t="str">
            <v>10.08</v>
          </cell>
          <cell r="E36">
            <v>39083</v>
          </cell>
        </row>
        <row r="37">
          <cell r="A37" t="str">
            <v>01.A.078</v>
          </cell>
          <cell r="B37" t="str">
            <v>Vala  de dissipação - Det. Dr-20</v>
          </cell>
          <cell r="C37" t="str">
            <v>M</v>
          </cell>
          <cell r="D37">
            <v>38.049999999999997</v>
          </cell>
          <cell r="E37">
            <v>39264</v>
          </cell>
        </row>
        <row r="38">
          <cell r="A38" t="str">
            <v>01.A.079</v>
          </cell>
          <cell r="B38" t="str">
            <v>Caixa de dissipação - Det. Dr-19</v>
          </cell>
          <cell r="C38" t="str">
            <v xml:space="preserve">UN </v>
          </cell>
          <cell r="D38">
            <v>349.98</v>
          </cell>
          <cell r="E38">
            <v>39264</v>
          </cell>
        </row>
        <row r="39">
          <cell r="A39" t="str">
            <v>02.0.000</v>
          </cell>
          <cell r="B39" t="str">
            <v>Fundações</v>
          </cell>
        </row>
        <row r="40">
          <cell r="A40" t="str">
            <v>02.A.009</v>
          </cell>
          <cell r="B40" t="str">
            <v>Mobilização e desmobilização de equipto p/estaca pré-moldada</v>
          </cell>
          <cell r="C40" t="str">
            <v>UN</v>
          </cell>
          <cell r="D40">
            <v>993.87</v>
          </cell>
          <cell r="E40">
            <v>35431</v>
          </cell>
        </row>
        <row r="41">
          <cell r="A41" t="str">
            <v>02.A.010</v>
          </cell>
          <cell r="B41" t="str">
            <v>Estaca raiz diâmetro 10 cm</v>
          </cell>
          <cell r="C41" t="str">
            <v>M</v>
          </cell>
          <cell r="D41">
            <v>32.590000000000003</v>
          </cell>
          <cell r="E41">
            <v>35431</v>
          </cell>
        </row>
        <row r="42">
          <cell r="A42" t="str">
            <v>02.A.012</v>
          </cell>
          <cell r="B42" t="str">
            <v>Lastro de brita nº 1</v>
          </cell>
          <cell r="C42" t="str">
            <v>M3</v>
          </cell>
          <cell r="D42">
            <v>35.47</v>
          </cell>
          <cell r="E42">
            <v>36526</v>
          </cell>
        </row>
        <row r="43">
          <cell r="A43" t="str">
            <v>02.A.013</v>
          </cell>
          <cell r="B43" t="str">
            <v>Lastro de concreto magro -  traço (vol) = 1:3:6</v>
          </cell>
          <cell r="C43" t="str">
            <v>M3</v>
          </cell>
          <cell r="D43">
            <v>171.98</v>
          </cell>
          <cell r="E43">
            <v>36526</v>
          </cell>
        </row>
        <row r="44">
          <cell r="A44" t="str">
            <v>02.A.015</v>
          </cell>
          <cell r="B44" t="str">
            <v>Broca de concreto - diâmetro de 15 cm</v>
          </cell>
          <cell r="C44" t="str">
            <v>M</v>
          </cell>
          <cell r="D44">
            <v>5.26</v>
          </cell>
          <cell r="E44">
            <v>36526</v>
          </cell>
        </row>
        <row r="45">
          <cell r="A45" t="str">
            <v>02.A.016</v>
          </cell>
          <cell r="B45" t="str">
            <v>Sondagem à percussão</v>
          </cell>
          <cell r="C45" t="str">
            <v>M</v>
          </cell>
          <cell r="D45">
            <v>46.89</v>
          </cell>
          <cell r="E45">
            <v>39083</v>
          </cell>
        </row>
        <row r="46">
          <cell r="A46" t="str">
            <v>02.A.017</v>
          </cell>
          <cell r="B46" t="str">
            <v>Concreto fck=25Mpa, fundação inclusive MO</v>
          </cell>
          <cell r="C46" t="str">
            <v>M3</v>
          </cell>
          <cell r="D46">
            <v>217.2</v>
          </cell>
          <cell r="E46">
            <v>38718</v>
          </cell>
        </row>
        <row r="47">
          <cell r="A47" t="str">
            <v>02.A.018</v>
          </cell>
          <cell r="B47" t="str">
            <v>Taxa de mobilização de equipe e equipamentos para estaca tipo 'STRAUSS' - até 50 km</v>
          </cell>
          <cell r="C47" t="str">
            <v xml:space="preserve">UN </v>
          </cell>
          <cell r="D47">
            <v>900</v>
          </cell>
          <cell r="E47">
            <v>39264</v>
          </cell>
        </row>
        <row r="48">
          <cell r="A48" t="str">
            <v>03.0.000</v>
          </cell>
          <cell r="B48" t="str">
            <v>Estrutura</v>
          </cell>
        </row>
        <row r="49">
          <cell r="A49" t="str">
            <v>03.A.006</v>
          </cell>
          <cell r="B49" t="str">
            <v>Limpeza de concreto e armadura com escova de aço</v>
          </cell>
          <cell r="C49" t="str">
            <v>M2</v>
          </cell>
          <cell r="D49">
            <v>1.8</v>
          </cell>
          <cell r="E49">
            <v>35431</v>
          </cell>
        </row>
        <row r="50">
          <cell r="A50" t="str">
            <v>03.A.007</v>
          </cell>
          <cell r="B50" t="str">
            <v>Injeção de trincas c/resina epoxídica</v>
          </cell>
          <cell r="C50" t="str">
            <v>M</v>
          </cell>
          <cell r="D50">
            <v>11.79</v>
          </cell>
          <cell r="E50">
            <v>37408</v>
          </cell>
        </row>
        <row r="51">
          <cell r="A51" t="str">
            <v>03.A.008</v>
          </cell>
          <cell r="B51" t="str">
            <v>Ponte adesiva epoxídica</v>
          </cell>
          <cell r="C51" t="str">
            <v>M2</v>
          </cell>
          <cell r="D51">
            <v>37.85</v>
          </cell>
          <cell r="E51">
            <v>37408</v>
          </cell>
        </row>
        <row r="52">
          <cell r="A52" t="str">
            <v>03.A.009</v>
          </cell>
          <cell r="B52" t="str">
            <v>Corte de concreto</v>
          </cell>
          <cell r="C52" t="str">
            <v>M3</v>
          </cell>
          <cell r="D52">
            <v>906.84</v>
          </cell>
          <cell r="E52">
            <v>35431</v>
          </cell>
        </row>
        <row r="53">
          <cell r="A53" t="str">
            <v>03.A.010</v>
          </cell>
          <cell r="B53" t="str">
            <v>Concreto fck=20MPA usinado</v>
          </cell>
          <cell r="C53" t="str">
            <v>M3</v>
          </cell>
          <cell r="D53">
            <v>104.61</v>
          </cell>
          <cell r="E53">
            <v>35431</v>
          </cell>
        </row>
        <row r="54">
          <cell r="A54" t="str">
            <v>03.A.011</v>
          </cell>
          <cell r="B54" t="str">
            <v>Polimento p/concreto novo</v>
          </cell>
          <cell r="C54" t="str">
            <v>M2</v>
          </cell>
          <cell r="D54">
            <v>30.73</v>
          </cell>
          <cell r="E54">
            <v>37408</v>
          </cell>
        </row>
        <row r="55">
          <cell r="A55" t="str">
            <v>03.A.012</v>
          </cell>
          <cell r="B55" t="str">
            <v>Limpeza, estucamento, lixamento e aplic de verniz p/conc aparente</v>
          </cell>
          <cell r="C55" t="str">
            <v>M2</v>
          </cell>
          <cell r="D55">
            <v>18.5</v>
          </cell>
          <cell r="E55">
            <v>38108</v>
          </cell>
        </row>
        <row r="56">
          <cell r="A56" t="str">
            <v>03.A.013</v>
          </cell>
          <cell r="B56" t="str">
            <v>Gabião tipo caixa 1,00x1,00m, fio galv 2,7mm malha 8x10 cm</v>
          </cell>
          <cell r="C56" t="str">
            <v>M3</v>
          </cell>
          <cell r="D56">
            <v>105.08</v>
          </cell>
          <cell r="E56">
            <v>35431</v>
          </cell>
        </row>
        <row r="57">
          <cell r="A57" t="str">
            <v>03.A.014</v>
          </cell>
          <cell r="B57" t="str">
            <v>Concreto ciclópico</v>
          </cell>
          <cell r="C57" t="str">
            <v>M3</v>
          </cell>
          <cell r="D57">
            <v>249.11</v>
          </cell>
          <cell r="E57">
            <v>39264</v>
          </cell>
        </row>
        <row r="58">
          <cell r="A58" t="str">
            <v>03.A.015</v>
          </cell>
          <cell r="B58" t="str">
            <v>Argamassa polimérica projetada esp. de 1 a 3 cm incl. limp. e aplicação</v>
          </cell>
          <cell r="C58" t="str">
            <v>M2</v>
          </cell>
          <cell r="D58">
            <v>140.53</v>
          </cell>
          <cell r="E58">
            <v>38718</v>
          </cell>
        </row>
        <row r="59">
          <cell r="A59" t="str">
            <v>03.A.016</v>
          </cell>
          <cell r="B59" t="str">
            <v>Placa pré-moldada de concreto</v>
          </cell>
          <cell r="C59" t="str">
            <v>M2</v>
          </cell>
          <cell r="D59">
            <v>82.84</v>
          </cell>
          <cell r="E59">
            <v>37408</v>
          </cell>
        </row>
        <row r="60">
          <cell r="A60" t="str">
            <v>03.A.017</v>
          </cell>
          <cell r="B60" t="str">
            <v>Demolição de concreto armado com uso de martelete pneumático</v>
          </cell>
          <cell r="C60" t="str">
            <v>M3</v>
          </cell>
          <cell r="D60">
            <v>331.16</v>
          </cell>
          <cell r="E60">
            <v>37408</v>
          </cell>
        </row>
        <row r="61">
          <cell r="A61" t="str">
            <v>03.A.018</v>
          </cell>
          <cell r="B61" t="str">
            <v>Demolição de banco de concreto</v>
          </cell>
          <cell r="C61" t="str">
            <v>UN</v>
          </cell>
          <cell r="D61">
            <v>36.29</v>
          </cell>
          <cell r="E61">
            <v>39083</v>
          </cell>
        </row>
        <row r="62">
          <cell r="A62" t="str">
            <v>03.A.019</v>
          </cell>
          <cell r="B62" t="str">
            <v>Concreto estrutural fck = 25 mpa</v>
          </cell>
          <cell r="C62" t="str">
            <v>M3</v>
          </cell>
          <cell r="D62">
            <v>187.59</v>
          </cell>
          <cell r="E62">
            <v>37408</v>
          </cell>
        </row>
        <row r="63">
          <cell r="A63" t="str">
            <v>03.A.020</v>
          </cell>
          <cell r="B63" t="str">
            <v>Forma de tubo de papelão - diam. 250mm</v>
          </cell>
          <cell r="C63" t="str">
            <v>M</v>
          </cell>
          <cell r="D63">
            <v>38.58</v>
          </cell>
          <cell r="E63">
            <v>38718</v>
          </cell>
        </row>
        <row r="64">
          <cell r="A64" t="str">
            <v>03.A.021</v>
          </cell>
          <cell r="B64" t="str">
            <v>PAINEL EM CONCRETO CELULAR AUTOCLAVADO - ESPESSURA 75MM</v>
          </cell>
          <cell r="C64" t="str">
            <v>M2</v>
          </cell>
          <cell r="D64">
            <v>100.79</v>
          </cell>
          <cell r="E64">
            <v>39264</v>
          </cell>
        </row>
        <row r="65">
          <cell r="A65" t="str">
            <v>04.0.000</v>
          </cell>
          <cell r="B65" t="str">
            <v>Vedos</v>
          </cell>
        </row>
        <row r="66">
          <cell r="A66" t="str">
            <v>04.A.002</v>
          </cell>
          <cell r="B66" t="str">
            <v>Divisória de granito amêndoa - 3,0 cm</v>
          </cell>
          <cell r="C66" t="str">
            <v>M2</v>
          </cell>
          <cell r="D66">
            <v>177.48</v>
          </cell>
          <cell r="E66">
            <v>37408</v>
          </cell>
        </row>
        <row r="67">
          <cell r="A67" t="str">
            <v>04.A.003</v>
          </cell>
          <cell r="B67" t="str">
            <v>Tijolo maciço comum - requeimado</v>
          </cell>
          <cell r="C67" t="str">
            <v>M2</v>
          </cell>
          <cell r="D67">
            <v>36.14</v>
          </cell>
          <cell r="E67">
            <v>36526</v>
          </cell>
        </row>
        <row r="68">
          <cell r="A68" t="str">
            <v>04.A.004</v>
          </cell>
          <cell r="B68" t="str">
            <v>Tijolo refratário</v>
          </cell>
          <cell r="C68" t="str">
            <v>M2</v>
          </cell>
          <cell r="D68">
            <v>250.28</v>
          </cell>
          <cell r="E68">
            <v>38718</v>
          </cell>
        </row>
        <row r="69">
          <cell r="A69" t="str">
            <v>04.A.005</v>
          </cell>
          <cell r="B69" t="str">
            <v>Tela deployee p/reforço de alvenaria</v>
          </cell>
          <cell r="C69" t="str">
            <v>M2</v>
          </cell>
          <cell r="D69">
            <v>8.0500000000000007</v>
          </cell>
          <cell r="E69">
            <v>35431</v>
          </cell>
        </row>
        <row r="70">
          <cell r="A70" t="str">
            <v>04.A.006</v>
          </cell>
          <cell r="B70" t="str">
            <v>Fornecimento e espalhamento de pedra rachão</v>
          </cell>
          <cell r="C70" t="str">
            <v>M3</v>
          </cell>
          <cell r="D70">
            <v>32.75</v>
          </cell>
          <cell r="E70">
            <v>35431</v>
          </cell>
        </row>
        <row r="71">
          <cell r="A71" t="str">
            <v>04.A.007</v>
          </cell>
          <cell r="B71" t="str">
            <v>Divisória em placa de mármore branco - espírito santo - 30 mm</v>
          </cell>
          <cell r="C71" t="str">
            <v>M2</v>
          </cell>
          <cell r="D71">
            <v>180.88</v>
          </cell>
          <cell r="E71">
            <v>36526</v>
          </cell>
        </row>
        <row r="72">
          <cell r="A72" t="str">
            <v>04.A.008</v>
          </cell>
          <cell r="B72" t="str">
            <v>Fechamento em chapa compensada resinada - 12 mm</v>
          </cell>
          <cell r="C72" t="str">
            <v>UN</v>
          </cell>
          <cell r="D72">
            <v>14.8</v>
          </cell>
          <cell r="E72">
            <v>36526</v>
          </cell>
        </row>
        <row r="73">
          <cell r="A73" t="str">
            <v>04.A.009</v>
          </cell>
          <cell r="B73" t="str">
            <v>Alvenaria de tijolo cerâmico aparente - 1/2 tijolo</v>
          </cell>
          <cell r="C73" t="str">
            <v>M2</v>
          </cell>
          <cell r="D73">
            <v>55.42</v>
          </cell>
          <cell r="E73">
            <v>37408</v>
          </cell>
        </row>
        <row r="74">
          <cell r="A74" t="str">
            <v>04.A.010</v>
          </cell>
          <cell r="B74" t="str">
            <v>Alvenaria aparente com bloco estrutural cerâmico - 14 x 19 x 39 cm</v>
          </cell>
          <cell r="C74" t="str">
            <v>M2</v>
          </cell>
          <cell r="D74">
            <v>35.08</v>
          </cell>
          <cell r="E74">
            <v>38718</v>
          </cell>
        </row>
        <row r="75">
          <cell r="A75" t="str">
            <v>04.A.011</v>
          </cell>
          <cell r="B75" t="str">
            <v>Placa de ardósia - 30 mm de espessura</v>
          </cell>
          <cell r="C75" t="str">
            <v>M2</v>
          </cell>
          <cell r="D75">
            <v>135.72</v>
          </cell>
          <cell r="E75">
            <v>38108</v>
          </cell>
        </row>
        <row r="76">
          <cell r="A76" t="str">
            <v>04.A.012</v>
          </cell>
          <cell r="B76" t="str">
            <v xml:space="preserve">Bloco para pav. Intertravado de concreto -6 cm </v>
          </cell>
          <cell r="C76" t="str">
            <v>M2</v>
          </cell>
          <cell r="D76">
            <v>17.510000000000002</v>
          </cell>
          <cell r="E76">
            <v>38108</v>
          </cell>
        </row>
        <row r="77">
          <cell r="A77" t="str">
            <v>04.A.013</v>
          </cell>
          <cell r="B77" t="str">
            <v>Tijolo refratário</v>
          </cell>
          <cell r="C77" t="str">
            <v>M2</v>
          </cell>
          <cell r="D77">
            <v>269.29000000000002</v>
          </cell>
          <cell r="E77">
            <v>39264</v>
          </cell>
        </row>
        <row r="78">
          <cell r="A78" t="str">
            <v>04.A.014</v>
          </cell>
          <cell r="B78" t="str">
            <v>Tela galvanizada ondulada - 3/4" - fio 12</v>
          </cell>
          <cell r="C78" t="str">
            <v>M2</v>
          </cell>
          <cell r="D78">
            <v>29.45</v>
          </cell>
          <cell r="E78">
            <v>38718</v>
          </cell>
        </row>
        <row r="79">
          <cell r="A79" t="str">
            <v>04.A.015</v>
          </cell>
          <cell r="B79" t="str">
            <v>Placa Ecotop 1,00X2,20 m</v>
          </cell>
          <cell r="C79" t="str">
            <v xml:space="preserve">UN </v>
          </cell>
          <cell r="D79">
            <v>39.6</v>
          </cell>
          <cell r="E79">
            <v>38718</v>
          </cell>
        </row>
        <row r="80">
          <cell r="A80" t="str">
            <v>04.A.016</v>
          </cell>
          <cell r="B80" t="str">
            <v>Blocos de pedra natural - não aparelhada</v>
          </cell>
          <cell r="C80" t="str">
            <v>M3</v>
          </cell>
          <cell r="D80">
            <v>122.71</v>
          </cell>
          <cell r="E80">
            <v>38899</v>
          </cell>
        </row>
        <row r="81">
          <cell r="A81" t="str">
            <v>04.A.017</v>
          </cell>
          <cell r="B81" t="str">
            <v>FV.03 Muro de fecho - Tij. Maciço comum, MF.04/Edif - Fund. c/ brocas - h = 2,50 M</v>
          </cell>
          <cell r="C81" t="str">
            <v>M</v>
          </cell>
          <cell r="D81">
            <v>317.98</v>
          </cell>
          <cell r="E81">
            <v>39083</v>
          </cell>
        </row>
        <row r="82">
          <cell r="A82" t="str">
            <v>04.A.018</v>
          </cell>
          <cell r="B82" t="str">
            <v>Parede de gesso acartonado simples (espessura: 100,00 mm / altura: 3,15 m) - (já incluso: material + M.O. + equipamentos)</v>
          </cell>
          <cell r="C82" t="str">
            <v>M2</v>
          </cell>
          <cell r="D82">
            <v>66.430000000000007</v>
          </cell>
          <cell r="E82">
            <v>39083</v>
          </cell>
        </row>
        <row r="83">
          <cell r="A83" t="str">
            <v>04.A.019</v>
          </cell>
          <cell r="B83" t="str">
            <v>ELEMENTOS VAZADOS DE BLOCO DE CONCRETO</v>
          </cell>
          <cell r="C83" t="str">
            <v>M2</v>
          </cell>
          <cell r="D83">
            <v>43.84</v>
          </cell>
          <cell r="E83">
            <v>39264</v>
          </cell>
        </row>
        <row r="84">
          <cell r="A84" t="str">
            <v>05.0.000</v>
          </cell>
          <cell r="B84" t="str">
            <v>Impermeabilizações</v>
          </cell>
        </row>
        <row r="85">
          <cell r="A85" t="str">
            <v>05.A.001</v>
          </cell>
          <cell r="B85" t="str">
            <v>Impermeabilização com membrana acrílica reforçada com tela de poliester - malha 2,0 x 2,0 mm</v>
          </cell>
          <cell r="C85" t="str">
            <v>M2</v>
          </cell>
          <cell r="D85">
            <v>38.450000000000003</v>
          </cell>
          <cell r="E85">
            <v>39264</v>
          </cell>
        </row>
        <row r="86">
          <cell r="A86" t="str">
            <v>05.A.002</v>
          </cell>
          <cell r="B86" t="str">
            <v>Argamassa polimérica monocomponente para recapear e/ou estucar</v>
          </cell>
          <cell r="C86" t="str">
            <v>M2</v>
          </cell>
          <cell r="D86">
            <v>15.12</v>
          </cell>
          <cell r="E86">
            <v>39264</v>
          </cell>
        </row>
        <row r="87">
          <cell r="A87" t="str">
            <v>06.0.000</v>
          </cell>
          <cell r="B87" t="str">
            <v>Coberturas</v>
          </cell>
        </row>
        <row r="88">
          <cell r="A88" t="str">
            <v>06.A.008</v>
          </cell>
          <cell r="B88" t="str">
            <v>Telha de barro cozido - romana</v>
          </cell>
          <cell r="C88" t="str">
            <v>M2</v>
          </cell>
          <cell r="D88">
            <v>12.07</v>
          </cell>
          <cell r="E88">
            <v>35431</v>
          </cell>
        </row>
        <row r="89">
          <cell r="A89" t="str">
            <v>06.A.009</v>
          </cell>
          <cell r="B89" t="str">
            <v>Cobertura em policarbonato alveolar colocada</v>
          </cell>
          <cell r="C89" t="str">
            <v>M2</v>
          </cell>
          <cell r="D89">
            <v>63</v>
          </cell>
          <cell r="E89">
            <v>38718</v>
          </cell>
        </row>
        <row r="90">
          <cell r="A90" t="str">
            <v>06.A.010</v>
          </cell>
          <cell r="B90" t="str">
            <v>Pilar sanduiche com vigas de peroba 6 x 16, incl. ferragens</v>
          </cell>
          <cell r="C90" t="str">
            <v>M</v>
          </cell>
          <cell r="D90">
            <v>27.65</v>
          </cell>
          <cell r="E90">
            <v>37408</v>
          </cell>
        </row>
        <row r="91">
          <cell r="A91" t="str">
            <v>06.A.011</v>
          </cell>
          <cell r="B91" t="str">
            <v xml:space="preserve">Pilar secundário </v>
          </cell>
          <cell r="C91" t="str">
            <v>M</v>
          </cell>
          <cell r="D91">
            <v>15.67</v>
          </cell>
          <cell r="E91">
            <v>36526</v>
          </cell>
        </row>
        <row r="92">
          <cell r="A92" t="str">
            <v>06.A.012</v>
          </cell>
          <cell r="B92" t="str">
            <v>Telhas de barro cozido - colonial</v>
          </cell>
          <cell r="C92" t="str">
            <v>M2</v>
          </cell>
          <cell r="D92">
            <v>15.12</v>
          </cell>
          <cell r="E92">
            <v>36526</v>
          </cell>
        </row>
        <row r="93">
          <cell r="A93" t="str">
            <v>06.A.013</v>
          </cell>
          <cell r="B93" t="str">
            <v>Retirada de telhas colonial</v>
          </cell>
          <cell r="C93" t="str">
            <v>M2</v>
          </cell>
          <cell r="D93">
            <v>1.8</v>
          </cell>
          <cell r="E93">
            <v>36526</v>
          </cell>
        </row>
        <row r="94">
          <cell r="A94" t="str">
            <v>06.A.014</v>
          </cell>
          <cell r="B94" t="str">
            <v>Recolocação de telhas colonial</v>
          </cell>
          <cell r="C94" t="str">
            <v>M2</v>
          </cell>
          <cell r="D94">
            <v>2.81</v>
          </cell>
          <cell r="E94">
            <v>36526</v>
          </cell>
        </row>
        <row r="95">
          <cell r="A95" t="str">
            <v>06.A.015</v>
          </cell>
          <cell r="B95" t="str">
            <v>Telha de CRFS, ondulada comum, 6 mm</v>
          </cell>
          <cell r="C95" t="str">
            <v>M2</v>
          </cell>
          <cell r="D95">
            <v>12</v>
          </cell>
          <cell r="E95">
            <v>37408</v>
          </cell>
        </row>
        <row r="96">
          <cell r="A96" t="str">
            <v>06.A.016</v>
          </cell>
          <cell r="B96" t="str">
            <v>Telha de CRFS, ondulada, 8 mm</v>
          </cell>
          <cell r="C96" t="str">
            <v>M2</v>
          </cell>
          <cell r="D96">
            <v>15.3</v>
          </cell>
          <cell r="E96">
            <v>37408</v>
          </cell>
        </row>
        <row r="97">
          <cell r="A97" t="str">
            <v>06.A.017</v>
          </cell>
          <cell r="B97" t="str">
            <v>Telhas de fibra de vidro - canalete 43</v>
          </cell>
          <cell r="C97" t="str">
            <v>M2</v>
          </cell>
          <cell r="D97">
            <v>20.059999999999999</v>
          </cell>
          <cell r="E97">
            <v>37408</v>
          </cell>
        </row>
        <row r="98">
          <cell r="A98" t="str">
            <v>06.A.018</v>
          </cell>
          <cell r="B98" t="str">
            <v>Telha tipo leve</v>
          </cell>
          <cell r="C98" t="str">
            <v>M2</v>
          </cell>
          <cell r="D98">
            <v>66.19</v>
          </cell>
          <cell r="E98">
            <v>38718</v>
          </cell>
        </row>
        <row r="99">
          <cell r="A99" t="str">
            <v>06.A.019</v>
          </cell>
          <cell r="B99" t="str">
            <v>Subcobertura - massa asf. polim. de elastômeros, estrut. com véu fibra de vidro</v>
          </cell>
          <cell r="C99" t="str">
            <v>M2</v>
          </cell>
          <cell r="D99">
            <v>7.96</v>
          </cell>
          <cell r="E99">
            <v>39083</v>
          </cell>
        </row>
        <row r="100">
          <cell r="A100" t="str">
            <v>06.A.020</v>
          </cell>
          <cell r="B100" t="str">
            <v>Cobertura de Piaçava</v>
          </cell>
          <cell r="C100" t="str">
            <v>M2</v>
          </cell>
          <cell r="D100">
            <v>41.43</v>
          </cell>
          <cell r="E100">
            <v>38718</v>
          </cell>
        </row>
        <row r="101">
          <cell r="A101" t="str">
            <v>06.A.021</v>
          </cell>
          <cell r="B101" t="str">
            <v>Telha Ecotob 2,20 x 0,90 m</v>
          </cell>
          <cell r="C101" t="str">
            <v>UN</v>
          </cell>
          <cell r="D101">
            <v>34.76</v>
          </cell>
          <cell r="E101">
            <v>38718</v>
          </cell>
        </row>
        <row r="102">
          <cell r="A102" t="str">
            <v>06.A.022</v>
          </cell>
          <cell r="B102" t="str">
            <v>Madeiramento de telhado, peroba aparelhada - vigas 6x16cm</v>
          </cell>
          <cell r="C102" t="str">
            <v>M</v>
          </cell>
          <cell r="D102">
            <v>24.75</v>
          </cell>
          <cell r="E102">
            <v>39264</v>
          </cell>
        </row>
        <row r="103">
          <cell r="A103" t="str">
            <v>06.A.023</v>
          </cell>
          <cell r="B103" t="str">
            <v>Madeiramento de telhado, peroba aparelhada - vigas 6x12cm</v>
          </cell>
          <cell r="C103" t="str">
            <v>M</v>
          </cell>
          <cell r="D103">
            <v>18.78</v>
          </cell>
          <cell r="E103">
            <v>39264</v>
          </cell>
        </row>
        <row r="104">
          <cell r="A104" t="str">
            <v>06.A.024</v>
          </cell>
          <cell r="B104" t="str">
            <v>Madeiramento de telhado, peroba aparelhada - caibros 6xcm</v>
          </cell>
          <cell r="C104" t="str">
            <v>M</v>
          </cell>
          <cell r="D104">
            <v>7.87</v>
          </cell>
          <cell r="E104">
            <v>39264</v>
          </cell>
        </row>
        <row r="105">
          <cell r="A105" t="str">
            <v>07.0.000</v>
          </cell>
          <cell r="B105" t="str">
            <v>Esquadrias de madeira</v>
          </cell>
        </row>
        <row r="106">
          <cell r="A106" t="str">
            <v>07.A.004</v>
          </cell>
          <cell r="B106" t="str">
            <v>Esquadria de madeira c/ veneziana 1,20 x 1,40 m</v>
          </cell>
          <cell r="C106" t="str">
            <v>UN</v>
          </cell>
          <cell r="D106">
            <v>639.27</v>
          </cell>
          <cell r="E106">
            <v>38899</v>
          </cell>
        </row>
        <row r="107">
          <cell r="A107" t="str">
            <v>07.A.006</v>
          </cell>
          <cell r="B107" t="str">
            <v>Passou p/a TABELA N.31 - 07.10.30  -Armário de madeira c/ porta revest. c/ lamin. melamín. int/ext</v>
          </cell>
          <cell r="C107" t="str">
            <v>M2</v>
          </cell>
          <cell r="D107">
            <v>346.37</v>
          </cell>
          <cell r="E107">
            <v>35431</v>
          </cell>
        </row>
        <row r="108">
          <cell r="A108" t="str">
            <v>07.A.008</v>
          </cell>
          <cell r="B108" t="str">
            <v>Retirada e demol. de armário embutido</v>
          </cell>
          <cell r="C108" t="str">
            <v>M2</v>
          </cell>
          <cell r="D108">
            <v>20.149999999999999</v>
          </cell>
          <cell r="E108">
            <v>36526</v>
          </cell>
        </row>
        <row r="109">
          <cell r="A109" t="str">
            <v>07.A.009</v>
          </cell>
          <cell r="B109" t="str">
            <v>Passou p/a TABELA N.31 - 07.10.28  -Armário com porta sem revestimento</v>
          </cell>
          <cell r="C109" t="str">
            <v>M2</v>
          </cell>
          <cell r="D109">
            <v>257.06</v>
          </cell>
          <cell r="E109">
            <v>35431</v>
          </cell>
        </row>
        <row r="110">
          <cell r="A110" t="str">
            <v>07.A.010</v>
          </cell>
          <cell r="B110" t="str">
            <v>Gabinete revest. em laminado melaminico interno / externo</v>
          </cell>
          <cell r="C110" t="str">
            <v>UN</v>
          </cell>
          <cell r="D110">
            <v>348.85</v>
          </cell>
          <cell r="E110">
            <v>36526</v>
          </cell>
        </row>
        <row r="111">
          <cell r="A111" t="str">
            <v>07.A.011</v>
          </cell>
          <cell r="B111" t="str">
            <v>Passou p/a TABELA N.31 - 07.10.10  -  MM-10 - Armário baixo</v>
          </cell>
          <cell r="C111" t="str">
            <v>UN</v>
          </cell>
          <cell r="D111">
            <v>685.5</v>
          </cell>
          <cell r="E111">
            <v>35431</v>
          </cell>
        </row>
        <row r="112">
          <cell r="A112" t="str">
            <v>07.A.012</v>
          </cell>
          <cell r="B112" t="str">
            <v>Passou p/a TABELA N.31 - 07.10.14  -MM-14 -Armário p/ canecas</v>
          </cell>
          <cell r="C112" t="str">
            <v>UN</v>
          </cell>
          <cell r="D112">
            <v>514.13</v>
          </cell>
          <cell r="E112">
            <v>35431</v>
          </cell>
        </row>
        <row r="113">
          <cell r="A113" t="str">
            <v>07.A.013</v>
          </cell>
          <cell r="B113" t="str">
            <v>Passou p/a TABELA N.31 - 07.10.17  -MM-17 - Gabinete gaveteiro</v>
          </cell>
          <cell r="C113" t="str">
            <v>UN</v>
          </cell>
          <cell r="D113">
            <v>599.82000000000005</v>
          </cell>
          <cell r="E113">
            <v>35431</v>
          </cell>
        </row>
        <row r="114">
          <cell r="A114" t="str">
            <v>07.A.014</v>
          </cell>
          <cell r="B114" t="str">
            <v>Passou p/a TABELA N.31 - 07.10.12  -MM-12 - Armário balcão</v>
          </cell>
          <cell r="C114" t="str">
            <v>UN</v>
          </cell>
          <cell r="D114">
            <v>599.82000000000005</v>
          </cell>
          <cell r="E114">
            <v>35431</v>
          </cell>
        </row>
        <row r="115">
          <cell r="A115" t="str">
            <v>07.A.015</v>
          </cell>
          <cell r="B115" t="str">
            <v>Passou p/a TABELA N.31 - 07.10.55 -Prateleira p/ armário revest. em 1 face c/ laminado melaminico</v>
          </cell>
          <cell r="C115" t="str">
            <v>M2</v>
          </cell>
          <cell r="D115">
            <v>46.43</v>
          </cell>
          <cell r="E115">
            <v>35431</v>
          </cell>
        </row>
        <row r="116">
          <cell r="A116" t="str">
            <v>07.A.016</v>
          </cell>
          <cell r="B116" t="str">
            <v>Passou p/a TABELA N.31 - 07.10.56  -Prateleira p/ armário revest. em 2 faces c/ laminado melaminico</v>
          </cell>
          <cell r="C116" t="str">
            <v>M2</v>
          </cell>
          <cell r="D116">
            <v>63.66</v>
          </cell>
          <cell r="E116">
            <v>35431</v>
          </cell>
        </row>
        <row r="117">
          <cell r="A117" t="str">
            <v>07.A.017</v>
          </cell>
          <cell r="B117" t="str">
            <v>Passou p/a TABELA N.31 - 07.10.15  - MM-15 - Armário p/ pratos</v>
          </cell>
          <cell r="C117" t="str">
            <v>UN</v>
          </cell>
          <cell r="D117">
            <v>514.13</v>
          </cell>
          <cell r="E117">
            <v>35431</v>
          </cell>
        </row>
        <row r="118">
          <cell r="A118" t="str">
            <v>07.A.018</v>
          </cell>
          <cell r="B118" t="str">
            <v>Passou p/a TABELA N.31 - 07.10.16  - MM-16 - Gabinete p/ bancada de mármore</v>
          </cell>
          <cell r="C118" t="str">
            <v>UN</v>
          </cell>
          <cell r="D118">
            <v>471.31</v>
          </cell>
          <cell r="E118">
            <v>35431</v>
          </cell>
        </row>
        <row r="119">
          <cell r="A119" t="str">
            <v>07.A.019</v>
          </cell>
          <cell r="B119" t="str">
            <v xml:space="preserve">Passou p/a TABELA N.31 - 07.10.63  -MM-03 - Armário modular </v>
          </cell>
          <cell r="C119" t="str">
            <v>UN</v>
          </cell>
          <cell r="D119">
            <v>174.8</v>
          </cell>
          <cell r="E119">
            <v>35431</v>
          </cell>
        </row>
        <row r="120">
          <cell r="A120" t="str">
            <v>07.A.020</v>
          </cell>
          <cell r="B120" t="str">
            <v>Porta de banheiro p/ deficiente físico, conf. detalhe</v>
          </cell>
          <cell r="C120" t="str">
            <v>UN</v>
          </cell>
          <cell r="D120">
            <v>629.30999999999995</v>
          </cell>
          <cell r="E120">
            <v>38899</v>
          </cell>
        </row>
        <row r="121">
          <cell r="A121" t="str">
            <v>07.A.021</v>
          </cell>
          <cell r="B121" t="str">
            <v>Retirada de barca de controle, em madeira, do projetor Zeiss - Planetário Ibirapuera</v>
          </cell>
          <cell r="C121" t="str">
            <v>M2</v>
          </cell>
          <cell r="D121">
            <v>8.06</v>
          </cell>
          <cell r="E121">
            <v>36526</v>
          </cell>
        </row>
        <row r="122">
          <cell r="A122" t="str">
            <v>07.A.022</v>
          </cell>
          <cell r="B122" t="str">
            <v xml:space="preserve">Passou p/a TABELA N.31 - 07.10.35  -Porta p/ armário revestido extern. c/ lamin. melan. </v>
          </cell>
          <cell r="C122" t="str">
            <v>M2</v>
          </cell>
          <cell r="D122">
            <v>63.56</v>
          </cell>
          <cell r="E122">
            <v>35431</v>
          </cell>
        </row>
        <row r="123">
          <cell r="A123" t="str">
            <v>07.A.023</v>
          </cell>
          <cell r="B123" t="str">
            <v>Porta de madeira com chapa de proteção - 92 x 211 cm</v>
          </cell>
          <cell r="C123" t="str">
            <v>UN</v>
          </cell>
          <cell r="D123">
            <v>197.44</v>
          </cell>
          <cell r="E123">
            <v>37408</v>
          </cell>
        </row>
        <row r="124">
          <cell r="A124" t="str">
            <v>07.A.024</v>
          </cell>
          <cell r="B124" t="str">
            <v>PM-03 Porta Lisa Especial em Sanitário p/ Def. Físico 82 X 170 cm</v>
          </cell>
          <cell r="C124" t="str">
            <v>UN</v>
          </cell>
          <cell r="D124">
            <v>257.60000000000002</v>
          </cell>
          <cell r="E124">
            <v>37408</v>
          </cell>
        </row>
        <row r="125">
          <cell r="A125" t="str">
            <v>07.A.025</v>
          </cell>
          <cell r="B125" t="str">
            <v>PM-04 Porta Lisa Especial em Sanitário p/ Def. Físico 82 X 211 cm</v>
          </cell>
          <cell r="C125" t="str">
            <v>UN</v>
          </cell>
          <cell r="D125">
            <v>287.5</v>
          </cell>
          <cell r="E125">
            <v>37408</v>
          </cell>
        </row>
        <row r="126">
          <cell r="A126" t="str">
            <v>07.A.026</v>
          </cell>
          <cell r="B126" t="str">
            <v>Janela fixa - Pq. Pinheirinho d`água</v>
          </cell>
          <cell r="C126" t="str">
            <v>UN</v>
          </cell>
          <cell r="D126">
            <v>73.75</v>
          </cell>
          <cell r="E126">
            <v>37408</v>
          </cell>
        </row>
        <row r="127">
          <cell r="A127" t="str">
            <v>07.A.027</v>
          </cell>
          <cell r="B127" t="str">
            <v>Janela articulada - Pq. Pinheirinho d`água</v>
          </cell>
          <cell r="C127" t="str">
            <v>UN</v>
          </cell>
          <cell r="D127">
            <v>163.89</v>
          </cell>
          <cell r="E127">
            <v>37408</v>
          </cell>
        </row>
        <row r="128">
          <cell r="A128" t="str">
            <v>07.A.028</v>
          </cell>
          <cell r="B128" t="str">
            <v>Portão em madeira - sarrafo de pinho (1,10 x 1,00 m)</v>
          </cell>
          <cell r="C128" t="str">
            <v>UN</v>
          </cell>
          <cell r="D128">
            <v>90.81</v>
          </cell>
          <cell r="E128">
            <v>37408</v>
          </cell>
        </row>
        <row r="129">
          <cell r="A129" t="str">
            <v>07.A.029</v>
          </cell>
          <cell r="B129" t="str">
            <v>Revestimento de laminado melamínico sobre madeira</v>
          </cell>
          <cell r="C129" t="str">
            <v>M2</v>
          </cell>
          <cell r="D129">
            <v>37.68</v>
          </cell>
          <cell r="E129">
            <v>37408</v>
          </cell>
        </row>
        <row r="130">
          <cell r="A130" t="str">
            <v>07.A.030</v>
          </cell>
          <cell r="B130" t="str">
            <v>Demolição de armário</v>
          </cell>
          <cell r="C130" t="str">
            <v>M2</v>
          </cell>
          <cell r="D130">
            <v>2.72</v>
          </cell>
          <cell r="E130">
            <v>37408</v>
          </cell>
        </row>
        <row r="131">
          <cell r="A131" t="str">
            <v>07.A.031</v>
          </cell>
          <cell r="B131" t="str">
            <v>Respiro para armário em latão cromado Ф = 10 cm</v>
          </cell>
          <cell r="C131" t="str">
            <v>UN</v>
          </cell>
          <cell r="D131">
            <v>7.14</v>
          </cell>
          <cell r="E131">
            <v>37408</v>
          </cell>
        </row>
        <row r="132">
          <cell r="A132" t="str">
            <v>07.A.032</v>
          </cell>
          <cell r="B132" t="str">
            <v xml:space="preserve">Esquadria de madeira - tipo maximar </v>
          </cell>
          <cell r="C132" t="str">
            <v>M2</v>
          </cell>
          <cell r="D132">
            <v>332.8</v>
          </cell>
          <cell r="E132">
            <v>39264</v>
          </cell>
        </row>
        <row r="133">
          <cell r="A133" t="str">
            <v>07.A.033</v>
          </cell>
          <cell r="B133" t="str">
            <v>PM 47 - Porta de madeira lisa comum 2 folhas  164X211 cm</v>
          </cell>
          <cell r="C133" t="str">
            <v>UN</v>
          </cell>
          <cell r="D133">
            <v>219.27</v>
          </cell>
          <cell r="E133">
            <v>39264</v>
          </cell>
        </row>
        <row r="134">
          <cell r="A134" t="str">
            <v>07.A.034</v>
          </cell>
          <cell r="B134" t="str">
            <v xml:space="preserve">FECHADURA DE CILINDRO,LEVE (55MM) - PORTA INTERNA DE ABRIR </v>
          </cell>
          <cell r="C134" t="str">
            <v>JG</v>
          </cell>
          <cell r="D134">
            <v>96.01</v>
          </cell>
          <cell r="E134">
            <v>39264</v>
          </cell>
        </row>
        <row r="135">
          <cell r="A135" t="str">
            <v>07.A.035</v>
          </cell>
          <cell r="B135" t="str">
            <v xml:space="preserve">PM59 PORTA GUICHE EM MADEIRA LISA C/ LAM. MEL. (102X211)CM  </v>
          </cell>
          <cell r="C135" t="str">
            <v>UN</v>
          </cell>
          <cell r="D135">
            <v>215.37</v>
          </cell>
          <cell r="E135">
            <v>39264</v>
          </cell>
        </row>
        <row r="136">
          <cell r="A136" t="str">
            <v>08.0.000</v>
          </cell>
          <cell r="B136" t="str">
            <v>Esquadrias metálicas</v>
          </cell>
        </row>
        <row r="137">
          <cell r="A137" t="str">
            <v>08.A.003</v>
          </cell>
          <cell r="B137" t="str">
            <v>Passou p/a TABELA N.31 - 08.03.20 - Alçapão em chapa de ferro c/ porta cadeado</v>
          </cell>
          <cell r="C137" t="str">
            <v>M2</v>
          </cell>
          <cell r="D137">
            <v>122.58</v>
          </cell>
          <cell r="E137">
            <v>35431</v>
          </cell>
        </row>
        <row r="138">
          <cell r="A138" t="str">
            <v>08.A.004</v>
          </cell>
          <cell r="B138" t="str">
            <v>Porta blindada c/ 1,5 mm Pb, acab mad p/ pintura - 0,90 x 2,10 m, 1 fl, compl.</v>
          </cell>
          <cell r="C138" t="str">
            <v>UN</v>
          </cell>
          <cell r="D138">
            <v>1060.2</v>
          </cell>
          <cell r="E138">
            <v>36526</v>
          </cell>
        </row>
        <row r="139">
          <cell r="A139" t="str">
            <v>08.A.005</v>
          </cell>
          <cell r="B139" t="str">
            <v>Retirada e recolocação de tela de proteção</v>
          </cell>
          <cell r="C139" t="str">
            <v>M2</v>
          </cell>
          <cell r="D139">
            <v>16.12</v>
          </cell>
          <cell r="E139">
            <v>36526</v>
          </cell>
        </row>
        <row r="140">
          <cell r="A140" t="str">
            <v>08.A.006</v>
          </cell>
          <cell r="B140" t="str">
            <v>Fornec e coloc porta tip guilhot 70x100cm,malha 1/2"-fio 12,inc rold</v>
          </cell>
          <cell r="C140" t="str">
            <v>UN</v>
          </cell>
          <cell r="D140">
            <v>131.79</v>
          </cell>
          <cell r="E140">
            <v>35431</v>
          </cell>
        </row>
        <row r="141">
          <cell r="A141" t="str">
            <v>08.A.007</v>
          </cell>
          <cell r="B141" t="str">
            <v>Ponto de solda eletrolítica</v>
          </cell>
          <cell r="C141" t="str">
            <v>UN</v>
          </cell>
          <cell r="D141">
            <v>3.12</v>
          </cell>
          <cell r="E141">
            <v>39083</v>
          </cell>
        </row>
        <row r="142">
          <cell r="A142" t="str">
            <v>08.A.008</v>
          </cell>
          <cell r="B142" t="str">
            <v>Folha de porta de correr - Casa da Cultura  -  Pq. Chico Mendes</v>
          </cell>
          <cell r="C142" t="str">
            <v>M2</v>
          </cell>
          <cell r="D142">
            <v>452.08</v>
          </cell>
          <cell r="E142">
            <v>36526</v>
          </cell>
        </row>
        <row r="143">
          <cell r="A143" t="str">
            <v>08.A.009</v>
          </cell>
          <cell r="B143" t="str">
            <v>Suporte para banner - conforme detalhe</v>
          </cell>
          <cell r="C143" t="str">
            <v>UN</v>
          </cell>
          <cell r="D143">
            <v>254.05</v>
          </cell>
          <cell r="E143">
            <v>36526</v>
          </cell>
        </row>
        <row r="144">
          <cell r="A144" t="str">
            <v>08.A.010</v>
          </cell>
          <cell r="B144" t="str">
            <v>Portinhola em chapa de ferro, tipo guilhotina p/ guiche, incl bancada de granito 60x25cm</v>
          </cell>
          <cell r="C144" t="str">
            <v>UN</v>
          </cell>
          <cell r="D144">
            <v>132.49</v>
          </cell>
          <cell r="E144">
            <v>36526</v>
          </cell>
        </row>
        <row r="145">
          <cell r="A145" t="str">
            <v>08.A.011</v>
          </cell>
          <cell r="B145" t="str">
            <v>Veneziana IND. - PVC/Requadro Galvanizado - 3,85x0,45m(ref.50)</v>
          </cell>
          <cell r="C145" t="str">
            <v>Pç</v>
          </cell>
          <cell r="D145">
            <v>161.41999999999999</v>
          </cell>
          <cell r="E145">
            <v>38718</v>
          </cell>
        </row>
        <row r="146">
          <cell r="A146" t="str">
            <v>08.A.012</v>
          </cell>
          <cell r="B146" t="str">
            <v>Ponto de solda eletrodo</v>
          </cell>
          <cell r="C146" t="str">
            <v>UN</v>
          </cell>
          <cell r="D146">
            <v>0.98</v>
          </cell>
          <cell r="E146">
            <v>39264</v>
          </cell>
        </row>
        <row r="147">
          <cell r="A147" t="str">
            <v>08.A.013</v>
          </cell>
          <cell r="B147" t="str">
            <v>CF.02 - CAIXILHO EM PERFIL DE CHAPA DOBRADA - FIXO,S/VENT.PERMANENTE</v>
          </cell>
          <cell r="C147" t="str">
            <v>M2</v>
          </cell>
          <cell r="D147">
            <v>212.7</v>
          </cell>
          <cell r="E147">
            <v>39264</v>
          </cell>
        </row>
        <row r="148">
          <cell r="A148" t="str">
            <v>08.A.014</v>
          </cell>
          <cell r="B148" t="str">
            <v>CF.17 - CAIXILHO EM PERFIL DE CHAPA DOBRADA - DE CORRER</v>
          </cell>
          <cell r="C148" t="str">
            <v>M2</v>
          </cell>
          <cell r="D148">
            <v>324.70999999999998</v>
          </cell>
          <cell r="E148">
            <v>39264</v>
          </cell>
        </row>
        <row r="149">
          <cell r="A149" t="str">
            <v>09.0.000</v>
          </cell>
          <cell r="B149" t="str">
            <v>Instalações elétricas</v>
          </cell>
        </row>
        <row r="150">
          <cell r="A150" t="str">
            <v>09.A.001</v>
          </cell>
          <cell r="B150" t="str">
            <v>Fornecimento e instalação da rede elétrica e telefonia - Pq. Independência</v>
          </cell>
          <cell r="C150" t="str">
            <v>%</v>
          </cell>
          <cell r="D150">
            <v>45308.11</v>
          </cell>
          <cell r="E150">
            <v>36526</v>
          </cell>
        </row>
        <row r="151">
          <cell r="A151" t="str">
            <v>09.A.002</v>
          </cell>
          <cell r="B151" t="str">
            <v>Assentamento e instalação da rede elétrica - Pç. Tremembé</v>
          </cell>
          <cell r="C151" t="str">
            <v>GL</v>
          </cell>
          <cell r="D151">
            <v>845.89</v>
          </cell>
          <cell r="E151">
            <v>36526</v>
          </cell>
        </row>
        <row r="152">
          <cell r="A152" t="str">
            <v>09.A.003</v>
          </cell>
          <cell r="B152" t="str">
            <v>Revisão das instalações elétricas - reforma do casarão no Parque do Carmo</v>
          </cell>
          <cell r="C152" t="str">
            <v>GL</v>
          </cell>
          <cell r="D152">
            <v>3218.74</v>
          </cell>
          <cell r="E152">
            <v>36526</v>
          </cell>
        </row>
        <row r="153">
          <cell r="A153" t="str">
            <v>09.A.004</v>
          </cell>
          <cell r="B153" t="str">
            <v>Revisão e subst. - Inst. Eletricas, incl. entrada de energia e pára-raios - Chac. Flores</v>
          </cell>
          <cell r="C153" t="str">
            <v>GL</v>
          </cell>
          <cell r="D153">
            <v>4049.73</v>
          </cell>
          <cell r="E153">
            <v>36526</v>
          </cell>
        </row>
        <row r="154">
          <cell r="A154" t="str">
            <v>09.A.005</v>
          </cell>
          <cell r="B154" t="str">
            <v>Revisão e substituição - Instalações Elétricas, incl. Pára-raios - Pq. Ibirapuera</v>
          </cell>
          <cell r="C154" t="str">
            <v>GL</v>
          </cell>
          <cell r="D154">
            <v>5040</v>
          </cell>
          <cell r="E154">
            <v>36526</v>
          </cell>
        </row>
        <row r="155">
          <cell r="A155" t="str">
            <v>09.A.006</v>
          </cell>
          <cell r="B155" t="str">
            <v>Remoção de torre treliçada estaiada - Pq. Chico Mendes</v>
          </cell>
          <cell r="C155" t="str">
            <v>UN</v>
          </cell>
          <cell r="D155">
            <v>174.39</v>
          </cell>
          <cell r="E155">
            <v>36526</v>
          </cell>
        </row>
        <row r="156">
          <cell r="A156" t="str">
            <v>09.A.007</v>
          </cell>
          <cell r="B156" t="str">
            <v xml:space="preserve">Iluminação c/ poste concr. tub. h liv. = 10m c/ 3 proj. vp/sódio - 250w </v>
          </cell>
          <cell r="C156" t="str">
            <v>CJ</v>
          </cell>
          <cell r="D156">
            <v>1227.1199999999999</v>
          </cell>
          <cell r="E156">
            <v>36526</v>
          </cell>
        </row>
        <row r="157">
          <cell r="A157" t="str">
            <v>09.A.008</v>
          </cell>
          <cell r="B157" t="str">
            <v>Revisão geral e substituição das instalações elétricas - Astrofísica - Pq. Ibirapuera</v>
          </cell>
          <cell r="C157" t="str">
            <v>GL</v>
          </cell>
          <cell r="D157">
            <v>60221.85</v>
          </cell>
          <cell r="E157">
            <v>36526</v>
          </cell>
        </row>
        <row r="158">
          <cell r="A158" t="str">
            <v>09.A.009</v>
          </cell>
          <cell r="B158" t="str">
            <v>Luminária embutida de alum. Pintura eletrost. Branca com 2 lâmpadas fluor. Compact.</v>
          </cell>
          <cell r="C158" t="str">
            <v>UN</v>
          </cell>
          <cell r="D158">
            <v>33.89</v>
          </cell>
          <cell r="E158">
            <v>38108</v>
          </cell>
        </row>
        <row r="159">
          <cell r="A159" t="str">
            <v>09.A.010</v>
          </cell>
          <cell r="B159" t="str">
            <v>Arandela triangular decorativa em chapa de aço. Pintura eletrost. Branca. Vidro temp. jateado</v>
          </cell>
          <cell r="C159" t="str">
            <v>UN</v>
          </cell>
          <cell r="D159">
            <v>30.42</v>
          </cell>
          <cell r="E159">
            <v>38108</v>
          </cell>
        </row>
        <row r="160">
          <cell r="A160" t="str">
            <v>09.A.011</v>
          </cell>
          <cell r="B160" t="str">
            <v>Luminária fluorescente tipo calha, 2 x 40 W</v>
          </cell>
          <cell r="C160" t="str">
            <v>UN</v>
          </cell>
          <cell r="D160">
            <v>134.83000000000001</v>
          </cell>
          <cell r="E160">
            <v>38718</v>
          </cell>
        </row>
        <row r="161">
          <cell r="A161" t="str">
            <v>09.A.012</v>
          </cell>
          <cell r="B161" t="str">
            <v>Poste metálico, padrão ILUME de 7,50 m, fornec. e instalação</v>
          </cell>
          <cell r="C161" t="str">
            <v xml:space="preserve">UN </v>
          </cell>
          <cell r="D161">
            <v>732.94</v>
          </cell>
          <cell r="E161">
            <v>38718</v>
          </cell>
        </row>
        <row r="162">
          <cell r="A162" t="str">
            <v>09.A.013</v>
          </cell>
          <cell r="B162" t="str">
            <v xml:space="preserve">Dispositivo proteção contra surtos elétricos -Classe 2 - 20KA ( 2 fases+ neutro ) </v>
          </cell>
          <cell r="C162" t="str">
            <v>UND</v>
          </cell>
          <cell r="D162">
            <v>76.84</v>
          </cell>
          <cell r="E162">
            <v>39264</v>
          </cell>
        </row>
        <row r="163">
          <cell r="A163" t="str">
            <v>09.A.014</v>
          </cell>
          <cell r="B163" t="str">
            <v>Cabo telefonico uso interno 10 pares</v>
          </cell>
          <cell r="C163" t="str">
            <v>M</v>
          </cell>
          <cell r="D163">
            <v>2.74</v>
          </cell>
          <cell r="E163">
            <v>38899</v>
          </cell>
        </row>
        <row r="164">
          <cell r="A164" t="str">
            <v>09.A.015</v>
          </cell>
          <cell r="B164" t="str">
            <v>Caixa de passagem chapa metalica c/ tampa parafusada - 15x15x10 cm</v>
          </cell>
          <cell r="C164" t="str">
            <v>UND</v>
          </cell>
          <cell r="D164">
            <v>9.09</v>
          </cell>
          <cell r="E164">
            <v>38899</v>
          </cell>
        </row>
        <row r="165">
          <cell r="A165" t="str">
            <v>09.A.016</v>
          </cell>
          <cell r="B165" t="str">
            <v>Ponto com 2 tomadas  2P+T universal - condulete 3/4" corpo duplo</v>
          </cell>
          <cell r="C165" t="str">
            <v>UND</v>
          </cell>
          <cell r="D165">
            <v>141.22</v>
          </cell>
          <cell r="E165">
            <v>38899</v>
          </cell>
        </row>
        <row r="166">
          <cell r="A166" t="str">
            <v>09.A.017</v>
          </cell>
          <cell r="B166" t="str">
            <v>Ponto com tomada RJ-45 - condulete 3/4"</v>
          </cell>
          <cell r="C166" t="str">
            <v>UND</v>
          </cell>
          <cell r="D166">
            <v>122.58</v>
          </cell>
          <cell r="E166">
            <v>38899</v>
          </cell>
        </row>
        <row r="167">
          <cell r="A167" t="str">
            <v>09.A.018</v>
          </cell>
          <cell r="B167" t="str">
            <v>Ponto com tomada RJ-11 -condulete  3/4"</v>
          </cell>
          <cell r="C167" t="str">
            <v>UND</v>
          </cell>
          <cell r="D167">
            <v>123.91</v>
          </cell>
          <cell r="E167">
            <v>38899</v>
          </cell>
        </row>
        <row r="168">
          <cell r="A168" t="str">
            <v>09.A.019</v>
          </cell>
          <cell r="B168" t="str">
            <v>Ponto com duas tomadas RJ-45 -condulete 3/4" -corpo duplo</v>
          </cell>
          <cell r="C168" t="str">
            <v>UND</v>
          </cell>
          <cell r="D168">
            <v>134.31</v>
          </cell>
          <cell r="E168">
            <v>38899</v>
          </cell>
        </row>
        <row r="169">
          <cell r="A169" t="str">
            <v>09.A.020</v>
          </cell>
          <cell r="B169" t="str">
            <v>Ponto com duas tomadas RJ-11 - condulete 3/4" - corpo duplo</v>
          </cell>
          <cell r="C169" t="str">
            <v>UND</v>
          </cell>
          <cell r="D169">
            <v>130.56</v>
          </cell>
          <cell r="E169">
            <v>38899</v>
          </cell>
        </row>
        <row r="170">
          <cell r="A170" t="str">
            <v>09.A.021</v>
          </cell>
          <cell r="B170" t="str">
            <v>Disjuntor caixa moldada bipolar 60-100A TP europeu</v>
          </cell>
          <cell r="C170" t="str">
            <v>UND</v>
          </cell>
          <cell r="D170">
            <v>152.62</v>
          </cell>
          <cell r="E170">
            <v>39083</v>
          </cell>
        </row>
        <row r="171">
          <cell r="A171" t="str">
            <v>09.A.022</v>
          </cell>
          <cell r="B171" t="str">
            <v>Luminaria sobrepor c/ refletor parab Altena c/ 2 lamp fluoresc 36w c/ soquete e reator alto fator potencia 115v/60hz</v>
          </cell>
          <cell r="C171" t="str">
            <v>UND</v>
          </cell>
          <cell r="D171">
            <v>1019.23</v>
          </cell>
          <cell r="E171">
            <v>38899</v>
          </cell>
        </row>
        <row r="172">
          <cell r="A172" t="str">
            <v>09.A.023</v>
          </cell>
          <cell r="B172" t="str">
            <v>Luminaria sobrepor Altena equip teseo c/ vidro 2 lamp fluoresc compactas dupla 26w c/ soquete reator alto fator de potencia</v>
          </cell>
          <cell r="C172" t="str">
            <v>UND</v>
          </cell>
          <cell r="D172">
            <v>640.91</v>
          </cell>
          <cell r="E172">
            <v>38899</v>
          </cell>
        </row>
        <row r="173">
          <cell r="A173" t="str">
            <v>09.A.024</v>
          </cell>
          <cell r="B173" t="str">
            <v>Spot altena pulsar c/ proteção anti ofuscante c/ lamp multi vapor metal TS 150w c/ soquetes reator ignitor alto fator pot 230v-60hz</v>
          </cell>
          <cell r="C173" t="str">
            <v>UND</v>
          </cell>
          <cell r="D173">
            <v>450.64</v>
          </cell>
          <cell r="E173">
            <v>38899</v>
          </cell>
        </row>
        <row r="174">
          <cell r="A174" t="str">
            <v>09.A.025</v>
          </cell>
          <cell r="B174" t="str">
            <v>Projetor altena MX 70V2 c/ lamp multi vapor metal. 70w c/ soquete reator ignitor alto fator potencia 230v-60hz</v>
          </cell>
          <cell r="C174" t="str">
            <v>UND</v>
          </cell>
          <cell r="D174">
            <v>803.35</v>
          </cell>
          <cell r="E174">
            <v>38899</v>
          </cell>
        </row>
        <row r="175">
          <cell r="A175" t="str">
            <v>09.A.026</v>
          </cell>
          <cell r="B175" t="str">
            <v>Luminaria embutir altena LPA 09125 c/ lampada halogena 20 50w/30°c transf 115v/12v</v>
          </cell>
          <cell r="C175" t="str">
            <v>UND</v>
          </cell>
          <cell r="D175">
            <v>65.59</v>
          </cell>
          <cell r="E175">
            <v>38899</v>
          </cell>
        </row>
        <row r="176">
          <cell r="A176" t="str">
            <v>09.A.027</v>
          </cell>
          <cell r="B176" t="str">
            <v>Luminaria sobrep altena SS 6232 c/ refletor parab c/ 2 lamp fluoresc 32w c/ soquete reator eletr partida rapida alto fator 115v-60hz</v>
          </cell>
          <cell r="C176" t="str">
            <v>UND</v>
          </cell>
          <cell r="D176">
            <v>432.43</v>
          </cell>
          <cell r="E176">
            <v>38899</v>
          </cell>
        </row>
        <row r="177">
          <cell r="A177" t="str">
            <v>09.A.028</v>
          </cell>
          <cell r="B177" t="str">
            <v>Spot altena LSA 9200 PHEBO c/ lamp halogena 75w/115v/60hz c/ soquete</v>
          </cell>
          <cell r="C177" t="str">
            <v>UND</v>
          </cell>
          <cell r="D177">
            <v>97.82</v>
          </cell>
          <cell r="E177">
            <v>38899</v>
          </cell>
        </row>
        <row r="178">
          <cell r="A178" t="str">
            <v>09.A.029</v>
          </cell>
          <cell r="B178" t="str">
            <v>Poste de iluminação em tubo de aço galv. com 2 luminárias em alumínio anodizado e acessórios - h=4,50m</v>
          </cell>
          <cell r="C178" t="str">
            <v xml:space="preserve">UN </v>
          </cell>
          <cell r="D178">
            <v>944.06</v>
          </cell>
          <cell r="E178">
            <v>39264</v>
          </cell>
        </row>
        <row r="179">
          <cell r="A179" t="str">
            <v>09.A.030</v>
          </cell>
          <cell r="B179" t="str">
            <v>Poste de iluminação em tubo de aço galv. com luminária tipo pétala em alumínio anodizado e acessórios - h=4,50m</v>
          </cell>
          <cell r="C179" t="str">
            <v xml:space="preserve">UN </v>
          </cell>
          <cell r="D179">
            <v>770.93</v>
          </cell>
          <cell r="E179">
            <v>39264</v>
          </cell>
        </row>
        <row r="180">
          <cell r="A180" t="str">
            <v>09.A.031</v>
          </cell>
          <cell r="B180" t="str">
            <v>Armação pressbow com 3 isoladores</v>
          </cell>
          <cell r="C180" t="str">
            <v xml:space="preserve">UN </v>
          </cell>
          <cell r="D180">
            <v>24.94</v>
          </cell>
          <cell r="E180">
            <v>39264</v>
          </cell>
        </row>
        <row r="181">
          <cell r="A181" t="str">
            <v>09.A.032</v>
          </cell>
          <cell r="B181" t="str">
            <v>Braçadeira para fixação de eletroduto</v>
          </cell>
          <cell r="C181" t="str">
            <v xml:space="preserve">UN </v>
          </cell>
          <cell r="D181">
            <v>2.81</v>
          </cell>
          <cell r="E181">
            <v>39264</v>
          </cell>
        </row>
        <row r="182">
          <cell r="A182" t="str">
            <v>09.A.033</v>
          </cell>
          <cell r="B182" t="str">
            <v>Poste de entrada de energia duplo "T" - 7,5 m / 200 DAN</v>
          </cell>
          <cell r="C182" t="str">
            <v xml:space="preserve">UN </v>
          </cell>
          <cell r="D182">
            <v>430.79</v>
          </cell>
          <cell r="E182">
            <v>39264</v>
          </cell>
        </row>
        <row r="183">
          <cell r="A183" t="str">
            <v>09.A.034</v>
          </cell>
          <cell r="B183" t="str">
            <v>Caixa de entrada de energia tipo "T" - 90X60 cm padrão eletropaulo</v>
          </cell>
          <cell r="C183" t="str">
            <v xml:space="preserve">UN </v>
          </cell>
          <cell r="D183">
            <v>264.51</v>
          </cell>
          <cell r="E183">
            <v>39264</v>
          </cell>
        </row>
        <row r="184">
          <cell r="A184" t="str">
            <v>09.A.035</v>
          </cell>
          <cell r="B184" t="str">
            <v>Haste de aço galvanizado - 2"x 3 m</v>
          </cell>
          <cell r="C184" t="str">
            <v xml:space="preserve">UN </v>
          </cell>
          <cell r="D184">
            <v>117.55</v>
          </cell>
          <cell r="E184">
            <v>39264</v>
          </cell>
        </row>
        <row r="185">
          <cell r="A185" t="str">
            <v>09.A.036</v>
          </cell>
          <cell r="B185" t="str">
            <v>Braçadeira de aço galvanizado - 3"</v>
          </cell>
          <cell r="C185" t="str">
            <v xml:space="preserve">UN </v>
          </cell>
          <cell r="D185">
            <v>6.34</v>
          </cell>
          <cell r="E185">
            <v>39083</v>
          </cell>
        </row>
        <row r="186">
          <cell r="A186" t="str">
            <v>09.A.037</v>
          </cell>
          <cell r="B186" t="str">
            <v>Estação Transformadora de IP Simples - 15 kVA, conforme detalhe de ILUME</v>
          </cell>
          <cell r="C186" t="str">
            <v xml:space="preserve">UN </v>
          </cell>
          <cell r="D186">
            <v>3744.96</v>
          </cell>
          <cell r="E186">
            <v>39264</v>
          </cell>
        </row>
        <row r="187">
          <cell r="A187" t="str">
            <v>09.A.038</v>
          </cell>
          <cell r="B187" t="str">
            <v>Poste de aço H=10,0 m, 1 lumin. c/ lâmp. Vapor de sódio 250 w - Padrão ILUME</v>
          </cell>
          <cell r="C187" t="str">
            <v xml:space="preserve">UN </v>
          </cell>
          <cell r="D187">
            <v>1461.43</v>
          </cell>
          <cell r="E187">
            <v>39083</v>
          </cell>
        </row>
        <row r="188">
          <cell r="A188" t="str">
            <v>09.A.039</v>
          </cell>
          <cell r="B188" t="str">
            <v>Poste de aço H=7,50 m, 1 lumin. c/ lâmp. Vapor de sódio 150 w - Padrão ILUME</v>
          </cell>
          <cell r="C188" t="str">
            <v xml:space="preserve">UN </v>
          </cell>
          <cell r="D188">
            <v>1143.1600000000001</v>
          </cell>
          <cell r="E188">
            <v>39264</v>
          </cell>
        </row>
        <row r="189">
          <cell r="A189" t="str">
            <v>09.A.040</v>
          </cell>
          <cell r="B189" t="str">
            <v>Poste de aço H=7,50 m, 2 lumin. c/ lâmp. Vapor de sódio 150 w - Padrão ILUME</v>
          </cell>
          <cell r="C189" t="str">
            <v xml:space="preserve">UN </v>
          </cell>
          <cell r="D189">
            <v>1498.42</v>
          </cell>
          <cell r="E189">
            <v>39264</v>
          </cell>
        </row>
        <row r="190">
          <cell r="A190" t="str">
            <v>09.A.041</v>
          </cell>
          <cell r="B190" t="str">
            <v>Poste de aço H=10,0 m, 3 lumin. c/ lâmp. Vapor de sódio 150 w - Padrão ILUME</v>
          </cell>
          <cell r="C190" t="str">
            <v xml:space="preserve">UN </v>
          </cell>
          <cell r="D190">
            <v>2324.4</v>
          </cell>
          <cell r="E190">
            <v>39264</v>
          </cell>
        </row>
        <row r="191">
          <cell r="A191" t="str">
            <v>09.A.042</v>
          </cell>
          <cell r="B191" t="str">
            <v>Comando de IP (CG07) para 7,5 kVA e rede duplex</v>
          </cell>
          <cell r="C191" t="str">
            <v xml:space="preserve">UN </v>
          </cell>
          <cell r="D191">
            <v>1154.25</v>
          </cell>
          <cell r="E191">
            <v>39264</v>
          </cell>
        </row>
        <row r="192">
          <cell r="A192" t="str">
            <v>09.A.043</v>
          </cell>
          <cell r="B192" t="str">
            <v>Aterramento de 1 haste (H1)</v>
          </cell>
          <cell r="C192" t="str">
            <v xml:space="preserve">UN </v>
          </cell>
          <cell r="D192">
            <v>36.53</v>
          </cell>
          <cell r="E192">
            <v>39264</v>
          </cell>
        </row>
        <row r="193">
          <cell r="A193" t="str">
            <v>09.A.044</v>
          </cell>
          <cell r="B193" t="str">
            <v>Aterramento de 3 haste (H3)</v>
          </cell>
          <cell r="C193" t="str">
            <v xml:space="preserve">UN </v>
          </cell>
          <cell r="D193">
            <v>130.61000000000001</v>
          </cell>
          <cell r="E193">
            <v>39264</v>
          </cell>
        </row>
        <row r="194">
          <cell r="A194" t="str">
            <v>09.A.045</v>
          </cell>
          <cell r="B194" t="str">
            <v>Base tipo SP-21</v>
          </cell>
          <cell r="C194" t="str">
            <v xml:space="preserve">UN </v>
          </cell>
          <cell r="D194">
            <v>261.7</v>
          </cell>
          <cell r="E194">
            <v>39264</v>
          </cell>
        </row>
        <row r="195">
          <cell r="A195" t="str">
            <v>09.A.046</v>
          </cell>
          <cell r="B195" t="str">
            <v>Ponto de transição simples (PT)</v>
          </cell>
          <cell r="C195" t="str">
            <v xml:space="preserve">UN </v>
          </cell>
          <cell r="D195">
            <v>144.35</v>
          </cell>
          <cell r="E195">
            <v>39264</v>
          </cell>
        </row>
        <row r="196">
          <cell r="A196" t="str">
            <v>09.A.047</v>
          </cell>
          <cell r="B196" t="str">
            <v>Entrada de Energia e Telefone - 73kVA (Rede Estrela com Neutro)</v>
          </cell>
          <cell r="C196" t="str">
            <v xml:space="preserve">UN </v>
          </cell>
          <cell r="D196">
            <v>5641.19</v>
          </cell>
          <cell r="E196">
            <v>39083</v>
          </cell>
        </row>
        <row r="197">
          <cell r="A197" t="str">
            <v>09.A.048</v>
          </cell>
          <cell r="B197" t="str">
            <v>Entrada de Energia e Telefone - 38kVA (Rede Delta com Neutro)</v>
          </cell>
          <cell r="C197" t="str">
            <v xml:space="preserve">UN </v>
          </cell>
          <cell r="D197">
            <v>4741.09</v>
          </cell>
          <cell r="E197">
            <v>39264</v>
          </cell>
        </row>
        <row r="198">
          <cell r="A198" t="str">
            <v>09.A.049</v>
          </cell>
          <cell r="B198" t="str">
            <v>Entrada de Energia e Telefone - 65kVA (Rede Estrela com Neutro)</v>
          </cell>
          <cell r="C198" t="str">
            <v xml:space="preserve">UN </v>
          </cell>
          <cell r="D198">
            <v>4726.3</v>
          </cell>
          <cell r="E198">
            <v>39083</v>
          </cell>
        </row>
        <row r="199">
          <cell r="A199" t="str">
            <v>09.A.050</v>
          </cell>
          <cell r="B199" t="str">
            <v>Caixa E-Padrão Eletropaulo</v>
          </cell>
          <cell r="C199" t="str">
            <v xml:space="preserve">UN </v>
          </cell>
          <cell r="D199">
            <v>103.88</v>
          </cell>
          <cell r="E199">
            <v>39264</v>
          </cell>
        </row>
        <row r="200">
          <cell r="A200" t="str">
            <v>09.A.051</v>
          </cell>
          <cell r="B200" t="str">
            <v>Entrada de Energia -Caixa E- 19kVA-Categoria B6</v>
          </cell>
          <cell r="C200" t="str">
            <v xml:space="preserve">UN </v>
          </cell>
          <cell r="D200">
            <v>1167.3900000000001</v>
          </cell>
          <cell r="E200">
            <v>39085</v>
          </cell>
        </row>
        <row r="201">
          <cell r="A201" t="str">
            <v>09.A.052</v>
          </cell>
          <cell r="B201" t="str">
            <v>Disjuntor caixa moldada tripolar 100A -TP europeu</v>
          </cell>
          <cell r="C201" t="str">
            <v xml:space="preserve">UN </v>
          </cell>
          <cell r="D201">
            <v>209.74</v>
          </cell>
          <cell r="E201">
            <v>39083</v>
          </cell>
        </row>
        <row r="202">
          <cell r="A202" t="str">
            <v>09.A.053</v>
          </cell>
          <cell r="B202" t="str">
            <v>Disjuntor caixa moldada tripolar 63A- tipo europeu</v>
          </cell>
          <cell r="C202" t="str">
            <v xml:space="preserve">UN </v>
          </cell>
          <cell r="D202">
            <v>60.49</v>
          </cell>
          <cell r="E202">
            <v>39264</v>
          </cell>
        </row>
        <row r="203">
          <cell r="A203" t="str">
            <v>09.A.054</v>
          </cell>
          <cell r="B203" t="str">
            <v>Contator 20A- 2NA- 220 V</v>
          </cell>
          <cell r="C203" t="str">
            <v xml:space="preserve">UN </v>
          </cell>
          <cell r="D203">
            <v>90.63</v>
          </cell>
          <cell r="E203">
            <v>39083</v>
          </cell>
        </row>
        <row r="204">
          <cell r="A204" t="str">
            <v>09.A.055</v>
          </cell>
          <cell r="B204" t="str">
            <v>Disjuntor Tripolar 80A- Tipo Europeu</v>
          </cell>
          <cell r="C204" t="str">
            <v xml:space="preserve">UN </v>
          </cell>
          <cell r="D204">
            <v>68.84</v>
          </cell>
          <cell r="E204">
            <v>39264</v>
          </cell>
        </row>
        <row r="205">
          <cell r="A205" t="str">
            <v>09.A.056</v>
          </cell>
          <cell r="B205" t="str">
            <v>Disjuntor Bipolar 80A- Tipo Europeu</v>
          </cell>
          <cell r="C205" t="str">
            <v xml:space="preserve">UN </v>
          </cell>
          <cell r="D205">
            <v>62.58</v>
          </cell>
          <cell r="E205">
            <v>39083</v>
          </cell>
        </row>
        <row r="206">
          <cell r="A206" t="str">
            <v>09.A.057</v>
          </cell>
          <cell r="B206" t="str">
            <v>Interruptor diferencial tetrapolar - 25A sensibildade 300mA</v>
          </cell>
          <cell r="C206" t="str">
            <v xml:space="preserve">UN </v>
          </cell>
          <cell r="D206">
            <v>116.6</v>
          </cell>
          <cell r="E206">
            <v>39264</v>
          </cell>
        </row>
        <row r="207">
          <cell r="A207" t="str">
            <v>09.A.058</v>
          </cell>
          <cell r="B207" t="str">
            <v>Interruptor diferencial tetrapolar - 40A sensibildade 300mA</v>
          </cell>
          <cell r="C207" t="str">
            <v xml:space="preserve">UN </v>
          </cell>
          <cell r="D207">
            <v>119.5</v>
          </cell>
          <cell r="E207">
            <v>39264</v>
          </cell>
        </row>
        <row r="208">
          <cell r="A208" t="str">
            <v>09.A.059</v>
          </cell>
          <cell r="B208" t="str">
            <v>Contator tripolar 25A - Bobina de corrente alernada 220V - classe de tensão 600V com 2NA+2NF</v>
          </cell>
          <cell r="C208" t="str">
            <v xml:space="preserve">UN </v>
          </cell>
          <cell r="D208">
            <v>135.07</v>
          </cell>
          <cell r="E208">
            <v>39264</v>
          </cell>
        </row>
        <row r="209">
          <cell r="A209" t="str">
            <v>09.A.060</v>
          </cell>
          <cell r="B209" t="str">
            <v>Contator tripolar 40A - Bobina de corrente alernada 220V - classe de tensão 600V com 2NA+2NF</v>
          </cell>
          <cell r="C209" t="str">
            <v xml:space="preserve">UN </v>
          </cell>
          <cell r="D209">
            <v>197.17</v>
          </cell>
          <cell r="E209">
            <v>39264</v>
          </cell>
        </row>
        <row r="210">
          <cell r="A210" t="str">
            <v>09.A.061</v>
          </cell>
          <cell r="B210" t="str">
            <v>Contator tripolar 63A - Bobina de corrente alernada 220V - classe de tensão 600V com 2NA+2NF</v>
          </cell>
          <cell r="C210" t="str">
            <v xml:space="preserve">UN </v>
          </cell>
          <cell r="D210">
            <v>244.4</v>
          </cell>
          <cell r="E210">
            <v>39264</v>
          </cell>
        </row>
        <row r="211">
          <cell r="A211" t="str">
            <v>09.A.062</v>
          </cell>
          <cell r="B211" t="str">
            <v>Contator tripolar 150A - Bobina de corrente alernada 220V - classe de tensão 600V com 2NA+2NF</v>
          </cell>
          <cell r="C211" t="str">
            <v xml:space="preserve">UN </v>
          </cell>
          <cell r="D211">
            <v>532.52</v>
          </cell>
          <cell r="E211">
            <v>39264</v>
          </cell>
        </row>
        <row r="212">
          <cell r="A212" t="str">
            <v>09.A.063</v>
          </cell>
          <cell r="B212" t="str">
            <v>Entrada de energia categoria C-9 (Chafariz - Parque da Luz)</v>
          </cell>
          <cell r="C212" t="str">
            <v xml:space="preserve">UN </v>
          </cell>
          <cell r="D212">
            <v>5706.46</v>
          </cell>
          <cell r="E212">
            <v>39264</v>
          </cell>
        </row>
        <row r="213">
          <cell r="A213" t="str">
            <v>09.A.064</v>
          </cell>
          <cell r="B213" t="str">
            <v>Entrada de energia 75KVA (Delta com neutro), exceto poste</v>
          </cell>
          <cell r="C213" t="str">
            <v xml:space="preserve">UN </v>
          </cell>
          <cell r="D213">
            <v>6264.36</v>
          </cell>
          <cell r="E213">
            <v>39264</v>
          </cell>
        </row>
        <row r="214">
          <cell r="A214" t="str">
            <v>09.A.065</v>
          </cell>
          <cell r="B214" t="str">
            <v>Poste de entrada de energia duplo "T" - 7,5 m / 90 DAN</v>
          </cell>
          <cell r="C214" t="str">
            <v xml:space="preserve">UN </v>
          </cell>
          <cell r="D214">
            <v>349.48</v>
          </cell>
          <cell r="E214">
            <v>39264</v>
          </cell>
        </row>
        <row r="215">
          <cell r="A215" t="str">
            <v>09.A.066</v>
          </cell>
          <cell r="B215" t="str">
            <v>CONTATOR TRIPOLAR I NOMINAL 12 A</v>
          </cell>
          <cell r="C215" t="str">
            <v xml:space="preserve">UN </v>
          </cell>
          <cell r="D215">
            <v>118.24</v>
          </cell>
          <cell r="E215">
            <v>39264</v>
          </cell>
        </row>
        <row r="216">
          <cell r="A216" t="str">
            <v>09.A.067</v>
          </cell>
          <cell r="B216" t="str">
            <v>CONTATOR TRIPOLAR I NOMINAL 22 A</v>
          </cell>
          <cell r="C216" t="str">
            <v xml:space="preserve">UN </v>
          </cell>
          <cell r="D216">
            <v>151.79</v>
          </cell>
          <cell r="E216">
            <v>39264</v>
          </cell>
        </row>
        <row r="217">
          <cell r="A217" t="str">
            <v>09.A.068</v>
          </cell>
          <cell r="B217" t="str">
            <v>GRUPO GERADOR 150KVA EXCITACAO BRUSHLEES C/QUADRO TRANSF AUTOMATICA</v>
          </cell>
          <cell r="C217" t="str">
            <v xml:space="preserve">UN </v>
          </cell>
          <cell r="D217">
            <v>57046.25</v>
          </cell>
          <cell r="E217">
            <v>39264</v>
          </cell>
        </row>
        <row r="218">
          <cell r="A218" t="str">
            <v>09.A.069</v>
          </cell>
          <cell r="B218" t="str">
            <v>ISOLADOR SUPORTE TIPO PEDESTAL EM PORCELANA - 15 KV</v>
          </cell>
          <cell r="C218" t="str">
            <v xml:space="preserve">UN </v>
          </cell>
          <cell r="D218">
            <v>35.64</v>
          </cell>
          <cell r="E218">
            <v>39264</v>
          </cell>
        </row>
        <row r="219">
          <cell r="A219" t="str">
            <v>09.A.070</v>
          </cell>
          <cell r="B219" t="str">
            <v>TRANSFORMADOR POTENCIAL A OLEO 500 VA - 13.2 KV / 220 V</v>
          </cell>
          <cell r="C219" t="str">
            <v xml:space="preserve">UN </v>
          </cell>
          <cell r="D219">
            <v>1556.94</v>
          </cell>
          <cell r="E219">
            <v>39264</v>
          </cell>
        </row>
        <row r="220">
          <cell r="A220" t="str">
            <v>09.A.071</v>
          </cell>
          <cell r="B220" t="str">
            <v>CHAVE SECCIONADORA TRIP SECA INTERNA 400A/15KV</v>
          </cell>
          <cell r="C220" t="str">
            <v xml:space="preserve">UN </v>
          </cell>
          <cell r="D220">
            <v>574.28</v>
          </cell>
          <cell r="E220">
            <v>39264</v>
          </cell>
        </row>
        <row r="221">
          <cell r="A221" t="str">
            <v>09.A.072</v>
          </cell>
          <cell r="B221" t="str">
            <v>CHAVE SECCIONADORA TRIP INTERNA C/BASE FUS HH 400A/15KV</v>
          </cell>
          <cell r="C221" t="str">
            <v xml:space="preserve">UN </v>
          </cell>
          <cell r="D221">
            <v>840.52</v>
          </cell>
          <cell r="E221">
            <v>39264</v>
          </cell>
        </row>
        <row r="222">
          <cell r="A222" t="str">
            <v>09.A.073</v>
          </cell>
          <cell r="B222" t="str">
            <v>LC.11-POSTE CONCR TUB H LIV.= 5M LUM.C/ALOJ.C/LAMP.VP/SODIO 150W</v>
          </cell>
          <cell r="C222" t="str">
            <v xml:space="preserve">UN </v>
          </cell>
          <cell r="D222">
            <v>1487.65</v>
          </cell>
          <cell r="E222">
            <v>39264</v>
          </cell>
        </row>
        <row r="223">
          <cell r="A223" t="str">
            <v>09.A.074</v>
          </cell>
          <cell r="B223" t="str">
            <v>CABECOTE TIPO"TELESP"</v>
          </cell>
          <cell r="C223" t="str">
            <v xml:space="preserve">UN </v>
          </cell>
          <cell r="D223">
            <v>11.17</v>
          </cell>
          <cell r="E223">
            <v>39264</v>
          </cell>
        </row>
        <row r="224">
          <cell r="A224" t="str">
            <v>09.A.075</v>
          </cell>
          <cell r="B224" t="str">
            <v>TRANSFORMADOR TRIFASICO 15KV - 13.2KV / 3.8KV - 220 / 127V - 75 KVA</v>
          </cell>
          <cell r="C224" t="str">
            <v xml:space="preserve">UN </v>
          </cell>
          <cell r="D224">
            <v>6233.36</v>
          </cell>
          <cell r="E224">
            <v>39264</v>
          </cell>
        </row>
        <row r="225">
          <cell r="A225" t="str">
            <v>09.A.076</v>
          </cell>
          <cell r="B225" t="str">
            <v>TRANSFORMADOR TRIFASICO 15KV - 13.2KV / 3.8KV - 220 / 127V-112.5 KVA</v>
          </cell>
          <cell r="C225" t="str">
            <v xml:space="preserve">UN </v>
          </cell>
          <cell r="D225">
            <v>7848.9</v>
          </cell>
          <cell r="E225">
            <v>39264</v>
          </cell>
        </row>
        <row r="226">
          <cell r="A226" t="str">
            <v>09.A.077</v>
          </cell>
          <cell r="B226" t="str">
            <v>ARMACAO PRESSBOW COM 2 ISOLADORES</v>
          </cell>
          <cell r="C226" t="str">
            <v xml:space="preserve">UN </v>
          </cell>
          <cell r="D226">
            <v>16.8</v>
          </cell>
          <cell r="E226">
            <v>39264</v>
          </cell>
        </row>
        <row r="227">
          <cell r="A227" t="str">
            <v>09.A.078</v>
          </cell>
          <cell r="B227" t="str">
            <v>CAIXA DE PASSAGEM CH METÁLICA C/ TAMPA PARAF. 150X150X8 CM</v>
          </cell>
          <cell r="C227" t="str">
            <v xml:space="preserve">UN </v>
          </cell>
          <cell r="D227">
            <v>243.03</v>
          </cell>
          <cell r="E227">
            <v>39264</v>
          </cell>
        </row>
        <row r="228">
          <cell r="A228" t="str">
            <v>09.A.079</v>
          </cell>
          <cell r="B228" t="str">
            <v>EXAUSTOR TIPO DOMICILIAR,DE EMBUTIR</v>
          </cell>
          <cell r="C228" t="str">
            <v xml:space="preserve">UN </v>
          </cell>
          <cell r="D228">
            <v>566.95000000000005</v>
          </cell>
          <cell r="E228">
            <v>39264</v>
          </cell>
        </row>
        <row r="229">
          <cell r="A229" t="str">
            <v>09.A.080</v>
          </cell>
          <cell r="B229" t="str">
            <v>LUMINÁRIA DECORATIVA - 1 LÂMPADA FLUORESCENTE 16 W</v>
          </cell>
          <cell r="C229" t="str">
            <v xml:space="preserve">UN </v>
          </cell>
          <cell r="D229">
            <v>65.290000000000006</v>
          </cell>
          <cell r="E229">
            <v>39264</v>
          </cell>
        </row>
        <row r="230">
          <cell r="A230" t="str">
            <v>09.A.081</v>
          </cell>
          <cell r="B230" t="str">
            <v>CHUMBADOR METALICO P/CONCRETO C/ROSCA INTERNA 3/8"</v>
          </cell>
          <cell r="C230" t="str">
            <v xml:space="preserve">UN </v>
          </cell>
          <cell r="D230">
            <v>6.8</v>
          </cell>
          <cell r="E230">
            <v>39264</v>
          </cell>
        </row>
        <row r="231">
          <cell r="A231" t="str">
            <v>09.A.082</v>
          </cell>
          <cell r="B231" t="str">
            <v>CHAVE COMUTADORA DE VOLTIMETRO</v>
          </cell>
          <cell r="C231" t="str">
            <v xml:space="preserve">UN </v>
          </cell>
          <cell r="D231">
            <v>52.96</v>
          </cell>
          <cell r="E231">
            <v>39264</v>
          </cell>
        </row>
        <row r="232">
          <cell r="A232" t="str">
            <v>09.A.083</v>
          </cell>
          <cell r="B232" t="str">
            <v>CHAVE COMUTADORA DE AMPERIMETRO</v>
          </cell>
          <cell r="C232" t="str">
            <v xml:space="preserve">UN </v>
          </cell>
          <cell r="D232">
            <v>55.14</v>
          </cell>
          <cell r="E232">
            <v>39264</v>
          </cell>
        </row>
        <row r="233">
          <cell r="A233" t="str">
            <v>09.A.084</v>
          </cell>
          <cell r="B233" t="str">
            <v>VOLTIMETRO 72X72 MM 250V</v>
          </cell>
          <cell r="C233" t="str">
            <v xml:space="preserve">UN </v>
          </cell>
          <cell r="D233">
            <v>167.48</v>
          </cell>
          <cell r="E233">
            <v>39264</v>
          </cell>
        </row>
        <row r="234">
          <cell r="A234" t="str">
            <v>09.A.085</v>
          </cell>
          <cell r="B234" t="str">
            <v>AMPERIMETRO 72X72 MM DE 50 ATE 2500A</v>
          </cell>
          <cell r="C234" t="str">
            <v xml:space="preserve">UN </v>
          </cell>
          <cell r="D234">
            <v>160.93</v>
          </cell>
          <cell r="E234">
            <v>39264</v>
          </cell>
        </row>
        <row r="235">
          <cell r="A235" t="str">
            <v>09.A.086</v>
          </cell>
          <cell r="B235" t="str">
            <v>TRANSFORMADOR DE CORRENTE JANELA DE 500 ATE 800 A</v>
          </cell>
          <cell r="C235" t="str">
            <v xml:space="preserve">UN </v>
          </cell>
          <cell r="D235">
            <v>322.47000000000003</v>
          </cell>
          <cell r="E235">
            <v>39264</v>
          </cell>
        </row>
        <row r="236">
          <cell r="A236" t="str">
            <v>09.A.087</v>
          </cell>
          <cell r="B236" t="str">
            <v>QUADRO AUTO SUPORTAVEL IP-54 1800X1200X500 MM</v>
          </cell>
          <cell r="C236" t="str">
            <v xml:space="preserve">UN </v>
          </cell>
          <cell r="D236">
            <v>3641.3</v>
          </cell>
          <cell r="E236">
            <v>39264</v>
          </cell>
        </row>
        <row r="237">
          <cell r="A237" t="str">
            <v>09.A.088</v>
          </cell>
          <cell r="B237" t="str">
            <v>QUADRO AUTO SUPORTAVEL IP-54 2300X1600X600 MM</v>
          </cell>
          <cell r="C237" t="str">
            <v xml:space="preserve">UN </v>
          </cell>
          <cell r="D237">
            <v>4952.97</v>
          </cell>
          <cell r="E237">
            <v>39264</v>
          </cell>
        </row>
        <row r="238">
          <cell r="A238" t="str">
            <v>09.A.089</v>
          </cell>
          <cell r="B238" t="str">
            <v>BUCHA DE PASSAGEM INTERNA/EXTERNA - 15 KV</v>
          </cell>
          <cell r="C238" t="str">
            <v xml:space="preserve">UN </v>
          </cell>
          <cell r="D238">
            <v>120.49</v>
          </cell>
          <cell r="E238">
            <v>39264</v>
          </cell>
        </row>
        <row r="239">
          <cell r="A239" t="str">
            <v>09.A.090</v>
          </cell>
          <cell r="B239" t="str">
            <v>CHAPA DE FERRO 1.50 X 0.50 X 1/4" PARA BUCHAS DE PASSAGEM</v>
          </cell>
          <cell r="C239" t="str">
            <v xml:space="preserve">UN </v>
          </cell>
          <cell r="D239">
            <v>302.27</v>
          </cell>
          <cell r="E239">
            <v>39264</v>
          </cell>
        </row>
        <row r="240">
          <cell r="A240" t="str">
            <v>09.A.091</v>
          </cell>
          <cell r="B240" t="str">
            <v>BASE TRIPOLAR PARA FUSIVEL LIMITADOR HH - 15 KV / 200 A</v>
          </cell>
          <cell r="C240" t="str">
            <v xml:space="preserve">UN </v>
          </cell>
          <cell r="D240">
            <v>446.81</v>
          </cell>
          <cell r="E240">
            <v>39264</v>
          </cell>
        </row>
        <row r="241">
          <cell r="A241" t="str">
            <v>09.A.092</v>
          </cell>
          <cell r="B241" t="str">
            <v>FUSIVEL PARA TRANSFORMADOR DE POTENCIAL</v>
          </cell>
          <cell r="C241" t="str">
            <v xml:space="preserve">UN </v>
          </cell>
          <cell r="D241">
            <v>29.88</v>
          </cell>
          <cell r="E241">
            <v>39264</v>
          </cell>
        </row>
        <row r="242">
          <cell r="A242" t="str">
            <v>09.A.093</v>
          </cell>
          <cell r="B242" t="str">
            <v>DISJUNTOR VOL REDUZIDO DE OLEO 15KV / 350 MVA - COMPLETO</v>
          </cell>
          <cell r="C242" t="str">
            <v xml:space="preserve">UN </v>
          </cell>
          <cell r="D242">
            <v>18876.939999999999</v>
          </cell>
          <cell r="E242">
            <v>39264</v>
          </cell>
        </row>
        <row r="243">
          <cell r="A243" t="str">
            <v>09.A.094</v>
          </cell>
          <cell r="B243" t="str">
            <v>RELE DE SOBRECORRENTE DISJUNTOR 15 KV FLUIDO DINAMICO</v>
          </cell>
          <cell r="C243" t="str">
            <v xml:space="preserve">UN </v>
          </cell>
          <cell r="D243">
            <v>1054.5999999999999</v>
          </cell>
          <cell r="E243">
            <v>39264</v>
          </cell>
        </row>
        <row r="244">
          <cell r="A244" t="str">
            <v>09.A.095</v>
          </cell>
          <cell r="B244" t="str">
            <v>BOBINA DE MINIMA TENSAO DO DISJUNTOR VOL. REDUZIDO DE OLEO</v>
          </cell>
          <cell r="C244" t="str">
            <v xml:space="preserve">UN </v>
          </cell>
          <cell r="D244">
            <v>804.74</v>
          </cell>
          <cell r="E244">
            <v>39264</v>
          </cell>
        </row>
        <row r="245">
          <cell r="A245" t="str">
            <v>09.A.096</v>
          </cell>
          <cell r="B245" t="str">
            <v>RELE DE FALTA DE FASE E MINIMA TENSAO TRIFASICO</v>
          </cell>
          <cell r="C245" t="str">
            <v xml:space="preserve">UN </v>
          </cell>
          <cell r="D245">
            <v>98.14</v>
          </cell>
          <cell r="E245">
            <v>39264</v>
          </cell>
        </row>
        <row r="246">
          <cell r="A246" t="str">
            <v>09.A.097</v>
          </cell>
          <cell r="B246" t="str">
            <v>TAPETE DE BORRACHA 100 X 100 X 0.5 CM</v>
          </cell>
          <cell r="C246" t="str">
            <v xml:space="preserve">UN </v>
          </cell>
          <cell r="D246">
            <v>74.97</v>
          </cell>
          <cell r="E246">
            <v>39264</v>
          </cell>
        </row>
        <row r="247">
          <cell r="A247" t="str">
            <v>09.A.098</v>
          </cell>
          <cell r="B247" t="str">
            <v>VARA DE MANOBRA DE FENOLITE 2.70 M / 15 KV</v>
          </cell>
          <cell r="C247" t="str">
            <v xml:space="preserve">UN </v>
          </cell>
          <cell r="D247">
            <v>87.6</v>
          </cell>
          <cell r="E247">
            <v>39264</v>
          </cell>
        </row>
        <row r="248">
          <cell r="A248" t="str">
            <v>09.A.099</v>
          </cell>
          <cell r="B248" t="str">
            <v>VENEZIANA COM TELA DE PROTECAO EXP. 15 CM</v>
          </cell>
          <cell r="C248" t="str">
            <v>M2</v>
          </cell>
          <cell r="D248">
            <v>263.89</v>
          </cell>
          <cell r="E248">
            <v>39264</v>
          </cell>
        </row>
        <row r="249">
          <cell r="A249" t="str">
            <v>09.A.100</v>
          </cell>
          <cell r="B249" t="str">
            <v xml:space="preserve">ENTRADA D ENERGIA - CAIXA E - TRIFÁSICO - 100 A </v>
          </cell>
          <cell r="C249" t="str">
            <v xml:space="preserve">UN </v>
          </cell>
          <cell r="D249">
            <v>1011.01</v>
          </cell>
          <cell r="E249">
            <v>39264</v>
          </cell>
        </row>
        <row r="250">
          <cell r="A250" t="str">
            <v>09.A.101</v>
          </cell>
          <cell r="B250" t="str">
            <v>ENTRADA D ENERGIA - (DELTA COM NEUTRO- CAT.B7-125 A)</v>
          </cell>
          <cell r="C250" t="str">
            <v xml:space="preserve">UN </v>
          </cell>
          <cell r="D250">
            <v>4399.1000000000004</v>
          </cell>
          <cell r="E250">
            <v>39264</v>
          </cell>
        </row>
        <row r="251">
          <cell r="A251" t="str">
            <v>09.A.102</v>
          </cell>
          <cell r="B251" t="str">
            <v>ENTRADA DE ENERGIA - CATEGORIA B6</v>
          </cell>
          <cell r="C251" t="str">
            <v xml:space="preserve">UN </v>
          </cell>
          <cell r="D251">
            <v>1912.2</v>
          </cell>
          <cell r="E251">
            <v>39264</v>
          </cell>
        </row>
        <row r="252">
          <cell r="A252" t="str">
            <v>09.A.103</v>
          </cell>
          <cell r="B252" t="str">
            <v>ENTRADA DE ENERGIA - CATEGORIA B9</v>
          </cell>
          <cell r="C252" t="str">
            <v xml:space="preserve">UN </v>
          </cell>
          <cell r="D252">
            <v>7252</v>
          </cell>
          <cell r="E252">
            <v>39264</v>
          </cell>
        </row>
        <row r="253">
          <cell r="A253" t="str">
            <v>10.0.000</v>
          </cell>
          <cell r="B253" t="str">
            <v>Instalações hidro-sanitárias</v>
          </cell>
        </row>
        <row r="254">
          <cell r="A254" t="str">
            <v>10.A.001</v>
          </cell>
          <cell r="B254" t="str">
            <v>Buzinote de PVC rígido - linha d'água 2"</v>
          </cell>
          <cell r="C254" t="str">
            <v>UN</v>
          </cell>
          <cell r="D254">
            <v>20.71</v>
          </cell>
          <cell r="E254">
            <v>38718</v>
          </cell>
        </row>
        <row r="255">
          <cell r="A255" t="str">
            <v>10.A.003</v>
          </cell>
          <cell r="B255" t="str">
            <v>Barbacãs de PVC rígido - 2"</v>
          </cell>
          <cell r="C255" t="str">
            <v>M</v>
          </cell>
          <cell r="D255">
            <v>11.74</v>
          </cell>
          <cell r="E255">
            <v>37408</v>
          </cell>
        </row>
        <row r="256">
          <cell r="A256" t="str">
            <v>10.A.004</v>
          </cell>
          <cell r="B256" t="str">
            <v>Barbacãs de PVC rígido - 3"</v>
          </cell>
          <cell r="C256" t="str">
            <v>M</v>
          </cell>
          <cell r="D256">
            <v>12.46</v>
          </cell>
          <cell r="E256">
            <v>37408</v>
          </cell>
        </row>
        <row r="257">
          <cell r="A257" t="str">
            <v>10.A.005</v>
          </cell>
          <cell r="B257" t="str">
            <v>Barbacãs de PVC rígido - 4"</v>
          </cell>
          <cell r="C257" t="str">
            <v>M</v>
          </cell>
          <cell r="D257">
            <v>13.15</v>
          </cell>
          <cell r="E257">
            <v>37408</v>
          </cell>
        </row>
        <row r="258">
          <cell r="A258" t="str">
            <v>10.A.008</v>
          </cell>
          <cell r="B258" t="str">
            <v>Passou p/a TABELA N.31 - 17.05.21 - Barras de apoio p/deficiente físico</v>
          </cell>
          <cell r="C258" t="str">
            <v>UN</v>
          </cell>
          <cell r="D258">
            <v>32.35</v>
          </cell>
          <cell r="E258">
            <v>35431</v>
          </cell>
        </row>
        <row r="259">
          <cell r="A259" t="str">
            <v>10.A.020</v>
          </cell>
          <cell r="B259" t="str">
            <v>Passou p/a TABELA N.31 - 10.11.86 - Canaleta para águas pluviais (l = 30 cm) tipo FDE - CA01</v>
          </cell>
          <cell r="C259" t="str">
            <v>M</v>
          </cell>
          <cell r="D259">
            <v>37.380000000000003</v>
          </cell>
          <cell r="E259">
            <v>35431</v>
          </cell>
        </row>
        <row r="260">
          <cell r="A260" t="str">
            <v>10.A.027</v>
          </cell>
          <cell r="B260" t="str">
            <v>Reserv. 10.000 L - pré-mold. alt. aprox. = 9,0 m c/escada marinheiro</v>
          </cell>
          <cell r="C260" t="str">
            <v>UN</v>
          </cell>
          <cell r="D260">
            <v>11660.53</v>
          </cell>
          <cell r="E260">
            <v>36526</v>
          </cell>
        </row>
        <row r="261">
          <cell r="A261" t="str">
            <v>10.A.028</v>
          </cell>
          <cell r="B261" t="str">
            <v>Cavalete de entrada - 2"</v>
          </cell>
          <cell r="C261" t="str">
            <v>UN</v>
          </cell>
          <cell r="D261">
            <v>95.05</v>
          </cell>
          <cell r="E261">
            <v>35431</v>
          </cell>
        </row>
        <row r="262">
          <cell r="A262" t="str">
            <v>10.A.029</v>
          </cell>
          <cell r="B262" t="str">
            <v>Cuba simples de aço inox n.18 - 600x600x300 mm</v>
          </cell>
          <cell r="C262" t="str">
            <v>UN</v>
          </cell>
          <cell r="D262">
            <v>153.68</v>
          </cell>
          <cell r="E262">
            <v>35431</v>
          </cell>
        </row>
        <row r="263">
          <cell r="A263" t="str">
            <v>10.A.030</v>
          </cell>
          <cell r="B263" t="str">
            <v>Retirada de tampo úmido</v>
          </cell>
          <cell r="C263" t="str">
            <v>M2</v>
          </cell>
          <cell r="D263">
            <v>2.0099999999999998</v>
          </cell>
          <cell r="E263">
            <v>36526</v>
          </cell>
        </row>
        <row r="264">
          <cell r="A264" t="str">
            <v>10.A.031</v>
          </cell>
          <cell r="B264" t="str">
            <v>Passou p/a TABELA N.31 - 10.11.73 - Canaleta de concreto, conforme det. QD-14</v>
          </cell>
          <cell r="C264" t="str">
            <v>M</v>
          </cell>
          <cell r="D264">
            <v>59.79</v>
          </cell>
          <cell r="E264">
            <v>35431</v>
          </cell>
        </row>
        <row r="265">
          <cell r="A265" t="str">
            <v>10.A.032</v>
          </cell>
          <cell r="B265" t="str">
            <v>Canaleta de concreto 1/2 cana diâm = 40 cm</v>
          </cell>
          <cell r="C265" t="str">
            <v>M</v>
          </cell>
          <cell r="D265">
            <v>15.51</v>
          </cell>
          <cell r="E265">
            <v>36526</v>
          </cell>
        </row>
        <row r="266">
          <cell r="A266" t="str">
            <v>10.A.033</v>
          </cell>
          <cell r="B266" t="str">
            <v>Grelha de concreto para canaleta - L = 40 cm</v>
          </cell>
          <cell r="C266" t="str">
            <v>M</v>
          </cell>
          <cell r="D266">
            <v>17.739999999999998</v>
          </cell>
          <cell r="E266">
            <v>39083</v>
          </cell>
        </row>
        <row r="267">
          <cell r="A267" t="str">
            <v>10.A.034</v>
          </cell>
          <cell r="B267" t="str">
            <v>Bebedouro em concreto - Parque Vila do Rodeio</v>
          </cell>
          <cell r="C267" t="str">
            <v>UN</v>
          </cell>
          <cell r="D267">
            <v>198.67</v>
          </cell>
          <cell r="E267">
            <v>38718</v>
          </cell>
        </row>
        <row r="268">
          <cell r="A268" t="str">
            <v>10.A.035</v>
          </cell>
          <cell r="B268" t="str">
            <v>Torneira com temporizador - Docol Pressmatic ou similar</v>
          </cell>
          <cell r="C268" t="str">
            <v>UN</v>
          </cell>
          <cell r="D268">
            <v>188.21</v>
          </cell>
          <cell r="E268">
            <v>39083</v>
          </cell>
        </row>
        <row r="269">
          <cell r="A269" t="str">
            <v>10.A.036</v>
          </cell>
          <cell r="B269" t="str">
            <v>Passou p/a TABELA N.31 - 10.11.76 - Canaleta de concreto 1/2 cana diâm = 30 cm</v>
          </cell>
          <cell r="C269" t="str">
            <v>M</v>
          </cell>
          <cell r="D269">
            <v>15.24</v>
          </cell>
          <cell r="E269">
            <v>35431</v>
          </cell>
        </row>
        <row r="270">
          <cell r="A270" t="str">
            <v>10.A.037</v>
          </cell>
          <cell r="B270" t="str">
            <v>Escada hidráulica de concreto com poço, 06 degraus e talude 3:2</v>
          </cell>
          <cell r="C270" t="str">
            <v>UN</v>
          </cell>
          <cell r="D270">
            <v>356.25</v>
          </cell>
          <cell r="E270">
            <v>35431</v>
          </cell>
        </row>
        <row r="271">
          <cell r="A271" t="str">
            <v>10.A.038</v>
          </cell>
          <cell r="B271" t="str">
            <v>Esgotamento d'água com bomba submersa</v>
          </cell>
          <cell r="C271" t="str">
            <v>PH</v>
          </cell>
          <cell r="D271">
            <v>0.37</v>
          </cell>
          <cell r="E271">
            <v>35431</v>
          </cell>
        </row>
        <row r="272">
          <cell r="A272" t="str">
            <v>10.A.039</v>
          </cell>
          <cell r="B272" t="str">
            <v>Lavatório c/ torneira, louça branca, meia coluna, p/ sanit. def. físico</v>
          </cell>
          <cell r="C272" t="str">
            <v>UN</v>
          </cell>
          <cell r="D272">
            <v>443.26</v>
          </cell>
          <cell r="E272">
            <v>38899</v>
          </cell>
        </row>
        <row r="273">
          <cell r="A273" t="str">
            <v>10.A.041</v>
          </cell>
          <cell r="B273" t="str">
            <v>Retirada ou recolocação de barra de apoio</v>
          </cell>
          <cell r="C273" t="str">
            <v>UN</v>
          </cell>
          <cell r="D273">
            <v>5.88</v>
          </cell>
          <cell r="E273">
            <v>36526</v>
          </cell>
        </row>
        <row r="274">
          <cell r="A274" t="str">
            <v>10.A.042</v>
          </cell>
          <cell r="B274" t="str">
            <v>Retirada de porta-sabonete líquido e toalheiro</v>
          </cell>
          <cell r="C274" t="str">
            <v>UN</v>
          </cell>
          <cell r="D274">
            <v>1.44</v>
          </cell>
          <cell r="E274">
            <v>36526</v>
          </cell>
        </row>
        <row r="275">
          <cell r="A275" t="str">
            <v>10.A.043</v>
          </cell>
          <cell r="B275" t="str">
            <v xml:space="preserve">Recolocação de mictório em inox </v>
          </cell>
          <cell r="C275" t="str">
            <v>UN</v>
          </cell>
          <cell r="D275">
            <v>20.92</v>
          </cell>
          <cell r="E275">
            <v>36526</v>
          </cell>
        </row>
        <row r="276">
          <cell r="A276" t="str">
            <v>10.A.044</v>
          </cell>
          <cell r="B276" t="str">
            <v>Recolocação de porta-sabonete líquido e toalheiro</v>
          </cell>
          <cell r="C276" t="str">
            <v>UN</v>
          </cell>
          <cell r="D276">
            <v>3.11</v>
          </cell>
          <cell r="E276">
            <v>36526</v>
          </cell>
        </row>
        <row r="277">
          <cell r="A277" t="str">
            <v>10.A.045</v>
          </cell>
          <cell r="B277" t="str">
            <v>Retirada de lavatório ou mictório em inox</v>
          </cell>
          <cell r="C277" t="str">
            <v>UN</v>
          </cell>
          <cell r="D277">
            <v>8.6999999999999993</v>
          </cell>
          <cell r="E277">
            <v>36526</v>
          </cell>
        </row>
        <row r="278">
          <cell r="A278" t="str">
            <v>10.A.054</v>
          </cell>
          <cell r="B278" t="str">
            <v>Caixa d`água cilindrica de fibra de vidro - capacidade 500 litros</v>
          </cell>
          <cell r="C278" t="str">
            <v>UN</v>
          </cell>
          <cell r="D278">
            <v>307.19</v>
          </cell>
          <cell r="E278">
            <v>37408</v>
          </cell>
        </row>
        <row r="279">
          <cell r="A279" t="str">
            <v>10.A.055</v>
          </cell>
          <cell r="B279" t="str">
            <v>Caixa d`água cilindrica de fibra de vidro - capacidade 700 litros</v>
          </cell>
          <cell r="C279" t="str">
            <v>UN</v>
          </cell>
          <cell r="D279">
            <v>275.31</v>
          </cell>
          <cell r="E279">
            <v>36526</v>
          </cell>
        </row>
        <row r="280">
          <cell r="A280" t="str">
            <v>10.A.056</v>
          </cell>
          <cell r="B280" t="str">
            <v>Caixa d`água cilindrica de fibra de vidro - capacidade 1000 litros</v>
          </cell>
          <cell r="C280" t="str">
            <v>UN</v>
          </cell>
          <cell r="D280">
            <v>297.57</v>
          </cell>
          <cell r="E280">
            <v>36526</v>
          </cell>
        </row>
        <row r="281">
          <cell r="A281" t="str">
            <v>10.A.057</v>
          </cell>
          <cell r="B281" t="str">
            <v>Passou p/a TABELA N.31 - 10.07.80 - HD-10 INSTALAÇÃO P/ 2 BUJÕES GLP 13 KG EXCLUSIVE ABRIGO</v>
          </cell>
          <cell r="C281" t="str">
            <v>UN</v>
          </cell>
          <cell r="D281">
            <v>21.4</v>
          </cell>
          <cell r="E281">
            <v>36526</v>
          </cell>
        </row>
        <row r="282">
          <cell r="A282" t="str">
            <v>10.A.058</v>
          </cell>
          <cell r="B282" t="str">
            <v>Can-6  Canaleta c/ grelha, em concreto - L=30 cm</v>
          </cell>
          <cell r="C282" t="str">
            <v>M</v>
          </cell>
          <cell r="D282">
            <v>56.11</v>
          </cell>
          <cell r="E282">
            <v>38718</v>
          </cell>
        </row>
        <row r="283">
          <cell r="A283" t="str">
            <v>10.A.059</v>
          </cell>
          <cell r="B283" t="str">
            <v>Revisão das instalações hidraúlicas - reforma do casarão no Parque do Carmo</v>
          </cell>
          <cell r="C283" t="str">
            <v>GL</v>
          </cell>
          <cell r="D283">
            <v>3218.74</v>
          </cell>
          <cell r="E283">
            <v>36526</v>
          </cell>
        </row>
        <row r="284">
          <cell r="A284" t="str">
            <v>10.A.060</v>
          </cell>
          <cell r="B284" t="str">
            <v>HZ - 01   Lavatório / bebedouro revestido c/ azulejos</v>
          </cell>
          <cell r="C284" t="str">
            <v>M</v>
          </cell>
          <cell r="D284">
            <v>112.08</v>
          </cell>
          <cell r="E284">
            <v>36526</v>
          </cell>
        </row>
        <row r="285">
          <cell r="A285" t="str">
            <v>10.A.061</v>
          </cell>
          <cell r="B285" t="str">
            <v>Assento articulado p/ banho - def. físico - Deca ou similar</v>
          </cell>
          <cell r="C285" t="str">
            <v>UN</v>
          </cell>
          <cell r="D285">
            <v>907.12</v>
          </cell>
          <cell r="E285">
            <v>37408</v>
          </cell>
        </row>
        <row r="286">
          <cell r="A286" t="str">
            <v>10.A.062</v>
          </cell>
          <cell r="B286" t="str">
            <v>Barra de apoio p/ def. físico em aço inox em L p/ chuveiro</v>
          </cell>
          <cell r="C286" t="str">
            <v>UN</v>
          </cell>
          <cell r="D286">
            <v>204.8</v>
          </cell>
          <cell r="E286">
            <v>37408</v>
          </cell>
        </row>
        <row r="287">
          <cell r="A287" t="str">
            <v>10.A.063</v>
          </cell>
          <cell r="B287" t="str">
            <v>Retirada de chuveiro</v>
          </cell>
          <cell r="C287" t="str">
            <v>UN</v>
          </cell>
          <cell r="D287">
            <v>1.21</v>
          </cell>
          <cell r="E287">
            <v>36526</v>
          </cell>
        </row>
        <row r="288">
          <cell r="A288" t="str">
            <v>10.A.064</v>
          </cell>
          <cell r="B288" t="str">
            <v>Fornec. e instal. de micro aspersor , mod. Invertido , setorial (90,180,360 graus), em Ripado - viveiro Maneq. Lopes</v>
          </cell>
          <cell r="C288" t="str">
            <v>UN</v>
          </cell>
          <cell r="D288">
            <v>9.16</v>
          </cell>
          <cell r="E288">
            <v>38108</v>
          </cell>
        </row>
        <row r="289">
          <cell r="A289" t="str">
            <v>10.A.065</v>
          </cell>
          <cell r="B289" t="str">
            <v>Canaleta meia cana, em concreto d = 40 cm</v>
          </cell>
          <cell r="C289" t="str">
            <v>M</v>
          </cell>
          <cell r="D289">
            <v>23.55</v>
          </cell>
          <cell r="E289">
            <v>37408</v>
          </cell>
        </row>
        <row r="290">
          <cell r="A290" t="str">
            <v>10.A.066</v>
          </cell>
          <cell r="B290" t="str">
            <v>Canaleta meia cana, em concreto d = 50 cm</v>
          </cell>
          <cell r="C290" t="str">
            <v>M</v>
          </cell>
          <cell r="D290">
            <v>30.85</v>
          </cell>
          <cell r="E290">
            <v>37408</v>
          </cell>
        </row>
        <row r="291">
          <cell r="A291" t="str">
            <v>10.A.067</v>
          </cell>
          <cell r="B291" t="str">
            <v>Canaleta meia cana, em concreto d = 60 cm</v>
          </cell>
          <cell r="C291" t="str">
            <v>M</v>
          </cell>
          <cell r="D291">
            <v>47.68</v>
          </cell>
          <cell r="E291">
            <v>38718</v>
          </cell>
        </row>
        <row r="292">
          <cell r="A292" t="str">
            <v>10.A.068</v>
          </cell>
          <cell r="B292" t="str">
            <v xml:space="preserve">Barra de apoio p/ def. físico em aço inox c = 45 cm </v>
          </cell>
          <cell r="C292" t="str">
            <v>UN</v>
          </cell>
          <cell r="D292">
            <v>134.80000000000001</v>
          </cell>
          <cell r="E292">
            <v>37408</v>
          </cell>
        </row>
        <row r="293">
          <cell r="A293" t="str">
            <v>10.A.069</v>
          </cell>
          <cell r="B293" t="str">
            <v xml:space="preserve">Barra de apoio p/ def. físico em aço inox c = 80 cm </v>
          </cell>
          <cell r="C293" t="str">
            <v>UN</v>
          </cell>
          <cell r="D293">
            <v>132.66</v>
          </cell>
          <cell r="E293">
            <v>37408</v>
          </cell>
        </row>
        <row r="294">
          <cell r="A294" t="str">
            <v>10.A.070</v>
          </cell>
          <cell r="B294" t="str">
            <v xml:space="preserve">Barra de apoio p/ def. físico em aço inox c = 90 cm </v>
          </cell>
          <cell r="C294" t="str">
            <v>UN</v>
          </cell>
          <cell r="D294">
            <v>144.6</v>
          </cell>
          <cell r="E294">
            <v>37408</v>
          </cell>
        </row>
        <row r="295">
          <cell r="A295" t="str">
            <v>10.A.071</v>
          </cell>
          <cell r="B295" t="str">
            <v xml:space="preserve">Cadeira retrátil em madeira p/ def. físico </v>
          </cell>
          <cell r="C295" t="str">
            <v>UN</v>
          </cell>
          <cell r="D295">
            <v>57.86</v>
          </cell>
          <cell r="E295">
            <v>38108</v>
          </cell>
        </row>
        <row r="296">
          <cell r="A296" t="str">
            <v>10.A.072</v>
          </cell>
          <cell r="B296" t="str">
            <v>Caixa d'água de Polipropileno - 500 litros</v>
          </cell>
          <cell r="C296" t="str">
            <v>UN</v>
          </cell>
          <cell r="D296">
            <v>297.83</v>
          </cell>
          <cell r="E296">
            <v>37408</v>
          </cell>
        </row>
        <row r="297">
          <cell r="A297" t="str">
            <v>10.A.073</v>
          </cell>
          <cell r="B297" t="str">
            <v>Caixa d'água de Polipropileno - 1.000 litros</v>
          </cell>
          <cell r="C297" t="str">
            <v>UN</v>
          </cell>
          <cell r="D297">
            <v>538.65</v>
          </cell>
          <cell r="E297">
            <v>38108</v>
          </cell>
        </row>
        <row r="298">
          <cell r="A298" t="str">
            <v>10.A.074</v>
          </cell>
          <cell r="B298" t="str">
            <v>Bebedouro em alvenaria c/ revestimento em azulejo - det. Bb - 13</v>
          </cell>
          <cell r="C298" t="str">
            <v>UN</v>
          </cell>
          <cell r="D298">
            <v>661.48</v>
          </cell>
          <cell r="E298">
            <v>38718</v>
          </cell>
        </row>
        <row r="299">
          <cell r="A299" t="str">
            <v>10.A.075</v>
          </cell>
          <cell r="B299" t="str">
            <v>Porta papel toalha - plástico ABS (500 folhas)</v>
          </cell>
          <cell r="C299" t="str">
            <v>UN</v>
          </cell>
          <cell r="D299">
            <v>43.76</v>
          </cell>
          <cell r="E299">
            <v>37408</v>
          </cell>
        </row>
        <row r="300">
          <cell r="A300" t="str">
            <v>10.A.076</v>
          </cell>
          <cell r="B300" t="str">
            <v>Bebedouro tipo pressão p/ deficiente físico - 200 pessoas / hora</v>
          </cell>
          <cell r="C300" t="str">
            <v>UN</v>
          </cell>
          <cell r="D300">
            <v>1117.3399999999999</v>
          </cell>
          <cell r="E300">
            <v>37408</v>
          </cell>
        </row>
        <row r="301">
          <cell r="A301" t="str">
            <v>10.A.077</v>
          </cell>
          <cell r="B301" t="str">
            <v>Bebedouro tipo pressão p/ deficiente físico - 300 pessoas / hora</v>
          </cell>
          <cell r="C301" t="str">
            <v>UN</v>
          </cell>
          <cell r="D301">
            <v>1176.95</v>
          </cell>
          <cell r="E301">
            <v>37408</v>
          </cell>
        </row>
        <row r="302">
          <cell r="A302" t="str">
            <v>10.A.078</v>
          </cell>
          <cell r="B302" t="str">
            <v>Grelha de concreto (78 x 27 cm  esp. 6,0 cm)</v>
          </cell>
          <cell r="C302" t="str">
            <v>UN</v>
          </cell>
          <cell r="D302">
            <v>13.77</v>
          </cell>
          <cell r="E302">
            <v>37408</v>
          </cell>
        </row>
        <row r="303">
          <cell r="A303" t="str">
            <v>10.A.079</v>
          </cell>
          <cell r="B303" t="str">
            <v>Caixa d'água de fibra de vidro com tampa - 5000L</v>
          </cell>
          <cell r="C303" t="str">
            <v>UN</v>
          </cell>
          <cell r="D303">
            <v>672.21</v>
          </cell>
          <cell r="E303">
            <v>38108</v>
          </cell>
        </row>
        <row r="304">
          <cell r="A304" t="str">
            <v>10.A.080</v>
          </cell>
          <cell r="B304" t="str">
            <v>Bebedouro em concreto armado com duas alturas, lava-pé - sem piso - Det. Bb-1</v>
          </cell>
          <cell r="C304" t="str">
            <v>UN</v>
          </cell>
          <cell r="D304">
            <v>1491.09</v>
          </cell>
          <cell r="E304">
            <v>39264</v>
          </cell>
        </row>
        <row r="305">
          <cell r="A305" t="str">
            <v>10.A.081</v>
          </cell>
          <cell r="B305" t="str">
            <v>Calha de PVC</v>
          </cell>
          <cell r="C305" t="str">
            <v>M</v>
          </cell>
          <cell r="D305">
            <v>28.88</v>
          </cell>
          <cell r="E305">
            <v>38718</v>
          </cell>
        </row>
        <row r="306">
          <cell r="A306" t="str">
            <v>10.A.082</v>
          </cell>
          <cell r="B306" t="str">
            <v>Tampo de granito amendoa esp = 2,0 cm</v>
          </cell>
          <cell r="C306" t="str">
            <v>M2</v>
          </cell>
          <cell r="D306">
            <v>127.72</v>
          </cell>
          <cell r="E306">
            <v>38718</v>
          </cell>
        </row>
        <row r="307">
          <cell r="A307" t="str">
            <v>10.A.083</v>
          </cell>
          <cell r="B307" t="str">
            <v>Curva de 90/4"</v>
          </cell>
          <cell r="C307" t="str">
            <v>UN</v>
          </cell>
          <cell r="D307">
            <v>11.84</v>
          </cell>
          <cell r="E307">
            <v>38718</v>
          </cell>
        </row>
        <row r="308">
          <cell r="A308" t="str">
            <v>10.A.084</v>
          </cell>
          <cell r="B308" t="str">
            <v>Joelho 90 soldável de PVC marrom p/ água fria (diam. 25,0 mm)</v>
          </cell>
          <cell r="C308" t="str">
            <v>UN</v>
          </cell>
          <cell r="D308">
            <v>3.31</v>
          </cell>
          <cell r="E308">
            <v>38108</v>
          </cell>
        </row>
        <row r="309">
          <cell r="A309" t="str">
            <v>10.A.085</v>
          </cell>
          <cell r="B309" t="str">
            <v>Joelho 90 soldável de PVC marrom p/ água fria (diam. 32,0 mm)</v>
          </cell>
          <cell r="C309" t="str">
            <v>UN</v>
          </cell>
          <cell r="D309">
            <v>3.94</v>
          </cell>
          <cell r="E309">
            <v>38108</v>
          </cell>
        </row>
        <row r="310">
          <cell r="A310" t="str">
            <v>10.A.086</v>
          </cell>
          <cell r="B310" t="str">
            <v>Joelho 90 soldável de PVC marrom p/ água fria (diam. 50,0 mm)</v>
          </cell>
          <cell r="C310" t="str">
            <v>UN</v>
          </cell>
          <cell r="D310">
            <v>5.77</v>
          </cell>
          <cell r="E310">
            <v>38108</v>
          </cell>
        </row>
        <row r="311">
          <cell r="A311" t="str">
            <v>10.A.087</v>
          </cell>
          <cell r="B311" t="str">
            <v>Joelho 90 soldável de PVC marrom p/ água fria (diam. 60,0 mm)</v>
          </cell>
          <cell r="C311" t="str">
            <v>UN</v>
          </cell>
          <cell r="D311">
            <v>14.78</v>
          </cell>
          <cell r="E311">
            <v>38108</v>
          </cell>
        </row>
        <row r="312">
          <cell r="A312" t="str">
            <v>10.A.088</v>
          </cell>
          <cell r="B312" t="str">
            <v>Tê 90 soldável de PVC marrom p/ água fria (diam. 25,0 mm)</v>
          </cell>
          <cell r="C312" t="str">
            <v>UN</v>
          </cell>
          <cell r="D312">
            <v>3.58</v>
          </cell>
          <cell r="E312">
            <v>38108</v>
          </cell>
        </row>
        <row r="313">
          <cell r="A313" t="str">
            <v>10.A.089</v>
          </cell>
          <cell r="B313" t="str">
            <v>Tê 90 soldável de PVC marrom p/ água fria (diam. 32,0 mm)</v>
          </cell>
          <cell r="C313" t="str">
            <v>UN</v>
          </cell>
          <cell r="D313">
            <v>4.5999999999999996</v>
          </cell>
          <cell r="E313">
            <v>38108</v>
          </cell>
        </row>
        <row r="314">
          <cell r="A314" t="str">
            <v>10.A.090</v>
          </cell>
          <cell r="B314" t="str">
            <v>Tê 90 soldável de PVC marrom p/ água fria (diam. 50,0 mm)</v>
          </cell>
          <cell r="C314" t="str">
            <v>UN</v>
          </cell>
          <cell r="D314">
            <v>7.02</v>
          </cell>
          <cell r="E314">
            <v>38108</v>
          </cell>
        </row>
        <row r="315">
          <cell r="A315" t="str">
            <v>10.A.091</v>
          </cell>
          <cell r="B315" t="str">
            <v>Tê 90 soldável de PVC marrom p/ água fria (diam. 60,0 mm)</v>
          </cell>
          <cell r="C315" t="str">
            <v>UN</v>
          </cell>
          <cell r="D315">
            <v>16.73</v>
          </cell>
          <cell r="E315">
            <v>38108</v>
          </cell>
        </row>
        <row r="316">
          <cell r="A316" t="str">
            <v>10.A.092</v>
          </cell>
          <cell r="B316" t="str">
            <v>Tê de redução 90 soldável de PVC marrom p/ água fria (diam. Ent. 32,0 mm diam. Saída 25,0 mm)</v>
          </cell>
          <cell r="C316" t="str">
            <v>UN</v>
          </cell>
          <cell r="D316">
            <v>6.11</v>
          </cell>
          <cell r="E316">
            <v>38108</v>
          </cell>
        </row>
        <row r="317">
          <cell r="A317" t="str">
            <v>10.A.093</v>
          </cell>
          <cell r="B317" t="str">
            <v>Tê de redução 90 soldável de PVC marrom p/ água fria (diam. Ent. 50,0 mm diam. Saída 25,0 mm)</v>
          </cell>
          <cell r="C317" t="str">
            <v>UN</v>
          </cell>
          <cell r="D317">
            <v>7.35</v>
          </cell>
          <cell r="E317">
            <v>38108</v>
          </cell>
        </row>
        <row r="318">
          <cell r="A318" t="str">
            <v>10.A.094</v>
          </cell>
          <cell r="B318" t="str">
            <v>Joelho 90 soldável de PVC marrom e com rosca com redução p/ água fria (diam. Sold. 25,0 mm diam. Rosc 1/2")</v>
          </cell>
          <cell r="C318" t="str">
            <v>UN</v>
          </cell>
          <cell r="D318">
            <v>3.53</v>
          </cell>
          <cell r="E318">
            <v>38108</v>
          </cell>
        </row>
        <row r="319">
          <cell r="A319" t="str">
            <v>10.A.095</v>
          </cell>
          <cell r="B319" t="str">
            <v>Joelho 45 PBV de PVC bege pérola p/ esgoto serie reforçada (diam. 40,0 mm)</v>
          </cell>
          <cell r="C319" t="str">
            <v>UN</v>
          </cell>
          <cell r="D319">
            <v>6.18</v>
          </cell>
          <cell r="E319">
            <v>38108</v>
          </cell>
        </row>
        <row r="320">
          <cell r="A320" t="str">
            <v>10.A.096</v>
          </cell>
          <cell r="B320" t="str">
            <v>Joelho 45 PBV de PVCbranco p/ esgoto serie normal (diam. 50,0 mm)</v>
          </cell>
          <cell r="C320" t="str">
            <v>UN</v>
          </cell>
          <cell r="D320">
            <v>6.21</v>
          </cell>
          <cell r="E320">
            <v>38108</v>
          </cell>
        </row>
        <row r="321">
          <cell r="A321" t="str">
            <v>10.A.097</v>
          </cell>
          <cell r="B321" t="str">
            <v>Joelho 45 PBV de PVCbranco p/ esgoto serie normal (diam. 75,0 mm)</v>
          </cell>
          <cell r="C321" t="str">
            <v>UN</v>
          </cell>
          <cell r="D321">
            <v>9.92</v>
          </cell>
          <cell r="E321">
            <v>38108</v>
          </cell>
        </row>
        <row r="322">
          <cell r="A322" t="str">
            <v>10.A.098</v>
          </cell>
          <cell r="B322" t="str">
            <v>Joelho 45 PBV de PVCbranco p/ esgoto serie normal (diam. 100,0 mm)</v>
          </cell>
          <cell r="C322" t="str">
            <v>UN</v>
          </cell>
          <cell r="D322">
            <v>12.58</v>
          </cell>
          <cell r="E322">
            <v>38108</v>
          </cell>
        </row>
        <row r="323">
          <cell r="A323" t="str">
            <v>10.A.099</v>
          </cell>
          <cell r="B323" t="str">
            <v>Joelho 90 PBV de PVC branco p/ esgoto serie normal (diam. 50,0 mm)</v>
          </cell>
          <cell r="C323" t="str">
            <v>UN</v>
          </cell>
          <cell r="D323">
            <v>5.79</v>
          </cell>
          <cell r="E323">
            <v>38108</v>
          </cell>
        </row>
        <row r="324">
          <cell r="A324" t="str">
            <v>10.A.100</v>
          </cell>
          <cell r="B324" t="str">
            <v>Joelho 90 PBV de PVC branco p/ esgoto serie normal (diam. 100,0 mm)</v>
          </cell>
          <cell r="C324" t="str">
            <v>UN</v>
          </cell>
          <cell r="D324">
            <v>12.63</v>
          </cell>
          <cell r="E324">
            <v>38108</v>
          </cell>
        </row>
        <row r="325">
          <cell r="A325" t="str">
            <v>10.A.101</v>
          </cell>
          <cell r="B325" t="str">
            <v>Junção simples PBV de PVC bege pérola p/ esgoto serie reforçada (diam. 50,0 mm)</v>
          </cell>
          <cell r="C325" t="str">
            <v>UN</v>
          </cell>
          <cell r="D325">
            <v>13.16</v>
          </cell>
          <cell r="E325">
            <v>38108</v>
          </cell>
        </row>
        <row r="326">
          <cell r="A326" t="str">
            <v>10.A.102</v>
          </cell>
          <cell r="B326" t="str">
            <v>Junção simples PBV de PVC bege pérola p/ esgoto serie reforçada (diam. 100,0 mm)</v>
          </cell>
          <cell r="C326" t="str">
            <v>UN</v>
          </cell>
          <cell r="D326">
            <v>30.32</v>
          </cell>
          <cell r="E326">
            <v>38108</v>
          </cell>
        </row>
        <row r="327">
          <cell r="A327" t="str">
            <v>10.A.103</v>
          </cell>
          <cell r="B327" t="str">
            <v>Junção simples PBV de PVC bege pérola p/ esgoto serie reforçada (diam.princ.100,0 mm diam. Derv. 75,0 mm)</v>
          </cell>
          <cell r="C327" t="str">
            <v>UN</v>
          </cell>
          <cell r="D327">
            <v>30.82</v>
          </cell>
          <cell r="E327">
            <v>38108</v>
          </cell>
        </row>
        <row r="328">
          <cell r="A328" t="str">
            <v>10.A.104</v>
          </cell>
          <cell r="B328" t="str">
            <v>Tê 90 PBV de PVC branco p/ esgoto serie normal (diam. 50,0 mm)</v>
          </cell>
          <cell r="C328" t="str">
            <v>UN</v>
          </cell>
          <cell r="D328">
            <v>8.0299999999999994</v>
          </cell>
          <cell r="E328">
            <v>38108</v>
          </cell>
        </row>
        <row r="329">
          <cell r="A329" t="str">
            <v>10.A.105</v>
          </cell>
          <cell r="B329" t="str">
            <v>Tê 90 de redução PVB de PVC branco p/ esgoto serie normal (diam. 100 x 50 mm)</v>
          </cell>
          <cell r="C329" t="str">
            <v>UN</v>
          </cell>
          <cell r="D329">
            <v>14.92</v>
          </cell>
          <cell r="E329">
            <v>38108</v>
          </cell>
        </row>
        <row r="330">
          <cell r="A330" t="str">
            <v>10.A.106</v>
          </cell>
          <cell r="B330" t="str">
            <v>Luva simples PBV de PVC branco p/ esgoto serie normal (diam. 50,0 mm)</v>
          </cell>
          <cell r="C330" t="str">
            <v>UN</v>
          </cell>
          <cell r="D330">
            <v>4.03</v>
          </cell>
          <cell r="E330">
            <v>38108</v>
          </cell>
        </row>
        <row r="331">
          <cell r="A331" t="str">
            <v>10.A.107</v>
          </cell>
          <cell r="B331" t="str">
            <v>Luva simples PBV de PVC branco p/ esgoto serie normal (diam. 75,0 mm)</v>
          </cell>
          <cell r="C331" t="str">
            <v>UN</v>
          </cell>
          <cell r="D331">
            <v>6.58</v>
          </cell>
          <cell r="E331">
            <v>38108</v>
          </cell>
        </row>
        <row r="332">
          <cell r="A332" t="str">
            <v>10.A.108</v>
          </cell>
          <cell r="B332" t="str">
            <v>Luva simples PBV de PVC branco p/ esgoto serie normal (diam. 100,0 mm)</v>
          </cell>
          <cell r="C332" t="str">
            <v>UN</v>
          </cell>
          <cell r="D332">
            <v>8.61</v>
          </cell>
          <cell r="E332">
            <v>38108</v>
          </cell>
        </row>
        <row r="333">
          <cell r="A333" t="str">
            <v>10.A.109</v>
          </cell>
          <cell r="B333" t="str">
            <v>Joelho 90 PBV de PVC bege pérola p/ esgoto serie reforçada (diam. 40,0 mm)</v>
          </cell>
          <cell r="C333" t="str">
            <v>UN</v>
          </cell>
          <cell r="D333">
            <v>6.34</v>
          </cell>
          <cell r="E333">
            <v>38108</v>
          </cell>
        </row>
        <row r="334">
          <cell r="A334" t="str">
            <v>10.A.110</v>
          </cell>
          <cell r="B334" t="str">
            <v>Caixa sifonada de PVC rígido - 150mmX185mmX75mm</v>
          </cell>
          <cell r="C334" t="str">
            <v>UN</v>
          </cell>
          <cell r="D334">
            <v>72.47</v>
          </cell>
          <cell r="E334">
            <v>39264</v>
          </cell>
        </row>
        <row r="335">
          <cell r="A335" t="str">
            <v>10.A.111</v>
          </cell>
          <cell r="B335" t="str">
            <v>Bucha de redução longa de PVC p/ esgoto serie normal (diam. 50x40 mm)</v>
          </cell>
          <cell r="C335" t="str">
            <v>UN</v>
          </cell>
          <cell r="D335">
            <v>3.22</v>
          </cell>
          <cell r="E335">
            <v>38108</v>
          </cell>
        </row>
        <row r="336">
          <cell r="A336" t="str">
            <v>10.A.112</v>
          </cell>
          <cell r="B336" t="str">
            <v>Válvula de descarga metálica sem registro interno (diam. 1 1/2")</v>
          </cell>
          <cell r="C336" t="str">
            <v>UN</v>
          </cell>
          <cell r="D336">
            <v>67.709999999999994</v>
          </cell>
          <cell r="E336">
            <v>38108</v>
          </cell>
        </row>
        <row r="337">
          <cell r="A337" t="str">
            <v>10.A.113</v>
          </cell>
          <cell r="B337" t="str">
            <v>Válvula de escoamento metálica p/ lavat./bidê (diam. 1")</v>
          </cell>
          <cell r="C337" t="str">
            <v>UN</v>
          </cell>
          <cell r="D337">
            <v>22.75</v>
          </cell>
          <cell r="E337">
            <v>38108</v>
          </cell>
        </row>
        <row r="338">
          <cell r="A338" t="str">
            <v>10.A.114</v>
          </cell>
          <cell r="B338" t="str">
            <v>Cabeceira p/calha de PVC - Tigre</v>
          </cell>
          <cell r="C338" t="str">
            <v>UN</v>
          </cell>
          <cell r="D338">
            <v>13.52</v>
          </cell>
          <cell r="E338">
            <v>38718</v>
          </cell>
        </row>
        <row r="339">
          <cell r="A339" t="str">
            <v>10.A.115</v>
          </cell>
          <cell r="B339" t="str">
            <v>Adaptador soldável c/ flanges e anel p/ caixa d'água de PVC marrom p/ água fria (diam. Sold. 25,0 mm / diam. Rosc. 3/4")</v>
          </cell>
          <cell r="C339" t="str">
            <v>UN</v>
          </cell>
          <cell r="D339">
            <v>6.18</v>
          </cell>
          <cell r="E339">
            <v>38108</v>
          </cell>
        </row>
        <row r="340">
          <cell r="A340" t="str">
            <v>10.A.116</v>
          </cell>
          <cell r="B340" t="str">
            <v>Adaptador soldável c/ flanges e anel p/ caixa d'água de PVC marrom p/ água fria (diam. Sold. 32,0 mm / diam. Rosc.1")</v>
          </cell>
          <cell r="C340" t="str">
            <v>UN</v>
          </cell>
          <cell r="D340">
            <v>10.02</v>
          </cell>
          <cell r="E340">
            <v>38108</v>
          </cell>
        </row>
        <row r="341">
          <cell r="A341" t="str">
            <v>10.A.117</v>
          </cell>
          <cell r="B341" t="str">
            <v>Adaptador soldável c/ flanges e anel p/ caixa d'água de PVC marrom p/ água fria (diam. Sold. 50,0 mm / diam. Rosc.1 1/2")</v>
          </cell>
          <cell r="C341" t="str">
            <v>UN</v>
          </cell>
          <cell r="D341">
            <v>13.98</v>
          </cell>
          <cell r="E341">
            <v>38108</v>
          </cell>
        </row>
        <row r="342">
          <cell r="A342" t="str">
            <v>10.A.118</v>
          </cell>
          <cell r="B342" t="str">
            <v>Adaptador soldável de PVC marrom p/ água fria (diam. 20,0 mm)</v>
          </cell>
          <cell r="C342" t="str">
            <v>UN</v>
          </cell>
          <cell r="D342">
            <v>1.64</v>
          </cell>
          <cell r="E342">
            <v>38108</v>
          </cell>
        </row>
        <row r="343">
          <cell r="A343" t="str">
            <v>10.A.119</v>
          </cell>
          <cell r="B343" t="str">
            <v>Adaptador soldável de PVC marrom p/ água fria (diam. 25,0 mm)</v>
          </cell>
          <cell r="C343" t="str">
            <v>UN</v>
          </cell>
          <cell r="D343">
            <v>1.75</v>
          </cell>
          <cell r="E343">
            <v>38108</v>
          </cell>
        </row>
        <row r="344">
          <cell r="A344" t="str">
            <v>10.A.120</v>
          </cell>
          <cell r="B344" t="str">
            <v>Engate flexível de PVC para entrada de água (300,0 mm / 1/2")</v>
          </cell>
          <cell r="C344" t="str">
            <v>UN</v>
          </cell>
          <cell r="D344">
            <v>9.17</v>
          </cell>
          <cell r="E344">
            <v>38108</v>
          </cell>
        </row>
        <row r="345">
          <cell r="A345" t="str">
            <v>10.A.121</v>
          </cell>
          <cell r="B345" t="str">
            <v>Adaptador curto de PVC 1 1/2"</v>
          </cell>
          <cell r="C345" t="str">
            <v>UN</v>
          </cell>
          <cell r="D345">
            <v>4.25</v>
          </cell>
          <cell r="E345">
            <v>38108</v>
          </cell>
        </row>
        <row r="346">
          <cell r="A346" t="str">
            <v>10.A.122</v>
          </cell>
          <cell r="B346" t="str">
            <v>Adaptador curto de PVC 2"</v>
          </cell>
          <cell r="C346" t="str">
            <v>UN</v>
          </cell>
          <cell r="D346">
            <v>7.56</v>
          </cell>
          <cell r="E346">
            <v>38108</v>
          </cell>
        </row>
        <row r="347">
          <cell r="A347" t="str">
            <v>10.A.123</v>
          </cell>
          <cell r="B347" t="str">
            <v>Bucha de redução soldável curta de PVC 32 x 25 mm</v>
          </cell>
          <cell r="C347" t="str">
            <v>UN</v>
          </cell>
          <cell r="D347">
            <v>1.68</v>
          </cell>
          <cell r="E347">
            <v>38108</v>
          </cell>
        </row>
        <row r="348">
          <cell r="A348" t="str">
            <v>10.A.124</v>
          </cell>
          <cell r="B348" t="str">
            <v>Bucha de redução soldável curta de PVC 60 x 50 mm</v>
          </cell>
          <cell r="C348" t="str">
            <v>UN</v>
          </cell>
          <cell r="D348">
            <v>4.58</v>
          </cell>
          <cell r="E348">
            <v>38108</v>
          </cell>
        </row>
        <row r="349">
          <cell r="A349" t="str">
            <v>10.A.125</v>
          </cell>
          <cell r="B349" t="str">
            <v>Bucha de redução soldável longa de PVC 50 x 25 mm</v>
          </cell>
          <cell r="C349" t="str">
            <v>UN</v>
          </cell>
          <cell r="D349">
            <v>3.65</v>
          </cell>
          <cell r="E349">
            <v>38108</v>
          </cell>
        </row>
        <row r="350">
          <cell r="A350" t="str">
            <v>10.A.126</v>
          </cell>
          <cell r="B350" t="str">
            <v>Junção simples de PVC p/ esgoto sanit. 100 x 50 mm</v>
          </cell>
          <cell r="C350" t="str">
            <v>UN</v>
          </cell>
          <cell r="D350">
            <v>15.58</v>
          </cell>
          <cell r="E350">
            <v>38108</v>
          </cell>
        </row>
        <row r="351">
          <cell r="A351" t="str">
            <v>10.A.127</v>
          </cell>
          <cell r="B351" t="str">
            <v>Bucha de redução longa de PVC 50 x 40 mm</v>
          </cell>
          <cell r="C351" t="str">
            <v>UN</v>
          </cell>
          <cell r="D351">
            <v>3.04</v>
          </cell>
          <cell r="E351">
            <v>38108</v>
          </cell>
        </row>
        <row r="352">
          <cell r="A352" t="str">
            <v>10.A.128</v>
          </cell>
          <cell r="B352" t="str">
            <v>Bucha de redução longa de PVC 100 x 50 mm</v>
          </cell>
          <cell r="C352" t="str">
            <v>UN</v>
          </cell>
          <cell r="D352">
            <v>6.42</v>
          </cell>
          <cell r="E352">
            <v>38108</v>
          </cell>
        </row>
        <row r="353">
          <cell r="A353" t="str">
            <v>10.A.129</v>
          </cell>
          <cell r="B353" t="str">
            <v>Tubo de ligação cromado para vaso sanitário</v>
          </cell>
          <cell r="C353" t="str">
            <v>UN</v>
          </cell>
          <cell r="D353">
            <v>19.690000000000001</v>
          </cell>
          <cell r="E353">
            <v>38108</v>
          </cell>
        </row>
        <row r="354">
          <cell r="A354" t="str">
            <v>10.A.130</v>
          </cell>
          <cell r="B354" t="str">
            <v>Válvula de descarga para mictório</v>
          </cell>
          <cell r="C354" t="str">
            <v>UN</v>
          </cell>
          <cell r="D354">
            <v>149.81</v>
          </cell>
          <cell r="E354">
            <v>38108</v>
          </cell>
        </row>
        <row r="355">
          <cell r="A355" t="str">
            <v>10.A.131</v>
          </cell>
          <cell r="B355" t="str">
            <v>Caixa sifonada  de PVC c/ corpo giratório p/ esgoto sanit.  (alt. 140,0 mm / diam. Ent. 40,0 diam. saída  50,0mm diam. Caixa 100,0 grelha redonda, n° de ent. 5)</v>
          </cell>
          <cell r="C355" t="str">
            <v>UN</v>
          </cell>
          <cell r="D355">
            <v>26.81</v>
          </cell>
          <cell r="E355">
            <v>38108</v>
          </cell>
        </row>
        <row r="356">
          <cell r="A356" t="str">
            <v>10.A.132</v>
          </cell>
          <cell r="B356" t="str">
            <v>Tubo de PAD 1"</v>
          </cell>
          <cell r="C356" t="str">
            <v>M</v>
          </cell>
          <cell r="D356">
            <v>17.07</v>
          </cell>
          <cell r="E356">
            <v>38108</v>
          </cell>
        </row>
        <row r="357">
          <cell r="A357" t="str">
            <v>10.A.133</v>
          </cell>
          <cell r="B357" t="str">
            <v>União para tubo de PAD 1"</v>
          </cell>
          <cell r="C357" t="str">
            <v>UN</v>
          </cell>
          <cell r="D357">
            <v>5.54</v>
          </cell>
          <cell r="E357">
            <v>38108</v>
          </cell>
        </row>
        <row r="358">
          <cell r="A358" t="str">
            <v>10.A.134</v>
          </cell>
          <cell r="B358" t="str">
            <v xml:space="preserve">Bebedouro e torneira de irrigação conforme detalhe </v>
          </cell>
          <cell r="C358" t="str">
            <v>UN</v>
          </cell>
          <cell r="D358">
            <v>654.62</v>
          </cell>
          <cell r="E358">
            <v>38718</v>
          </cell>
        </row>
        <row r="359">
          <cell r="A359" t="str">
            <v>10.A.135</v>
          </cell>
          <cell r="B359" t="str">
            <v>Tê de redução soldavel de PVC ( diam. De ent. 50 mm/saida 32mm)</v>
          </cell>
          <cell r="C359" t="str">
            <v>UN</v>
          </cell>
          <cell r="D359">
            <v>9.92</v>
          </cell>
          <cell r="E359">
            <v>38108</v>
          </cell>
        </row>
        <row r="360">
          <cell r="A360" t="str">
            <v>10.A.136</v>
          </cell>
          <cell r="B360" t="str">
            <v>CAP soldavel de PVC (diam. De 32 mm)</v>
          </cell>
          <cell r="C360" t="str">
            <v>UN</v>
          </cell>
          <cell r="D360">
            <v>4.12</v>
          </cell>
          <cell r="E360">
            <v>38718</v>
          </cell>
        </row>
        <row r="361">
          <cell r="A361" t="str">
            <v>10.A.137</v>
          </cell>
          <cell r="B361" t="str">
            <v>CAP roscavel de PVC (diam. De 4")</v>
          </cell>
          <cell r="C361" t="str">
            <v>UN</v>
          </cell>
          <cell r="D361">
            <v>21.23</v>
          </cell>
          <cell r="E361">
            <v>38718</v>
          </cell>
        </row>
        <row r="362">
          <cell r="A362" t="str">
            <v>10.A.138</v>
          </cell>
          <cell r="B362" t="str">
            <v>Joelho 45 soldavel de PVC p/ água fria (diametro da seção de 25 mm)</v>
          </cell>
          <cell r="C362" t="str">
            <v>UN</v>
          </cell>
          <cell r="D362">
            <v>3.86</v>
          </cell>
          <cell r="E362">
            <v>38718</v>
          </cell>
        </row>
        <row r="363">
          <cell r="A363" t="str">
            <v>10.A.139</v>
          </cell>
          <cell r="B363" t="str">
            <v>Joelho 45 soldavel de PVC p/ água fria (diâmetro da seção de 32 mm)</v>
          </cell>
          <cell r="C363" t="str">
            <v>UN</v>
          </cell>
          <cell r="D363">
            <v>5.16</v>
          </cell>
          <cell r="E363">
            <v>38718</v>
          </cell>
        </row>
        <row r="364">
          <cell r="A364" t="str">
            <v>10.A.140</v>
          </cell>
          <cell r="B364" t="str">
            <v>Cuba de louca de embutir</v>
          </cell>
          <cell r="C364" t="str">
            <v>UN</v>
          </cell>
          <cell r="D364">
            <v>122.81</v>
          </cell>
          <cell r="E364">
            <v>38718</v>
          </cell>
        </row>
        <row r="365">
          <cell r="A365" t="str">
            <v>10.A.141</v>
          </cell>
          <cell r="B365" t="str">
            <v>Calha em chapa de aço galvanizado - desenvolvimento 140 cm</v>
          </cell>
          <cell r="C365" t="str">
            <v>M</v>
          </cell>
          <cell r="D365">
            <v>68.349999999999994</v>
          </cell>
          <cell r="E365">
            <v>38108</v>
          </cell>
        </row>
        <row r="366">
          <cell r="A366" t="str">
            <v>10.A.142</v>
          </cell>
          <cell r="B366" t="str">
            <v>Plataforma de madeira a serem armadas sobre andaimes metálicos</v>
          </cell>
          <cell r="C366" t="str">
            <v>M2</v>
          </cell>
          <cell r="D366">
            <v>4.7300000000000004</v>
          </cell>
          <cell r="E366">
            <v>38108</v>
          </cell>
        </row>
        <row r="367">
          <cell r="A367" t="str">
            <v>10.A.143</v>
          </cell>
          <cell r="B367" t="str">
            <v>Válvula de retenção horizontal - 80(3")</v>
          </cell>
          <cell r="C367" t="str">
            <v>UN</v>
          </cell>
          <cell r="D367">
            <v>112.59</v>
          </cell>
          <cell r="E367">
            <v>38108</v>
          </cell>
        </row>
        <row r="368">
          <cell r="A368" t="str">
            <v>10.A.144</v>
          </cell>
          <cell r="B368" t="str">
            <v>Registro gaveta bruto - 80 (3")</v>
          </cell>
          <cell r="C368" t="str">
            <v>UN</v>
          </cell>
          <cell r="D368">
            <v>175.16</v>
          </cell>
          <cell r="E368">
            <v>38108</v>
          </cell>
        </row>
        <row r="369">
          <cell r="A369" t="str">
            <v>10.A.145</v>
          </cell>
          <cell r="B369" t="str">
            <v>Reservatório de fibra de vidro cilindrico com capacidade para 1000 l</v>
          </cell>
          <cell r="C369" t="str">
            <v>UN</v>
          </cell>
          <cell r="D369">
            <v>204.2</v>
          </cell>
          <cell r="E369">
            <v>38718</v>
          </cell>
        </row>
        <row r="370">
          <cell r="A370" t="str">
            <v>10.A.146</v>
          </cell>
          <cell r="B370" t="str">
            <v>Tubo de cobre classe E  1/2"</v>
          </cell>
          <cell r="C370" t="str">
            <v>UN</v>
          </cell>
          <cell r="D370">
            <v>31.83</v>
          </cell>
          <cell r="E370">
            <v>38718</v>
          </cell>
        </row>
        <row r="371">
          <cell r="A371" t="str">
            <v>10.A.147</v>
          </cell>
          <cell r="B371" t="str">
            <v>Válvula de retencão, de pe com crivo de bronze - 1 1/4"</v>
          </cell>
          <cell r="C371" t="str">
            <v>UN</v>
          </cell>
          <cell r="D371">
            <v>38.26</v>
          </cell>
          <cell r="E371">
            <v>38718</v>
          </cell>
        </row>
        <row r="372">
          <cell r="A372" t="str">
            <v>10.A.148</v>
          </cell>
          <cell r="B372" t="str">
            <v>Torneira antivandalismo - docol pressmatic ou similar</v>
          </cell>
          <cell r="C372" t="str">
            <v xml:space="preserve">UN </v>
          </cell>
          <cell r="D372">
            <v>276.61</v>
          </cell>
          <cell r="E372">
            <v>39083</v>
          </cell>
        </row>
        <row r="373">
          <cell r="A373" t="str">
            <v>10.A.149</v>
          </cell>
          <cell r="B373" t="str">
            <v xml:space="preserve">Torneira com temporizador para jardim </v>
          </cell>
          <cell r="C373" t="str">
            <v xml:space="preserve">UN </v>
          </cell>
          <cell r="D373">
            <v>308.23</v>
          </cell>
          <cell r="E373">
            <v>38899</v>
          </cell>
        </row>
        <row r="374">
          <cell r="A374" t="str">
            <v>10.A.150</v>
          </cell>
          <cell r="B374" t="str">
            <v>Canaleta de alv. p/grelha ou tampa de concreto L=50CM</v>
          </cell>
          <cell r="C374" t="str">
            <v>M</v>
          </cell>
          <cell r="D374">
            <v>50.27</v>
          </cell>
          <cell r="E374">
            <v>38718</v>
          </cell>
        </row>
        <row r="375">
          <cell r="A375" t="str">
            <v>10.A.151</v>
          </cell>
          <cell r="B375" t="str">
            <v>Tubo de cobre 1/2"</v>
          </cell>
          <cell r="C375" t="str">
            <v>M</v>
          </cell>
          <cell r="D375">
            <v>22.72</v>
          </cell>
          <cell r="E375">
            <v>38899</v>
          </cell>
        </row>
        <row r="376">
          <cell r="A376" t="str">
            <v>10.A.152</v>
          </cell>
          <cell r="B376" t="str">
            <v>Ligação para despejo livre em sargeta, com tubo ferro fundido 75 mm</v>
          </cell>
          <cell r="C376" t="str">
            <v>M</v>
          </cell>
          <cell r="D376">
            <v>228.89</v>
          </cell>
          <cell r="E376">
            <v>38899</v>
          </cell>
        </row>
        <row r="377">
          <cell r="A377" t="str">
            <v>10.A.153</v>
          </cell>
          <cell r="B377" t="str">
            <v>Grelha ferro fundido 20x20 cm</v>
          </cell>
          <cell r="C377" t="str">
            <v>UND</v>
          </cell>
          <cell r="D377">
            <v>15.55</v>
          </cell>
          <cell r="E377">
            <v>38899</v>
          </cell>
        </row>
        <row r="378">
          <cell r="A378" t="str">
            <v>10.A.154</v>
          </cell>
          <cell r="B378" t="str">
            <v>Filtro anaerobico d=2,00 m  h=2,00 m</v>
          </cell>
          <cell r="C378" t="str">
            <v xml:space="preserve">UN </v>
          </cell>
          <cell r="D378">
            <v>3361.82</v>
          </cell>
          <cell r="E378">
            <v>39264</v>
          </cell>
        </row>
        <row r="379">
          <cell r="A379" t="str">
            <v>10.A.155</v>
          </cell>
          <cell r="B379" t="str">
            <v>Ralo sifonado de pvc com grelha cromada, redondo (altura: 70,00mm / diâmetro da seção: 105,00mm / diâmetro de entrada: 40,00mm)</v>
          </cell>
          <cell r="C379" t="str">
            <v xml:space="preserve">UN </v>
          </cell>
          <cell r="D379">
            <v>27.11</v>
          </cell>
          <cell r="E379">
            <v>39083</v>
          </cell>
        </row>
        <row r="380">
          <cell r="A380" t="str">
            <v>10.A.156</v>
          </cell>
          <cell r="B380" t="str">
            <v>Dreno com pedra e manilha, conforme Det. Dr-01</v>
          </cell>
          <cell r="C380" t="str">
            <v>M</v>
          </cell>
          <cell r="D380">
            <v>40.479999999999997</v>
          </cell>
          <cell r="E380">
            <v>39083</v>
          </cell>
        </row>
        <row r="381">
          <cell r="A381" t="str">
            <v>10.A.157</v>
          </cell>
          <cell r="B381" t="str">
            <v>Válvula de descarga de PVC sem registro interno (diâmetro da seção: 1 1/2")</v>
          </cell>
          <cell r="C381" t="str">
            <v xml:space="preserve">UN </v>
          </cell>
          <cell r="D381">
            <v>90.1</v>
          </cell>
          <cell r="E381">
            <v>39264</v>
          </cell>
        </row>
        <row r="382">
          <cell r="A382" t="str">
            <v>10.A.158</v>
          </cell>
          <cell r="B382" t="str">
            <v>Canaleta com grelha de concreto - Det. Can-10</v>
          </cell>
          <cell r="C382" t="str">
            <v>M</v>
          </cell>
          <cell r="D382">
            <v>69.19</v>
          </cell>
          <cell r="E382">
            <v>39083</v>
          </cell>
        </row>
        <row r="383">
          <cell r="A383" t="str">
            <v>10.A.159</v>
          </cell>
          <cell r="B383" t="str">
            <v xml:space="preserve">Bebedouro em conc. Armado com duas alruras, com lava-pé  e piso </v>
          </cell>
          <cell r="C383" t="str">
            <v xml:space="preserve">UN </v>
          </cell>
          <cell r="D383">
            <v>1645.02</v>
          </cell>
          <cell r="E383">
            <v>39264</v>
          </cell>
        </row>
        <row r="384">
          <cell r="A384" t="str">
            <v>10.A.160</v>
          </cell>
          <cell r="B384" t="str">
            <v>Lavatório de louça individual para portadores de deficiência física com torneira de acionamento manual e fechamento automático</v>
          </cell>
          <cell r="C384" t="str">
            <v xml:space="preserve">UN </v>
          </cell>
          <cell r="D384">
            <v>592.62</v>
          </cell>
          <cell r="E384">
            <v>39264</v>
          </cell>
        </row>
        <row r="385">
          <cell r="A385" t="str">
            <v>10.A.161</v>
          </cell>
          <cell r="B385" t="str">
            <v>Lavatório de louça branca, com coluna - capacidade mínima 7L - com torneira de acionamento manual e fechamento automático</v>
          </cell>
          <cell r="C385" t="str">
            <v xml:space="preserve">UN </v>
          </cell>
          <cell r="D385">
            <v>457.78</v>
          </cell>
          <cell r="E385">
            <v>39264</v>
          </cell>
        </row>
        <row r="386">
          <cell r="A386" t="str">
            <v>10.A.162</v>
          </cell>
          <cell r="B386" t="str">
            <v>Lavatório oval de embutir - louça branca - com torneira de acionamento manual e fechamento automático</v>
          </cell>
          <cell r="C386" t="str">
            <v xml:space="preserve">UN </v>
          </cell>
          <cell r="D386">
            <v>402.56</v>
          </cell>
          <cell r="E386">
            <v>39264</v>
          </cell>
        </row>
        <row r="387">
          <cell r="A387" t="str">
            <v>10.A.163</v>
          </cell>
          <cell r="B387" t="str">
            <v>Chave Pressostática 51A Jacuzzi (60 psi - 4,2 kgf/cm²)</v>
          </cell>
          <cell r="C387" t="str">
            <v xml:space="preserve">UN </v>
          </cell>
          <cell r="D387">
            <v>132.97999999999999</v>
          </cell>
          <cell r="E387">
            <v>39264</v>
          </cell>
        </row>
        <row r="388">
          <cell r="A388" t="str">
            <v>10.A.164</v>
          </cell>
          <cell r="B388" t="str">
            <v>Manômetro 40A Jacuzzi (faixa de pressão: 0~100 psi / 0~7kgf/cm²)</v>
          </cell>
          <cell r="C388" t="str">
            <v xml:space="preserve">UN </v>
          </cell>
          <cell r="D388">
            <v>60.55</v>
          </cell>
          <cell r="E388">
            <v>39264</v>
          </cell>
        </row>
        <row r="389">
          <cell r="A389" t="str">
            <v>10.A.165</v>
          </cell>
          <cell r="B389" t="str">
            <v>Tanque Hidropneumático Yellow Jet Jacuzzi - YJ75 / volume do tanque 75L</v>
          </cell>
          <cell r="C389" t="str">
            <v xml:space="preserve">UN </v>
          </cell>
          <cell r="D389">
            <v>675.06</v>
          </cell>
          <cell r="E389">
            <v>39264</v>
          </cell>
        </row>
        <row r="390">
          <cell r="A390" t="str">
            <v>10.A.166</v>
          </cell>
          <cell r="B390" t="str">
            <v>Registro de esfera de PVC soldável (diâmetro de seção: 20mm - 3/4")</v>
          </cell>
          <cell r="C390" t="str">
            <v xml:space="preserve">UN </v>
          </cell>
          <cell r="D390">
            <v>15.69</v>
          </cell>
          <cell r="E390">
            <v>39264</v>
          </cell>
        </row>
        <row r="391">
          <cell r="A391" t="str">
            <v>10.A.167</v>
          </cell>
          <cell r="B391" t="str">
            <v>Registro de esfera de PVC soldável (diâmetro de seção: 25mm - 1")</v>
          </cell>
          <cell r="C391" t="str">
            <v xml:space="preserve">UN </v>
          </cell>
          <cell r="D391">
            <v>18.309999999999999</v>
          </cell>
          <cell r="E391">
            <v>39264</v>
          </cell>
        </row>
        <row r="392">
          <cell r="A392" t="str">
            <v>10.A.168</v>
          </cell>
          <cell r="B392" t="str">
            <v>Registro de esfera de PVC soldável (diâmetro de seção: 32mm - 1 1/4")</v>
          </cell>
          <cell r="C392" t="str">
            <v xml:space="preserve">UN </v>
          </cell>
          <cell r="D392">
            <v>26.99</v>
          </cell>
          <cell r="E392">
            <v>39264</v>
          </cell>
        </row>
        <row r="393">
          <cell r="A393" t="str">
            <v>10.A.169</v>
          </cell>
          <cell r="B393" t="str">
            <v>Mictório individual de louça branca, com válvula Docol Pressmatic de fechamento automático</v>
          </cell>
          <cell r="C393" t="str">
            <v xml:space="preserve">UN </v>
          </cell>
          <cell r="D393">
            <v>382.79</v>
          </cell>
          <cell r="E393">
            <v>39264</v>
          </cell>
        </row>
        <row r="394">
          <cell r="A394" t="str">
            <v>10.A.170</v>
          </cell>
          <cell r="B394" t="str">
            <v>Cisterna Esférica de 5.000L - AquaSave</v>
          </cell>
          <cell r="C394" t="str">
            <v xml:space="preserve">UN </v>
          </cell>
          <cell r="D394">
            <v>5033.33</v>
          </cell>
          <cell r="E394">
            <v>39264</v>
          </cell>
        </row>
        <row r="395">
          <cell r="A395" t="str">
            <v>10.A.171</v>
          </cell>
          <cell r="B395" t="str">
            <v>Bolsa de borracha para bacia sanitária       (antigo 10.80.47 EDIF)</v>
          </cell>
          <cell r="C395" t="str">
            <v xml:space="preserve">UN </v>
          </cell>
          <cell r="D395">
            <v>4.2300000000000004</v>
          </cell>
          <cell r="E395">
            <v>39264</v>
          </cell>
        </row>
        <row r="396">
          <cell r="A396" t="str">
            <v>10.A.172</v>
          </cell>
          <cell r="B396" t="str">
            <v>Tubo de ligação c/ canopla p/ bacia sanitária ABS cromado 1 1/2" X 30 cm  (antigo 10.80.50 EDIF)</v>
          </cell>
          <cell r="C396" t="str">
            <v xml:space="preserve">UN </v>
          </cell>
          <cell r="D396">
            <v>27.35</v>
          </cell>
          <cell r="E396">
            <v>39264</v>
          </cell>
        </row>
        <row r="397">
          <cell r="A397" t="str">
            <v>10.A.173</v>
          </cell>
          <cell r="B397" t="str">
            <v>Tampo e assento de plastico para bacia sanitária     (antigo 10.80.52 EDIF)</v>
          </cell>
          <cell r="C397" t="str">
            <v xml:space="preserve">UN </v>
          </cell>
          <cell r="D397">
            <v>14.38</v>
          </cell>
          <cell r="E397">
            <v>39264</v>
          </cell>
        </row>
        <row r="398">
          <cell r="A398" t="str">
            <v>10.A.174</v>
          </cell>
          <cell r="B398" t="str">
            <v>Suporte de ferro fundido para lavatório sem coluna   (antigo 10.80.58 EDIF)</v>
          </cell>
          <cell r="C398" t="str">
            <v xml:space="preserve">UN </v>
          </cell>
          <cell r="D398">
            <v>20.010000000000002</v>
          </cell>
          <cell r="E398">
            <v>39264</v>
          </cell>
        </row>
        <row r="399">
          <cell r="A399" t="str">
            <v>10.A.175</v>
          </cell>
          <cell r="B399" t="str">
            <v>Válvula de metal cromado de 1 "    (antigo 10.80.65  EDIF)</v>
          </cell>
          <cell r="C399" t="str">
            <v xml:space="preserve">UN </v>
          </cell>
          <cell r="D399">
            <v>22.6</v>
          </cell>
          <cell r="E399">
            <v>39264</v>
          </cell>
        </row>
        <row r="400">
          <cell r="A400" t="str">
            <v>10.A.176</v>
          </cell>
          <cell r="B400" t="str">
            <v>Valvula de metal cromado de 1" 1/2  (antigo 10.80.66  EDIF)</v>
          </cell>
          <cell r="C400" t="str">
            <v xml:space="preserve">UN </v>
          </cell>
          <cell r="D400">
            <v>31.47</v>
          </cell>
          <cell r="E400">
            <v>39264</v>
          </cell>
        </row>
        <row r="401">
          <cell r="A401" t="str">
            <v>10.A.177</v>
          </cell>
          <cell r="B401" t="str">
            <v>GRELHA PARA CAIXA SIFONADA OU RALO, METAL CROMADO - 100MM</v>
          </cell>
          <cell r="C401" t="str">
            <v xml:space="preserve">UN </v>
          </cell>
          <cell r="D401">
            <v>12.88</v>
          </cell>
          <cell r="E401">
            <v>39264</v>
          </cell>
        </row>
        <row r="402">
          <cell r="A402" t="str">
            <v>10.A.178</v>
          </cell>
          <cell r="B402" t="str">
            <v>GRELHA PARA CAIXA SIFONADA OU RALO, METAL CROMADO -150MM</v>
          </cell>
          <cell r="C402" t="str">
            <v xml:space="preserve">UN </v>
          </cell>
          <cell r="D402">
            <v>26.44</v>
          </cell>
          <cell r="E402">
            <v>39264</v>
          </cell>
        </row>
        <row r="403">
          <cell r="A403" t="str">
            <v>10.A.179</v>
          </cell>
          <cell r="B403" t="str">
            <v>REGISTRO DE GAVETA, METAL AMARELO - 1/2"</v>
          </cell>
          <cell r="C403" t="str">
            <v xml:space="preserve">UN </v>
          </cell>
          <cell r="D403">
            <v>26.41</v>
          </cell>
          <cell r="E403">
            <v>39264</v>
          </cell>
        </row>
        <row r="404">
          <cell r="A404" t="str">
            <v>10.A.180</v>
          </cell>
          <cell r="B404" t="str">
            <v xml:space="preserve">Bb-4 - Bebedouro em concreto armado com duas alturas, sem piso </v>
          </cell>
          <cell r="C404" t="str">
            <v>UN</v>
          </cell>
          <cell r="D404">
            <v>1452.8</v>
          </cell>
          <cell r="E404">
            <v>39264</v>
          </cell>
        </row>
        <row r="405">
          <cell r="A405" t="str">
            <v>10.A.181</v>
          </cell>
          <cell r="B405" t="str">
            <v>MICTORIO INDIVIDUAL DE LOUCA BRANCA,TIPO AUTO-ASPIRANTE</v>
          </cell>
          <cell r="C405" t="str">
            <v>UN</v>
          </cell>
          <cell r="D405">
            <v>205.65</v>
          </cell>
          <cell r="E405">
            <v>39264</v>
          </cell>
        </row>
        <row r="406">
          <cell r="A406" t="str">
            <v>10.A.182</v>
          </cell>
          <cell r="B406" t="str">
            <v>VOLANTE PARA REGISTRO,METAL CROMADO - DE 1/2" ATE 1 1/2"</v>
          </cell>
          <cell r="C406" t="str">
            <v>UN</v>
          </cell>
          <cell r="D406">
            <v>27.63</v>
          </cell>
          <cell r="E406">
            <v>39264</v>
          </cell>
        </row>
        <row r="407">
          <cell r="A407" t="str">
            <v>10.A.183</v>
          </cell>
          <cell r="B407" t="str">
            <v>CANOPLA PARA REGISTRO,METAL CROMADO - DE 1/2" ATE 1 1/2"</v>
          </cell>
          <cell r="C407" t="str">
            <v>UN</v>
          </cell>
          <cell r="D407">
            <v>16.16</v>
          </cell>
          <cell r="E407">
            <v>39264</v>
          </cell>
        </row>
        <row r="408">
          <cell r="A408" t="str">
            <v>10.A.184</v>
          </cell>
          <cell r="B408" t="str">
            <v>CANOPLA PARA VALVULA FLUXIVEL,METAL CROMADO</v>
          </cell>
          <cell r="C408" t="str">
            <v>UN</v>
          </cell>
          <cell r="D408">
            <v>32.44</v>
          </cell>
          <cell r="E408">
            <v>39264</v>
          </cell>
        </row>
        <row r="409">
          <cell r="A409" t="str">
            <v>10.A.185</v>
          </cell>
          <cell r="B409" t="str">
            <v>ISOLAMENTO TERMICO COM CALHA DE LA DE VIDRO - 3/4"</v>
          </cell>
          <cell r="C409" t="str">
            <v>M</v>
          </cell>
          <cell r="D409">
            <v>14.3</v>
          </cell>
          <cell r="E409">
            <v>39264</v>
          </cell>
        </row>
        <row r="410">
          <cell r="A410" t="str">
            <v>10.A.186</v>
          </cell>
          <cell r="B410" t="str">
            <v>SIFAO COM COPO,TIPO REFORCADO,PVC RIGIDO - 1"X1 1/2"</v>
          </cell>
          <cell r="C410" t="str">
            <v>UN</v>
          </cell>
          <cell r="D410">
            <v>12.68</v>
          </cell>
          <cell r="E410">
            <v>39264</v>
          </cell>
        </row>
        <row r="411">
          <cell r="A411" t="str">
            <v>10.A.187</v>
          </cell>
          <cell r="B411" t="str">
            <v>AQUECEDOR ELETRO AUTOM. C/REG. P/5 TEMP TIPO ALTA PRESSAO</v>
          </cell>
          <cell r="C411" t="str">
            <v>UN</v>
          </cell>
          <cell r="D411">
            <v>577.04</v>
          </cell>
          <cell r="E411">
            <v>39264</v>
          </cell>
        </row>
        <row r="412">
          <cell r="A412" t="str">
            <v>10.A.188</v>
          </cell>
          <cell r="B412" t="str">
            <v>CAIXA SIFONADA DE FERRO FUNDIDO (HL) - DIAMETRO 150MM</v>
          </cell>
          <cell r="C412" t="str">
            <v>UN</v>
          </cell>
          <cell r="D412">
            <v>210.55</v>
          </cell>
          <cell r="E412">
            <v>39264</v>
          </cell>
        </row>
        <row r="413">
          <cell r="A413" t="str">
            <v>10.A189</v>
          </cell>
          <cell r="B413" t="str">
            <v>ESPARGIDOR PARA MICTORIO COLETIVO,METAL CROMADO - 1/2"</v>
          </cell>
          <cell r="C413" t="str">
            <v>M</v>
          </cell>
          <cell r="D413">
            <v>27.69</v>
          </cell>
          <cell r="E413">
            <v>39264</v>
          </cell>
        </row>
        <row r="414">
          <cell r="A414" t="str">
            <v>10.A.190</v>
          </cell>
          <cell r="B414" t="str">
            <v>CAIXA D'AGUA DE FIBRA DE VIDRO - 20 MIL LITROS</v>
          </cell>
          <cell r="C414" t="str">
            <v>UN</v>
          </cell>
          <cell r="D414">
            <v>3191.24</v>
          </cell>
          <cell r="E414">
            <v>39264</v>
          </cell>
        </row>
        <row r="415">
          <cell r="A415" t="str">
            <v>10.A.191</v>
          </cell>
          <cell r="B415" t="str">
            <v>TUBO DE COBRE SEM COSTURA CLASSE "A" -  28 MM/ 1"</v>
          </cell>
          <cell r="C415" t="str">
            <v>M</v>
          </cell>
          <cell r="D415">
            <v>52.26</v>
          </cell>
          <cell r="E415">
            <v>39264</v>
          </cell>
        </row>
        <row r="416">
          <cell r="A416" t="str">
            <v>10.A.192</v>
          </cell>
          <cell r="B416" t="str">
            <v>TUBO DE COBRE SEM COSTURA CLASSE "A" -  22 MM/ 3/4"</v>
          </cell>
          <cell r="C416" t="str">
            <v>M</v>
          </cell>
          <cell r="D416">
            <v>41.83</v>
          </cell>
          <cell r="E416">
            <v>39264</v>
          </cell>
        </row>
        <row r="417">
          <cell r="A417" t="str">
            <v>10.A.193</v>
          </cell>
          <cell r="B417" t="str">
            <v>TUBO DE COBRE SEM COSTURA CLASSE "A" -  15 MM/ 1/2"</v>
          </cell>
          <cell r="C417" t="str">
            <v>M</v>
          </cell>
          <cell r="D417">
            <v>28.62</v>
          </cell>
          <cell r="E417">
            <v>39264</v>
          </cell>
        </row>
        <row r="418">
          <cell r="A418" t="str">
            <v>10.A.194</v>
          </cell>
          <cell r="B418" t="str">
            <v>PRESSOSTATO - PRESSÃO LIGA =15m.c.a.</v>
          </cell>
          <cell r="C418" t="str">
            <v>UN</v>
          </cell>
          <cell r="D418">
            <v>333.05</v>
          </cell>
          <cell r="E418">
            <v>39264</v>
          </cell>
        </row>
        <row r="419">
          <cell r="A419" t="str">
            <v>10.A.195</v>
          </cell>
          <cell r="B419" t="str">
            <v>PRESSOSTATO - PRESSÃO LIGA =20m.c.a./PRESSÃO DESLIGA=30m.c.a.</v>
          </cell>
          <cell r="C419" t="str">
            <v>UN</v>
          </cell>
          <cell r="D419">
            <v>333.05</v>
          </cell>
          <cell r="E419">
            <v>39264</v>
          </cell>
        </row>
        <row r="420">
          <cell r="A420" t="str">
            <v>10.A.196</v>
          </cell>
          <cell r="B420" t="str">
            <v>MANÔMETRO - ESCALA 0-10Kgf/cm2</v>
          </cell>
          <cell r="C420" t="str">
            <v>UN</v>
          </cell>
          <cell r="D420">
            <v>86.27</v>
          </cell>
          <cell r="E420">
            <v>39264</v>
          </cell>
        </row>
        <row r="421">
          <cell r="A421" t="str">
            <v>10.A.197</v>
          </cell>
          <cell r="B421" t="str">
            <v>REGULADOR PARA GAS INDUSTRIAL DE BAIXA PRESSÃO - 50KG/H</v>
          </cell>
          <cell r="C421" t="str">
            <v>UN</v>
          </cell>
          <cell r="D421">
            <v>112.93</v>
          </cell>
          <cell r="E421">
            <v>39264</v>
          </cell>
        </row>
        <row r="422">
          <cell r="A422" t="str">
            <v>11.0.000</v>
          </cell>
          <cell r="B422" t="str">
            <v>Revestimentos</v>
          </cell>
        </row>
        <row r="423">
          <cell r="A423" t="str">
            <v>11.A.002</v>
          </cell>
          <cell r="B423" t="str">
            <v>Revest parede c/ argamassa baritada c/equiv de 1,5 mm de chumbo</v>
          </cell>
          <cell r="C423" t="str">
            <v>M2</v>
          </cell>
          <cell r="D423">
            <v>51.35</v>
          </cell>
          <cell r="E423">
            <v>36526</v>
          </cell>
        </row>
        <row r="424">
          <cell r="A424" t="str">
            <v>11.A.003</v>
          </cell>
          <cell r="B424" t="str">
            <v>Passou p/a TABELA N.31 - 11.04.52 - Peitoril de concreto aparente</v>
          </cell>
          <cell r="C424" t="str">
            <v>M</v>
          </cell>
          <cell r="D424">
            <v>25.16</v>
          </cell>
          <cell r="E424">
            <v>35431</v>
          </cell>
        </row>
        <row r="425">
          <cell r="A425" t="str">
            <v>11.A.004</v>
          </cell>
          <cell r="B425" t="str">
            <v>Revestimento de cimento queimado</v>
          </cell>
          <cell r="C425" t="str">
            <v>M2</v>
          </cell>
          <cell r="D425">
            <v>4.33</v>
          </cell>
          <cell r="E425">
            <v>35431</v>
          </cell>
        </row>
        <row r="426">
          <cell r="A426" t="str">
            <v>11.A.005</v>
          </cell>
          <cell r="B426" t="str">
            <v>Chapisco externo grosso com adição de pedrisco e impermeabilizante</v>
          </cell>
          <cell r="C426" t="str">
            <v>M2</v>
          </cell>
          <cell r="D426">
            <v>4.33</v>
          </cell>
          <cell r="E426">
            <v>36526</v>
          </cell>
        </row>
        <row r="427">
          <cell r="A427" t="str">
            <v>11.A.009</v>
          </cell>
          <cell r="B427" t="str">
            <v xml:space="preserve">Revestimento em tijolo aparente, 1/2 tijolo  </v>
          </cell>
          <cell r="C427" t="str">
            <v>M2</v>
          </cell>
          <cell r="D427">
            <v>29.38</v>
          </cell>
          <cell r="E427">
            <v>36526</v>
          </cell>
        </row>
        <row r="428">
          <cell r="A428" t="str">
            <v>11.A.010</v>
          </cell>
          <cell r="B428" t="str">
            <v>Retirada de revestimento em azulejos</v>
          </cell>
          <cell r="C428" t="str">
            <v>M2</v>
          </cell>
          <cell r="D428">
            <v>0.89</v>
          </cell>
          <cell r="E428">
            <v>36526</v>
          </cell>
        </row>
        <row r="429">
          <cell r="A429" t="str">
            <v>11.A.011</v>
          </cell>
          <cell r="B429" t="str">
            <v>Recolocação de azulejos c/ argamassa colante</v>
          </cell>
          <cell r="C429" t="str">
            <v>M2</v>
          </cell>
          <cell r="D429">
            <v>4.49</v>
          </cell>
          <cell r="E429">
            <v>36526</v>
          </cell>
        </row>
        <row r="430">
          <cell r="A430" t="str">
            <v>11.A.012</v>
          </cell>
          <cell r="B430" t="str">
            <v xml:space="preserve">Revestimento ceramico Gail, 240 x 116 mm - cor 1000 com arg. de cim. e areia </v>
          </cell>
          <cell r="C430" t="str">
            <v>M2</v>
          </cell>
          <cell r="D430">
            <v>54.83</v>
          </cell>
          <cell r="E430">
            <v>38108</v>
          </cell>
        </row>
        <row r="431">
          <cell r="A431" t="str">
            <v>11.A.013</v>
          </cell>
          <cell r="B431" t="str">
            <v>Emboço - paredes internas e externas, argamassa mista de cimento, cal e areia - 1: 2: 9</v>
          </cell>
          <cell r="C431" t="str">
            <v>M2</v>
          </cell>
          <cell r="D431">
            <v>11.34</v>
          </cell>
          <cell r="E431">
            <v>38108</v>
          </cell>
        </row>
        <row r="432">
          <cell r="A432" t="str">
            <v>11.A.014</v>
          </cell>
          <cell r="B432" t="str">
            <v>Emboço - forros, argamassa mista de cimento, cal e areia - 1: 2: 9</v>
          </cell>
          <cell r="C432" t="str">
            <v>M2</v>
          </cell>
          <cell r="D432">
            <v>12.58</v>
          </cell>
          <cell r="E432">
            <v>38108</v>
          </cell>
        </row>
        <row r="433">
          <cell r="A433" t="str">
            <v>11.A.015</v>
          </cell>
          <cell r="B433" t="str">
            <v xml:space="preserve">Pastilha de porcelana 5 x 5 cm </v>
          </cell>
          <cell r="C433" t="str">
            <v>M2</v>
          </cell>
          <cell r="D433">
            <v>85.94</v>
          </cell>
          <cell r="E433">
            <v>39083</v>
          </cell>
        </row>
        <row r="434">
          <cell r="A434" t="str">
            <v>12.0.000</v>
          </cell>
          <cell r="B434" t="str">
            <v>Forros</v>
          </cell>
        </row>
        <row r="435">
          <cell r="A435" t="str">
            <v>12.A.005</v>
          </cell>
          <cell r="B435" t="str">
            <v>Remoção de lambris de fibro cimento incl. entarugamento</v>
          </cell>
          <cell r="C435" t="str">
            <v>M2</v>
          </cell>
          <cell r="D435">
            <v>3.2</v>
          </cell>
          <cell r="E435">
            <v>36526</v>
          </cell>
        </row>
        <row r="436">
          <cell r="A436" t="str">
            <v>12.A.006</v>
          </cell>
          <cell r="B436" t="str">
            <v>Fornec. e aplicação de moldura de gesso simples</v>
          </cell>
          <cell r="C436" t="str">
            <v>M</v>
          </cell>
          <cell r="D436">
            <v>4.46</v>
          </cell>
          <cell r="E436">
            <v>36526</v>
          </cell>
        </row>
        <row r="437">
          <cell r="A437" t="str">
            <v>12.A.007</v>
          </cell>
          <cell r="B437" t="str">
            <v>Tábuas de madeira maciça p/ forro - cedrinho mesclado, 18,5 x 1 cm</v>
          </cell>
          <cell r="C437" t="str">
            <v>M2</v>
          </cell>
          <cell r="D437">
            <v>16.54</v>
          </cell>
          <cell r="E437">
            <v>36526</v>
          </cell>
        </row>
        <row r="438">
          <cell r="A438" t="str">
            <v>12.A.008</v>
          </cell>
          <cell r="B438" t="str">
            <v>Forro de gesso acartonado removível com perfil "T" de aço galvanizado, placas de 0,62x1,25 m, e= 12,50 mm - colocado - (já incluso: material + M.O. + equipamentos)</v>
          </cell>
          <cell r="C438" t="str">
            <v>M2</v>
          </cell>
          <cell r="D438">
            <v>36.4</v>
          </cell>
          <cell r="E438">
            <v>39083</v>
          </cell>
        </row>
        <row r="439">
          <cell r="A439" t="str">
            <v>13.0.000</v>
          </cell>
          <cell r="B439" t="str">
            <v>Pisos</v>
          </cell>
        </row>
        <row r="440">
          <cell r="A440" t="str">
            <v>13.A.008</v>
          </cell>
          <cell r="B440" t="str">
            <v>Piso de ardósia 30 x 30 cm, assentado com cimento colante</v>
          </cell>
          <cell r="C440" t="str">
            <v>M2</v>
          </cell>
          <cell r="D440">
            <v>7.64</v>
          </cell>
          <cell r="E440">
            <v>37408</v>
          </cell>
        </row>
        <row r="441">
          <cell r="A441" t="str">
            <v>13.A.009</v>
          </cell>
          <cell r="B441" t="str">
            <v xml:space="preserve">Soleira de ardósia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441" t="str">
            <v>M2</v>
          </cell>
          <cell r="D441">
            <v>44.11</v>
          </cell>
          <cell r="E441">
            <v>38718</v>
          </cell>
        </row>
        <row r="442">
          <cell r="A442" t="str">
            <v>13.A.010</v>
          </cell>
          <cell r="B442" t="str">
            <v>Junta plástica 1,00x1,00m p/piso em cimentado até 10 m2</v>
          </cell>
          <cell r="C442" t="str">
            <v>M2</v>
          </cell>
          <cell r="D442">
            <v>1.56</v>
          </cell>
          <cell r="E442">
            <v>35431</v>
          </cell>
        </row>
        <row r="443">
          <cell r="A443" t="str">
            <v>13.A.011</v>
          </cell>
          <cell r="B443" t="str">
            <v>Junta plástica 1,00x1,00m p/piso em cimentado acima de 10 até 30m2</v>
          </cell>
          <cell r="C443" t="str">
            <v>M2</v>
          </cell>
          <cell r="D443">
            <v>1.49</v>
          </cell>
          <cell r="E443">
            <v>35431</v>
          </cell>
        </row>
        <row r="444">
          <cell r="A444" t="str">
            <v>13.A.012</v>
          </cell>
          <cell r="B444" t="str">
            <v>Junta plástica 1,00x1,00 m p/piso em cimentado acima de 30 até 50m2</v>
          </cell>
          <cell r="C444" t="str">
            <v>M2</v>
          </cell>
          <cell r="D444">
            <v>1.39</v>
          </cell>
          <cell r="E444">
            <v>35431</v>
          </cell>
        </row>
        <row r="445">
          <cell r="A445" t="str">
            <v>13.A.013</v>
          </cell>
          <cell r="B445" t="str">
            <v>Junta plástica 1,00x1,00 m p/ piso em cimentado acima de 50 m2</v>
          </cell>
          <cell r="C445" t="str">
            <v>M2</v>
          </cell>
          <cell r="D445">
            <v>1.34</v>
          </cell>
          <cell r="E445">
            <v>35431</v>
          </cell>
        </row>
        <row r="446">
          <cell r="A446" t="str">
            <v>13.A.018</v>
          </cell>
          <cell r="B446" t="str">
            <v>Soleira concreto aparente incl cantoneira de ferro</v>
          </cell>
          <cell r="C446" t="str">
            <v>M</v>
          </cell>
          <cell r="D446">
            <v>15.04</v>
          </cell>
          <cell r="E446">
            <v>37408</v>
          </cell>
        </row>
        <row r="447">
          <cell r="A447" t="str">
            <v>13.A.019</v>
          </cell>
          <cell r="B447" t="str">
            <v>Fita anti-derrapante, faixa c/5 cm larg, 2 mm esp, aplic em degrau</v>
          </cell>
          <cell r="C447" t="str">
            <v>M</v>
          </cell>
          <cell r="D447">
            <v>11.72</v>
          </cell>
          <cell r="E447">
            <v>35431</v>
          </cell>
        </row>
        <row r="448">
          <cell r="A448" t="str">
            <v>13.A.020</v>
          </cell>
          <cell r="B448" t="str">
            <v>Passou p/a TABELA N.31 - 13.03.10 - Rodapé de grês cerâmico, tipo alta resistência</v>
          </cell>
          <cell r="C448" t="str">
            <v>M</v>
          </cell>
          <cell r="D448">
            <v>6.68</v>
          </cell>
          <cell r="E448">
            <v>35431</v>
          </cell>
        </row>
        <row r="449">
          <cell r="A449" t="str">
            <v>13.A.021</v>
          </cell>
          <cell r="B449" t="str">
            <v>Junta plástica p/ piso 3/4 x 1/8 "</v>
          </cell>
          <cell r="C449" t="str">
            <v>M</v>
          </cell>
          <cell r="D449">
            <v>1.06</v>
          </cell>
          <cell r="E449">
            <v>35431</v>
          </cell>
        </row>
        <row r="450">
          <cell r="A450" t="str">
            <v>13.A.022</v>
          </cell>
          <cell r="B450" t="str">
            <v>Cimentado queimado roletado</v>
          </cell>
          <cell r="C450" t="str">
            <v>M2</v>
          </cell>
          <cell r="D450">
            <v>15.51</v>
          </cell>
          <cell r="E450">
            <v>38718</v>
          </cell>
        </row>
        <row r="451">
          <cell r="A451" t="str">
            <v>13.A.023</v>
          </cell>
          <cell r="B451" t="str">
            <v>Assentamento de pisos c/ cimento e areia - 1:3</v>
          </cell>
          <cell r="C451" t="str">
            <v>M2</v>
          </cell>
          <cell r="D451">
            <v>10.77</v>
          </cell>
          <cell r="E451">
            <v>35431</v>
          </cell>
        </row>
        <row r="452">
          <cell r="A452" t="str">
            <v>13.A.024</v>
          </cell>
          <cell r="B452" t="str">
            <v>Assentamento de tijolo comum c/ rejuntamento de argamassa 1:3</v>
          </cell>
          <cell r="C452" t="str">
            <v>M2</v>
          </cell>
          <cell r="D452">
            <v>15.26</v>
          </cell>
          <cell r="E452">
            <v>35431</v>
          </cell>
        </row>
        <row r="453">
          <cell r="A453" t="str">
            <v>13.A.029</v>
          </cell>
          <cell r="B453" t="str">
            <v>Demolição de manta de fibra textil de nailon</v>
          </cell>
          <cell r="C453" t="str">
            <v>M2</v>
          </cell>
          <cell r="D453">
            <v>2.2400000000000002</v>
          </cell>
          <cell r="E453">
            <v>38108</v>
          </cell>
        </row>
        <row r="454">
          <cell r="A454" t="str">
            <v>13.A.030</v>
          </cell>
          <cell r="B454" t="str">
            <v>USAR 13.A.018 - Soleira concreto aparente incl cantoneira de ferro</v>
          </cell>
          <cell r="C454" t="str">
            <v>M</v>
          </cell>
          <cell r="D454">
            <v>10.72</v>
          </cell>
          <cell r="E454">
            <v>35431</v>
          </cell>
        </row>
        <row r="455">
          <cell r="A455" t="str">
            <v>13.A.031</v>
          </cell>
          <cell r="B455" t="str">
            <v>Retirada e assentamento de rodapé em ladrilho cerâmico h = 7 cm</v>
          </cell>
          <cell r="C455" t="str">
            <v>M2</v>
          </cell>
          <cell r="D455">
            <v>1.52</v>
          </cell>
          <cell r="E455">
            <v>36526</v>
          </cell>
        </row>
        <row r="456">
          <cell r="A456" t="str">
            <v>13.A.032</v>
          </cell>
          <cell r="B456" t="str">
            <v>Ladrilho hidráulico liso, em cores diversas - 20x20 cm</v>
          </cell>
          <cell r="C456" t="str">
            <v>M2</v>
          </cell>
          <cell r="D456">
            <v>38.74</v>
          </cell>
          <cell r="E456">
            <v>36526</v>
          </cell>
        </row>
        <row r="457">
          <cell r="A457" t="str">
            <v>13.A.033</v>
          </cell>
          <cell r="B457" t="str">
            <v xml:space="preserve">Pedra mineira - inclusive assentamento </v>
          </cell>
          <cell r="C457" t="str">
            <v>M2</v>
          </cell>
          <cell r="D457">
            <v>43.8</v>
          </cell>
          <cell r="E457">
            <v>36526</v>
          </cell>
        </row>
        <row r="458">
          <cell r="A458" t="str">
            <v>13.A.034</v>
          </cell>
          <cell r="B458" t="str">
            <v>Granito polido, forras de 20 mm - amêndoa - colocado</v>
          </cell>
          <cell r="C458" t="str">
            <v>M2</v>
          </cell>
          <cell r="D458">
            <v>170.87</v>
          </cell>
          <cell r="E458">
            <v>36526</v>
          </cell>
        </row>
        <row r="459">
          <cell r="A459" t="str">
            <v>13.A.035</v>
          </cell>
          <cell r="B459" t="str">
            <v>Recolocação de forras de pedras naturais - granito ou mármore</v>
          </cell>
          <cell r="C459" t="str">
            <v>M2</v>
          </cell>
          <cell r="D459">
            <v>5.77</v>
          </cell>
          <cell r="E459">
            <v>36526</v>
          </cell>
        </row>
        <row r="460">
          <cell r="A460" t="str">
            <v>13.A.036</v>
          </cell>
          <cell r="B460" t="str">
            <v>Ladrilho hidráulico liso, em cores diversas - 20x20 cm</v>
          </cell>
          <cell r="C460" t="str">
            <v>M2</v>
          </cell>
          <cell r="D460">
            <v>66.25</v>
          </cell>
          <cell r="E460">
            <v>38718</v>
          </cell>
        </row>
        <row r="461">
          <cell r="A461" t="str">
            <v>13.A.037</v>
          </cell>
          <cell r="B461" t="str">
            <v>Assoalho de chapa naval 15mm, c/ pintura hidrófuga</v>
          </cell>
          <cell r="C461" t="str">
            <v>M2</v>
          </cell>
          <cell r="D461">
            <v>18.55</v>
          </cell>
          <cell r="E461">
            <v>36526</v>
          </cell>
        </row>
        <row r="462">
          <cell r="A462" t="str">
            <v>13.A.038</v>
          </cell>
          <cell r="B462" t="str">
            <v>ES - 2   Escada de concreto, degraus 15 x 30 cm</v>
          </cell>
          <cell r="C462" t="str">
            <v>M2</v>
          </cell>
          <cell r="D462">
            <v>108</v>
          </cell>
          <cell r="E462">
            <v>39264</v>
          </cell>
        </row>
        <row r="463">
          <cell r="A463" t="str">
            <v>13.A.039</v>
          </cell>
          <cell r="B463" t="str">
            <v>P.Pic-17  Piso de concreto c/ junta de mosaico português</v>
          </cell>
          <cell r="C463" t="str">
            <v>M2</v>
          </cell>
          <cell r="D463">
            <v>30.23</v>
          </cell>
          <cell r="E463">
            <v>36526</v>
          </cell>
        </row>
        <row r="464">
          <cell r="A464" t="str">
            <v>13.A.040</v>
          </cell>
          <cell r="B464" t="str">
            <v>Piso em ardósia, em placas, esp. 1,5 cm , colocado</v>
          </cell>
          <cell r="C464" t="str">
            <v>M2</v>
          </cell>
          <cell r="D464">
            <v>22</v>
          </cell>
          <cell r="E464">
            <v>36526</v>
          </cell>
        </row>
        <row r="465">
          <cell r="A465" t="str">
            <v>13.A.041</v>
          </cell>
          <cell r="B465" t="str">
            <v>Piso asfáltico sobre base de terra compactada p/ quadra de bocha</v>
          </cell>
          <cell r="C465" t="str">
            <v>M2</v>
          </cell>
          <cell r="D465">
            <v>2.25</v>
          </cell>
          <cell r="E465">
            <v>37408</v>
          </cell>
        </row>
        <row r="466">
          <cell r="A466" t="str">
            <v>13.A.042</v>
          </cell>
          <cell r="B466" t="str">
            <v>Piso em areia compactada h = 10,00 cm sobre base de terra</v>
          </cell>
          <cell r="C466" t="str">
            <v>M2</v>
          </cell>
          <cell r="D466">
            <v>10.84</v>
          </cell>
          <cell r="E466">
            <v>39264</v>
          </cell>
        </row>
        <row r="467">
          <cell r="A467" t="str">
            <v>13.A.043</v>
          </cell>
          <cell r="B467" t="str">
            <v>Resina acrílica p/ proteção de pisos cerâmicos</v>
          </cell>
          <cell r="C467" t="str">
            <v>M2</v>
          </cell>
          <cell r="D467">
            <v>8.14</v>
          </cell>
          <cell r="E467">
            <v>38108</v>
          </cell>
        </row>
        <row r="468">
          <cell r="A468" t="str">
            <v>13.A.044</v>
          </cell>
          <cell r="B468" t="str">
            <v>Concreto desempenado armado e alisado com junta plástica - 8 cm</v>
          </cell>
          <cell r="C468" t="str">
            <v>M2</v>
          </cell>
          <cell r="D468">
            <v>33.64</v>
          </cell>
          <cell r="E468">
            <v>37408</v>
          </cell>
        </row>
        <row r="469">
          <cell r="A469" t="str">
            <v>13.A.045</v>
          </cell>
          <cell r="B469" t="str">
            <v>Passeio de ladrilho hidraulico,inclusive preparo de caixa e base de concreto com 5 cm de espessura</v>
          </cell>
          <cell r="C469" t="str">
            <v>M2</v>
          </cell>
          <cell r="D469">
            <v>46.7</v>
          </cell>
          <cell r="E469">
            <v>37408</v>
          </cell>
        </row>
        <row r="470">
          <cell r="A470" t="str">
            <v>13.A.046</v>
          </cell>
          <cell r="B470" t="str">
            <v>Piso cerâmico esmalt. 30 x 30 cm - assent. Com arg. Colante</v>
          </cell>
          <cell r="C470" t="str">
            <v>M2</v>
          </cell>
          <cell r="D470">
            <v>15.4</v>
          </cell>
          <cell r="E470">
            <v>37408</v>
          </cell>
        </row>
        <row r="471">
          <cell r="A471" t="str">
            <v>13.A.047</v>
          </cell>
          <cell r="B471" t="str">
            <v>Soleira de Granito</v>
          </cell>
          <cell r="C471" t="str">
            <v>M2</v>
          </cell>
          <cell r="D471">
            <v>229.34</v>
          </cell>
          <cell r="E471">
            <v>39264</v>
          </cell>
        </row>
        <row r="472">
          <cell r="A472" t="str">
            <v>13.A.048</v>
          </cell>
          <cell r="B472" t="str">
            <v>Revestimento ceramico Gail, 240 x 116 mm - cor 1000, assent. arg. Colante</v>
          </cell>
          <cell r="C472" t="str">
            <v>M2</v>
          </cell>
          <cell r="D472">
            <v>34.979999999999997</v>
          </cell>
          <cell r="E472">
            <v>38108</v>
          </cell>
        </row>
        <row r="473">
          <cell r="A473" t="str">
            <v>13.A.049</v>
          </cell>
          <cell r="B473" t="str">
            <v>Piso solo cimento</v>
          </cell>
          <cell r="C473" t="str">
            <v>M3</v>
          </cell>
          <cell r="D473">
            <v>63.49</v>
          </cell>
          <cell r="E473">
            <v>39264</v>
          </cell>
        </row>
        <row r="474">
          <cell r="A474" t="str">
            <v>13.A.050</v>
          </cell>
          <cell r="B474" t="str">
            <v>Piso cerâmico esmalt. 40 x 40 cm - assent. Arg. Colante</v>
          </cell>
          <cell r="C474" t="str">
            <v>M2</v>
          </cell>
          <cell r="D474">
            <v>32.43</v>
          </cell>
          <cell r="E474">
            <v>39264</v>
          </cell>
        </row>
        <row r="475">
          <cell r="A475" t="str">
            <v>13.A.051</v>
          </cell>
          <cell r="B475" t="str">
            <v>Soleira cimentada de 15 cm</v>
          </cell>
          <cell r="C475" t="str">
            <v>M</v>
          </cell>
          <cell r="D475">
            <v>2.85</v>
          </cell>
          <cell r="E475">
            <v>38108</v>
          </cell>
        </row>
        <row r="476">
          <cell r="A476" t="str">
            <v>13.A.052</v>
          </cell>
          <cell r="B476" t="str">
            <v>Piso intertravado de concreto - 8,0 cm, usar o item 17.02.11 EDIF</v>
          </cell>
          <cell r="C476" t="str">
            <v>M2</v>
          </cell>
          <cell r="D476">
            <v>36.85</v>
          </cell>
          <cell r="E476">
            <v>39264</v>
          </cell>
        </row>
        <row r="477">
          <cell r="A477" t="str">
            <v>13.A.053</v>
          </cell>
          <cell r="B477" t="str">
            <v>Piso intertravado de concreto - 6,0 cm, usar o item 17.02.10 EDIF</v>
          </cell>
          <cell r="C477" t="str">
            <v>M2</v>
          </cell>
          <cell r="D477">
            <v>32.28</v>
          </cell>
          <cell r="E477">
            <v>39264</v>
          </cell>
        </row>
        <row r="478">
          <cell r="A478" t="str">
            <v>13.A.054</v>
          </cell>
          <cell r="B478" t="str">
            <v>Piso de pedrisco c/ orla de concreto (Det. Pi-83) - Larg. = 1,0 m</v>
          </cell>
          <cell r="C478" t="str">
            <v>M</v>
          </cell>
          <cell r="D478">
            <v>120.22</v>
          </cell>
          <cell r="E478">
            <v>39083</v>
          </cell>
        </row>
        <row r="479">
          <cell r="A479" t="str">
            <v>13.A.055</v>
          </cell>
          <cell r="B479" t="str">
            <v>Piso de ardósia sete lagoas, fornec. e colocação, inclusive rodapé.</v>
          </cell>
          <cell r="C479" t="str">
            <v>M2</v>
          </cell>
          <cell r="D479">
            <v>44.11</v>
          </cell>
          <cell r="E479">
            <v>38718</v>
          </cell>
        </row>
        <row r="480">
          <cell r="A480" t="str">
            <v>13.A.056</v>
          </cell>
          <cell r="B480" t="str">
            <v>Recolocação de lajota sextava  de concreto, articulada 6,0 cm</v>
          </cell>
          <cell r="C480" t="str">
            <v>M2</v>
          </cell>
          <cell r="D480">
            <v>13.6</v>
          </cell>
          <cell r="E480">
            <v>38718</v>
          </cell>
        </row>
        <row r="481">
          <cell r="A481" t="str">
            <v>13.A.057</v>
          </cell>
          <cell r="B481" t="str">
            <v>Recolocação de piso intertravado de concreto</v>
          </cell>
          <cell r="C481" t="str">
            <v>M2</v>
          </cell>
          <cell r="D481">
            <v>10.34</v>
          </cell>
          <cell r="E481">
            <v>38899</v>
          </cell>
        </row>
        <row r="482">
          <cell r="A482" t="str">
            <v>13.A.058</v>
          </cell>
          <cell r="B482" t="str">
            <v>Piso drenante de concreto, fornec e instalação - Det. Pi-102</v>
          </cell>
          <cell r="C482" t="str">
            <v>M2</v>
          </cell>
          <cell r="D482">
            <v>68.95</v>
          </cell>
          <cell r="E482">
            <v>39264</v>
          </cell>
        </row>
        <row r="483">
          <cell r="A483" t="str">
            <v>13.A.059</v>
          </cell>
          <cell r="B483" t="str">
            <v>Piso de pedra São Tomé, fornec e assentamento - Det. Pi - 89</v>
          </cell>
          <cell r="C483" t="str">
            <v>M2</v>
          </cell>
          <cell r="D483">
            <v>88.13</v>
          </cell>
          <cell r="E483">
            <v>38899</v>
          </cell>
        </row>
        <row r="484">
          <cell r="A484" t="str">
            <v>13.A.060</v>
          </cell>
          <cell r="B484" t="str">
            <v>Piso de terra batida, esp = 20,00 cm - Det. Pi - 98</v>
          </cell>
          <cell r="C484" t="str">
            <v>M2</v>
          </cell>
          <cell r="D484">
            <v>19.54</v>
          </cell>
          <cell r="E484">
            <v>39264</v>
          </cell>
        </row>
        <row r="485">
          <cell r="A485" t="str">
            <v>13.A.061</v>
          </cell>
          <cell r="B485" t="str">
            <v>Piso de areia, esp = 40 cm - Det. Pi - 103</v>
          </cell>
          <cell r="C485" t="str">
            <v>M2</v>
          </cell>
          <cell r="D485">
            <v>31.48</v>
          </cell>
          <cell r="E485">
            <v>39264</v>
          </cell>
        </row>
        <row r="486">
          <cell r="A486" t="str">
            <v>13.A.062</v>
          </cell>
          <cell r="B486" t="str">
            <v>Rejuntamento de blocos intertravados de concreto junto ao alinhamento da edificação</v>
          </cell>
          <cell r="C486" t="str">
            <v>M</v>
          </cell>
          <cell r="D486">
            <v>5.07</v>
          </cell>
          <cell r="E486">
            <v>39083</v>
          </cell>
        </row>
        <row r="487">
          <cell r="A487" t="str">
            <v>13.A.063</v>
          </cell>
          <cell r="B487" t="str">
            <v>Piso intertravado de concreto - trama (6,0 cm) - junta cimentada, Det. Pi-107</v>
          </cell>
          <cell r="C487" t="str">
            <v>M2</v>
          </cell>
          <cell r="D487">
            <v>49.97</v>
          </cell>
          <cell r="E487">
            <v>39264</v>
          </cell>
        </row>
        <row r="488">
          <cell r="A488" t="str">
            <v>13.A.064</v>
          </cell>
          <cell r="B488" t="str">
            <v>Piso em concreto colorido com pó xadrez - esp = 7,0 cm</v>
          </cell>
          <cell r="C488" t="str">
            <v>M2</v>
          </cell>
          <cell r="D488">
            <v>72.27</v>
          </cell>
          <cell r="E488">
            <v>39264</v>
          </cell>
        </row>
        <row r="489">
          <cell r="A489" t="str">
            <v>13.A.065</v>
          </cell>
          <cell r="B489" t="str">
            <v>Piso de concreto simples com agregado reciclado, desempanado, com junta plástica - 20 kg cim/m3</v>
          </cell>
          <cell r="C489" t="str">
            <v>M3</v>
          </cell>
          <cell r="D489">
            <v>359.37</v>
          </cell>
          <cell r="E489">
            <v>39264</v>
          </cell>
        </row>
        <row r="490">
          <cell r="A490" t="str">
            <v>13.A.066</v>
          </cell>
          <cell r="B490" t="str">
            <v>Piso de borracha reciclada - áreas externas</v>
          </cell>
          <cell r="C490" t="str">
            <v>M2</v>
          </cell>
          <cell r="D490">
            <v>225</v>
          </cell>
          <cell r="E490">
            <v>39264</v>
          </cell>
        </row>
        <row r="491">
          <cell r="A491" t="str">
            <v>13.A.067</v>
          </cell>
          <cell r="B491" t="str">
            <v>Piso em concreto armado, colorido com pó xadrez - esp= 7,0 cm</v>
          </cell>
          <cell r="C491" t="str">
            <v>M2</v>
          </cell>
          <cell r="D491">
            <v>73.42</v>
          </cell>
          <cell r="E491">
            <v>39264</v>
          </cell>
        </row>
        <row r="492">
          <cell r="A492" t="str">
            <v>13.A.068</v>
          </cell>
          <cell r="B492" t="str">
            <v xml:space="preserve">Es-4 Escada de concreto, 15 x 35 cm </v>
          </cell>
          <cell r="C492" t="str">
            <v>M2</v>
          </cell>
          <cell r="D492">
            <v>108.07</v>
          </cell>
          <cell r="E492">
            <v>39264</v>
          </cell>
        </row>
        <row r="493">
          <cell r="A493" t="str">
            <v>13.A.069</v>
          </cell>
          <cell r="B493" t="str">
            <v>Piso de concreto intertravado colorido - 6,0 cm</v>
          </cell>
          <cell r="C493" t="str">
            <v>M2</v>
          </cell>
          <cell r="D493">
            <v>38.69</v>
          </cell>
          <cell r="E493">
            <v>39264</v>
          </cell>
        </row>
        <row r="494">
          <cell r="A494" t="str">
            <v>13.A.070</v>
          </cell>
          <cell r="B494" t="str">
            <v>Piso de concreto intertravado colorido - 8,0 cm</v>
          </cell>
          <cell r="C494" t="str">
            <v>M2</v>
          </cell>
          <cell r="D494">
            <v>48.3</v>
          </cell>
          <cell r="E494">
            <v>39264</v>
          </cell>
        </row>
        <row r="495">
          <cell r="A495" t="str">
            <v>13.A.071</v>
          </cell>
          <cell r="B495" t="str">
            <v>FORRAÇÃO DE CARPETE PARA TRAFEGO PESADO - COLOCADO</v>
          </cell>
          <cell r="C495" t="str">
            <v>M2</v>
          </cell>
          <cell r="D495">
            <v>62.47</v>
          </cell>
          <cell r="E495">
            <v>39264</v>
          </cell>
        </row>
        <row r="496">
          <cell r="A496" t="str">
            <v>14.0.000</v>
          </cell>
          <cell r="B496" t="str">
            <v>Vidros</v>
          </cell>
        </row>
        <row r="497">
          <cell r="A497" t="str">
            <v>14.A.003</v>
          </cell>
          <cell r="B497" t="str">
            <v>Vidro plano p/ caixilho, temperado, 10 mm - bronze ou cinza</v>
          </cell>
          <cell r="C497" t="str">
            <v>M2</v>
          </cell>
          <cell r="D497">
            <v>215.1</v>
          </cell>
          <cell r="E497">
            <v>36526</v>
          </cell>
        </row>
        <row r="498">
          <cell r="A498" t="str">
            <v>14.A.004</v>
          </cell>
          <cell r="B498" t="str">
            <v>Vidro Laminado espessura 8 mm incolor liso</v>
          </cell>
          <cell r="C498" t="str">
            <v>m2</v>
          </cell>
          <cell r="D498">
            <v>228.63</v>
          </cell>
          <cell r="E498">
            <v>39264</v>
          </cell>
        </row>
        <row r="499">
          <cell r="A499" t="str">
            <v>15.0.000</v>
          </cell>
          <cell r="B499" t="str">
            <v>Pintura</v>
          </cell>
        </row>
        <row r="500">
          <cell r="A500" t="str">
            <v>15.A.002</v>
          </cell>
          <cell r="B500" t="str">
            <v>USAR O ITEM 15.A.005 - Pintura protetora c/ neutrol ou sim. em madei/to de telhado</v>
          </cell>
          <cell r="C500" t="str">
            <v>M2</v>
          </cell>
          <cell r="D500">
            <v>0.87</v>
          </cell>
          <cell r="E500">
            <v>36526</v>
          </cell>
        </row>
        <row r="501">
          <cell r="A501" t="str">
            <v>15.A.004</v>
          </cell>
          <cell r="B501" t="str">
            <v>Tinta epóxi - exterior de tubos e condutores</v>
          </cell>
          <cell r="C501" t="str">
            <v>M</v>
          </cell>
          <cell r="D501">
            <v>6.63</v>
          </cell>
          <cell r="E501">
            <v>35431</v>
          </cell>
        </row>
        <row r="502">
          <cell r="A502" t="str">
            <v>15.A.005</v>
          </cell>
          <cell r="B502" t="str">
            <v>Tratam. imunizante p/madeiramento c/Penetrol cupim ou similar</v>
          </cell>
          <cell r="C502" t="str">
            <v>M2</v>
          </cell>
          <cell r="D502">
            <v>5.98</v>
          </cell>
          <cell r="E502">
            <v>38899</v>
          </cell>
        </row>
        <row r="503">
          <cell r="A503" t="str">
            <v>15.A.006</v>
          </cell>
          <cell r="B503" t="str">
            <v>USAR O ITEM 15.A.005 - Líquido imunizante em madeira aparente</v>
          </cell>
          <cell r="C503" t="str">
            <v>M2</v>
          </cell>
          <cell r="D503">
            <v>2.77</v>
          </cell>
          <cell r="E503">
            <v>36526</v>
          </cell>
        </row>
        <row r="504">
          <cell r="A504" t="str">
            <v>15.A.008</v>
          </cell>
          <cell r="B504" t="str">
            <v>Pintura protetora - tinta, sobre látex PVA/revest/o acrílico, superfície não pichada</v>
          </cell>
          <cell r="C504" t="str">
            <v>M2</v>
          </cell>
          <cell r="D504">
            <v>7.06</v>
          </cell>
          <cell r="E504">
            <v>35431</v>
          </cell>
        </row>
        <row r="505">
          <cell r="A505" t="str">
            <v>15.A.009</v>
          </cell>
          <cell r="B505" t="str">
            <v>Pintura protetora - verniz, sobre látex PVA/revest/o acrílico, superfície não pichada</v>
          </cell>
          <cell r="C505" t="str">
            <v>M2</v>
          </cell>
          <cell r="D505">
            <v>7.77</v>
          </cell>
          <cell r="E505">
            <v>36526</v>
          </cell>
        </row>
        <row r="506">
          <cell r="A506" t="str">
            <v>15.A.010</v>
          </cell>
          <cell r="B506" t="str">
            <v>Pintura protetora - tinta, sobre látex PVA/revest/o acrílico, superfície pichada</v>
          </cell>
          <cell r="C506" t="str">
            <v>M2</v>
          </cell>
          <cell r="D506">
            <v>9.84</v>
          </cell>
          <cell r="E506">
            <v>35431</v>
          </cell>
        </row>
        <row r="507">
          <cell r="A507" t="str">
            <v>15.A.011</v>
          </cell>
          <cell r="B507" t="str">
            <v>Verniz fosco com filtro solar - uma demão</v>
          </cell>
          <cell r="C507" t="str">
            <v>M2</v>
          </cell>
          <cell r="D507">
            <v>3.7</v>
          </cell>
          <cell r="E507">
            <v>35432</v>
          </cell>
        </row>
        <row r="508">
          <cell r="A508" t="str">
            <v>15.A.012</v>
          </cell>
          <cell r="B508" t="str">
            <v>Verniz brilhante com filtro solar - uma demão</v>
          </cell>
          <cell r="C508" t="str">
            <v>M2</v>
          </cell>
          <cell r="D508">
            <v>3.56</v>
          </cell>
          <cell r="E508">
            <v>35433</v>
          </cell>
        </row>
        <row r="509">
          <cell r="A509" t="str">
            <v>15.A.013</v>
          </cell>
          <cell r="B509" t="str">
            <v>Quartzo acrílico - pintura em duas demãos</v>
          </cell>
          <cell r="C509" t="str">
            <v>M2</v>
          </cell>
          <cell r="D509">
            <v>18.329999999999998</v>
          </cell>
          <cell r="E509">
            <v>36526</v>
          </cell>
        </row>
        <row r="510">
          <cell r="A510" t="str">
            <v>15.A.014</v>
          </cell>
          <cell r="B510" t="str">
            <v>Esmalte sintético - concreto ou reboco c/ massa corrida</v>
          </cell>
          <cell r="C510" t="str">
            <v>M2</v>
          </cell>
          <cell r="D510">
            <v>8.39</v>
          </cell>
          <cell r="E510">
            <v>36526</v>
          </cell>
        </row>
        <row r="511">
          <cell r="A511" t="str">
            <v>15.A.015</v>
          </cell>
          <cell r="B511" t="str">
            <v xml:space="preserve">Imunizante para madeira bruta da ponte - Pq. Chico Mendes </v>
          </cell>
          <cell r="C511" t="str">
            <v>M2</v>
          </cell>
          <cell r="D511">
            <v>7.1</v>
          </cell>
          <cell r="E511">
            <v>36526</v>
          </cell>
        </row>
        <row r="512">
          <cell r="A512" t="str">
            <v>15.A.016</v>
          </cell>
          <cell r="B512" t="str">
            <v>Pintura texto e logotipo PMSP - Pq. Campo da Vinha</v>
          </cell>
          <cell r="C512" t="str">
            <v>UN</v>
          </cell>
          <cell r="D512">
            <v>688.04</v>
          </cell>
          <cell r="E512">
            <v>37408</v>
          </cell>
        </row>
        <row r="513">
          <cell r="A513" t="str">
            <v>15.A.017</v>
          </cell>
          <cell r="B513" t="str">
            <v>Madeiramento de telhado, peroba - peças especiais</v>
          </cell>
          <cell r="C513" t="str">
            <v>M3</v>
          </cell>
          <cell r="D513">
            <v>1649.52</v>
          </cell>
          <cell r="E513">
            <v>39264</v>
          </cell>
        </row>
        <row r="514">
          <cell r="A514" t="str">
            <v>15.A.018</v>
          </cell>
          <cell r="B514" t="str">
            <v>Placa de chapa de aço galvanizado - (0,40 X 0,30 m) com pintura eletrostática e adesivada</v>
          </cell>
          <cell r="C514" t="str">
            <v>UN</v>
          </cell>
          <cell r="D514">
            <v>254.33</v>
          </cell>
          <cell r="E514">
            <v>39264</v>
          </cell>
        </row>
        <row r="515">
          <cell r="A515" t="str">
            <v>15.A.019</v>
          </cell>
          <cell r="B515" t="str">
            <v>Pintura eletrostática para protetor de arvore de duas pernas - material e serviços</v>
          </cell>
          <cell r="C515" t="str">
            <v>UN</v>
          </cell>
          <cell r="D515">
            <v>35.22</v>
          </cell>
          <cell r="E515">
            <v>39264</v>
          </cell>
        </row>
        <row r="516">
          <cell r="A516" t="str">
            <v>17.0.000</v>
          </cell>
          <cell r="B516" t="str">
            <v>Serviços complementares</v>
          </cell>
        </row>
        <row r="517">
          <cell r="A517" t="str">
            <v>17.A.001</v>
          </cell>
          <cell r="B517" t="str">
            <v>Bancada de ardósia, esp = 3,0 cm</v>
          </cell>
          <cell r="C517" t="str">
            <v>M2</v>
          </cell>
          <cell r="D517">
            <v>90.18</v>
          </cell>
          <cell r="E517">
            <v>37408</v>
          </cell>
        </row>
        <row r="518">
          <cell r="A518" t="str">
            <v>17.A.002</v>
          </cell>
          <cell r="B518" t="str">
            <v>Recolocação de gradil tipo parque inclusive mureta e fundações</v>
          </cell>
          <cell r="C518" t="str">
            <v>M</v>
          </cell>
          <cell r="D518">
            <v>74.86</v>
          </cell>
          <cell r="E518">
            <v>35431</v>
          </cell>
        </row>
        <row r="519">
          <cell r="A519" t="str">
            <v>17.A.003</v>
          </cell>
          <cell r="B519" t="str">
            <v>Retirada de gradil tipo parque inclusive mureta</v>
          </cell>
          <cell r="C519" t="str">
            <v>M</v>
          </cell>
          <cell r="D519">
            <v>15.61</v>
          </cell>
          <cell r="E519">
            <v>39264</v>
          </cell>
        </row>
        <row r="520">
          <cell r="A520" t="str">
            <v>17.A.004</v>
          </cell>
          <cell r="B520" t="str">
            <v>Gradil tipo parque com mureta sobre muro de arrimo</v>
          </cell>
          <cell r="C520" t="str">
            <v>M</v>
          </cell>
          <cell r="D520">
            <v>216.19</v>
          </cell>
          <cell r="E520">
            <v>36526</v>
          </cell>
        </row>
        <row r="521">
          <cell r="A521" t="str">
            <v>17.A.014</v>
          </cell>
          <cell r="B521" t="str">
            <v>Fornecimento e espalhamento de pedrisco</v>
          </cell>
          <cell r="C521" t="str">
            <v>M3</v>
          </cell>
          <cell r="D521">
            <v>40.57</v>
          </cell>
          <cell r="E521">
            <v>38899</v>
          </cell>
        </row>
        <row r="522">
          <cell r="A522" t="str">
            <v>17.A.015</v>
          </cell>
          <cell r="B522" t="str">
            <v>Fornecimento e aplicação de pedra n. 2</v>
          </cell>
          <cell r="C522" t="str">
            <v>M3</v>
          </cell>
          <cell r="D522">
            <v>37.28</v>
          </cell>
          <cell r="E522">
            <v>35435</v>
          </cell>
        </row>
        <row r="523">
          <cell r="A523" t="str">
            <v>17.A.017</v>
          </cell>
          <cell r="B523" t="str">
            <v>Orla de concreto p/ separação de canteiro - det. OR-4</v>
          </cell>
          <cell r="C523" t="str">
            <v>M</v>
          </cell>
          <cell r="D523">
            <v>21.01</v>
          </cell>
          <cell r="E523">
            <v>38108</v>
          </cell>
        </row>
        <row r="524">
          <cell r="A524" t="str">
            <v>17.A.018</v>
          </cell>
          <cell r="B524" t="str">
            <v>Piso cimentado c/caixa de terra p/ árvore 1 x 1 m - det. PI-10</v>
          </cell>
          <cell r="C524" t="str">
            <v>M2</v>
          </cell>
          <cell r="D524">
            <v>22.68</v>
          </cell>
          <cell r="E524">
            <v>38108</v>
          </cell>
        </row>
        <row r="525">
          <cell r="A525" t="str">
            <v>17.A.019</v>
          </cell>
          <cell r="B525" t="str">
            <v>Piso ciment quadric tipo "Prefeitura",50x50cm,juntas emulsão asfált</v>
          </cell>
          <cell r="C525" t="str">
            <v>M2</v>
          </cell>
          <cell r="D525">
            <v>15.58</v>
          </cell>
          <cell r="E525">
            <v>35432</v>
          </cell>
        </row>
        <row r="526">
          <cell r="A526" t="str">
            <v>17.A.022</v>
          </cell>
          <cell r="B526" t="str">
            <v>Banco de concreto 2,40 x 0,40 m - det. DPBA-01, antigo det. BA-3</v>
          </cell>
          <cell r="C526" t="str">
            <v>UN</v>
          </cell>
          <cell r="D526">
            <v>298.45</v>
          </cell>
          <cell r="E526">
            <v>39264</v>
          </cell>
        </row>
        <row r="527">
          <cell r="A527" t="str">
            <v>17.A.023</v>
          </cell>
          <cell r="B527" t="str">
            <v>Mesa - banco em blocos de concreto estrutural aparente - Det. P.Mes-02</v>
          </cell>
          <cell r="C527" t="str">
            <v>UN</v>
          </cell>
          <cell r="D527">
            <v>201.79</v>
          </cell>
          <cell r="E527">
            <v>39264</v>
          </cell>
        </row>
        <row r="528">
          <cell r="A528" t="str">
            <v>17.A.030</v>
          </cell>
          <cell r="B528" t="str">
            <v>Piso de terra compactada - L=1,50m,incl limpeza do terreno</v>
          </cell>
          <cell r="C528" t="str">
            <v>M</v>
          </cell>
          <cell r="D528">
            <v>10.16</v>
          </cell>
          <cell r="E528">
            <v>38718</v>
          </cell>
        </row>
        <row r="529">
          <cell r="A529" t="str">
            <v>17.A.031</v>
          </cell>
          <cell r="B529" t="str">
            <v>Drenagem de play ground - L = 0,90 m</v>
          </cell>
          <cell r="C529" t="str">
            <v>M</v>
          </cell>
          <cell r="D529">
            <v>35.68</v>
          </cell>
          <cell r="E529">
            <v>38108</v>
          </cell>
        </row>
        <row r="530">
          <cell r="A530" t="str">
            <v>17.A.032</v>
          </cell>
          <cell r="B530" t="str">
            <v>Assentamento pedra de mão no espelho d` água - Pq. Darcy Silva</v>
          </cell>
          <cell r="C530" t="str">
            <v>GL</v>
          </cell>
          <cell r="D530">
            <v>294.04000000000002</v>
          </cell>
          <cell r="E530">
            <v>38108</v>
          </cell>
        </row>
        <row r="531">
          <cell r="A531" t="str">
            <v>17.A.033</v>
          </cell>
          <cell r="B531" t="str">
            <v>Retirada de tela de proteção</v>
          </cell>
          <cell r="C531" t="str">
            <v>M2</v>
          </cell>
          <cell r="D531">
            <v>4.92</v>
          </cell>
          <cell r="E531">
            <v>38108</v>
          </cell>
        </row>
        <row r="532">
          <cell r="A532" t="str">
            <v>17.A.034</v>
          </cell>
          <cell r="B532" t="str">
            <v>Gradil tipo parque c/mureta e fund - det DEPAVE revisado-DPGP A/E-01</v>
          </cell>
          <cell r="C532" t="str">
            <v>M</v>
          </cell>
          <cell r="D532">
            <v>293.36</v>
          </cell>
          <cell r="E532">
            <v>36526</v>
          </cell>
        </row>
        <row r="533">
          <cell r="A533" t="str">
            <v>17.A.041</v>
          </cell>
          <cell r="B533" t="str">
            <v>Fornec. coloc. placa sinaliz. vert., tipo "A", 550x100x15 cm</v>
          </cell>
          <cell r="C533" t="str">
            <v>UN</v>
          </cell>
          <cell r="D533">
            <v>8704.51</v>
          </cell>
          <cell r="E533">
            <v>38108</v>
          </cell>
        </row>
        <row r="534">
          <cell r="A534" t="str">
            <v>17.A.042</v>
          </cell>
          <cell r="B534" t="str">
            <v>Fornec. coloc. placa sinaliz. vert., tipo "B", 240x60x10 cm</v>
          </cell>
          <cell r="C534" t="str">
            <v>UN</v>
          </cell>
          <cell r="D534">
            <v>2411.96</v>
          </cell>
          <cell r="E534">
            <v>38108</v>
          </cell>
        </row>
        <row r="535">
          <cell r="A535" t="str">
            <v>17.A.043</v>
          </cell>
          <cell r="B535" t="str">
            <v>Fornec. coloc. placa sinaliz. vert., tipo "B", f/v, 240x60x10 cm</v>
          </cell>
          <cell r="C535" t="str">
            <v>UN</v>
          </cell>
          <cell r="D535">
            <v>4781.57</v>
          </cell>
          <cell r="E535">
            <v>38108</v>
          </cell>
        </row>
        <row r="536">
          <cell r="A536" t="str">
            <v>17.A.044</v>
          </cell>
          <cell r="B536" t="str">
            <v>Fornec. coloc. placa sinaliz. vert., tipo "C", frente,120x60x10 cm</v>
          </cell>
          <cell r="C536" t="str">
            <v>UN</v>
          </cell>
          <cell r="D536">
            <v>1231.95</v>
          </cell>
          <cell r="E536">
            <v>38108</v>
          </cell>
        </row>
        <row r="537">
          <cell r="A537" t="str">
            <v>17.A.045</v>
          </cell>
          <cell r="B537" t="str">
            <v>Fornec. coloc. placa sinaliz. vert., tipo "D", 30x20x1,5 cm</v>
          </cell>
          <cell r="C537" t="str">
            <v>UN</v>
          </cell>
          <cell r="D537">
            <v>95.24</v>
          </cell>
          <cell r="E537">
            <v>38108</v>
          </cell>
        </row>
        <row r="538">
          <cell r="A538" t="str">
            <v>17.A.046</v>
          </cell>
          <cell r="B538" t="str">
            <v>Fornec. coloc. placa sinaliz. vert., tipo "B1", frente, 300x60x10 cm</v>
          </cell>
          <cell r="C538" t="str">
            <v>UN</v>
          </cell>
          <cell r="D538">
            <v>1560.37</v>
          </cell>
          <cell r="E538">
            <v>35436</v>
          </cell>
        </row>
        <row r="539">
          <cell r="A539" t="str">
            <v>17.A.053</v>
          </cell>
          <cell r="B539" t="str">
            <v>Retirada de gradil GPM-1 incl mureta</v>
          </cell>
          <cell r="C539" t="str">
            <v>M</v>
          </cell>
          <cell r="D539">
            <v>9.85</v>
          </cell>
          <cell r="E539">
            <v>35437</v>
          </cell>
        </row>
        <row r="540">
          <cell r="A540" t="str">
            <v>17.A.054</v>
          </cell>
          <cell r="B540" t="str">
            <v>Recolocação de gradil GPM-1 incl mureta</v>
          </cell>
          <cell r="C540" t="str">
            <v>M</v>
          </cell>
          <cell r="D540">
            <v>40.880000000000003</v>
          </cell>
          <cell r="E540">
            <v>35438</v>
          </cell>
        </row>
        <row r="541">
          <cell r="A541" t="str">
            <v>17.A.056</v>
          </cell>
          <cell r="B541" t="str">
            <v>Orla de paralelepípedo sobre lastro de concreto</v>
          </cell>
          <cell r="C541" t="str">
            <v>M</v>
          </cell>
          <cell r="D541">
            <v>4.71</v>
          </cell>
          <cell r="E541">
            <v>37408</v>
          </cell>
        </row>
        <row r="542">
          <cell r="A542" t="str">
            <v>17.A.057</v>
          </cell>
          <cell r="B542" t="str">
            <v>Abrigo p/lixo HV-19 - l = 1,66 m</v>
          </cell>
          <cell r="C542" t="str">
            <v>UN</v>
          </cell>
          <cell r="D542">
            <v>310.32</v>
          </cell>
          <cell r="E542">
            <v>35440</v>
          </cell>
        </row>
        <row r="543">
          <cell r="A543" t="str">
            <v>17.A.059</v>
          </cell>
          <cell r="B543" t="str">
            <v>Demolição de paredes com toras de madeira h até 3 m</v>
          </cell>
          <cell r="C543" t="str">
            <v>M2</v>
          </cell>
          <cell r="D543">
            <v>0.6</v>
          </cell>
          <cell r="E543">
            <v>35441</v>
          </cell>
        </row>
        <row r="544">
          <cell r="A544" t="str">
            <v>17.A.060</v>
          </cell>
          <cell r="B544" t="str">
            <v>Passou p/a TABELA N.31 - 17.04.12 - Limpeza de superfície de concreto por hidrojateamento</v>
          </cell>
          <cell r="C544" t="str">
            <v>M2</v>
          </cell>
          <cell r="D544">
            <v>4</v>
          </cell>
          <cell r="E544">
            <v>35442</v>
          </cell>
        </row>
        <row r="545">
          <cell r="A545" t="str">
            <v>17.A.061</v>
          </cell>
          <cell r="B545" t="str">
            <v>Passou p/a TABELA N.31 - 17.03.55 - Demarc. de quadra com tinta a base de resina epóxi - voleibol</v>
          </cell>
          <cell r="C545" t="str">
            <v>UN</v>
          </cell>
          <cell r="D545">
            <v>55.38</v>
          </cell>
          <cell r="E545">
            <v>35443</v>
          </cell>
        </row>
        <row r="546">
          <cell r="A546" t="str">
            <v>17.A.062</v>
          </cell>
          <cell r="B546" t="str">
            <v>Quiosque com telha cerâmica "paulistinha" e tijolo recozido-det Qui-11</v>
          </cell>
          <cell r="C546" t="str">
            <v>UN</v>
          </cell>
          <cell r="D546">
            <v>39719.480000000003</v>
          </cell>
          <cell r="E546">
            <v>37408</v>
          </cell>
        </row>
        <row r="547">
          <cell r="A547" t="str">
            <v>17.A.063</v>
          </cell>
          <cell r="B547" t="str">
            <v>Bate pneu em tubo de ferro galv 3" - c = 1,90 m</v>
          </cell>
          <cell r="C547" t="str">
            <v>UN</v>
          </cell>
          <cell r="D547">
            <v>107.67</v>
          </cell>
          <cell r="E547">
            <v>35445</v>
          </cell>
        </row>
        <row r="548">
          <cell r="A548" t="str">
            <v>17.A.064</v>
          </cell>
          <cell r="B548" t="str">
            <v>Churrasqueira com tijolo requeimado - DPCH A-02</v>
          </cell>
          <cell r="C548" t="str">
            <v>UN</v>
          </cell>
          <cell r="D548">
            <v>372.36</v>
          </cell>
          <cell r="E548">
            <v>36526</v>
          </cell>
        </row>
        <row r="549">
          <cell r="A549" t="str">
            <v>17.A.065</v>
          </cell>
          <cell r="B549" t="str">
            <v>Churrasqueira com tijolo refratário - DPCH A-01</v>
          </cell>
          <cell r="C549" t="str">
            <v>UN</v>
          </cell>
          <cell r="D549">
            <v>775.07</v>
          </cell>
          <cell r="E549">
            <v>38108</v>
          </cell>
        </row>
        <row r="550">
          <cell r="A550" t="str">
            <v>17.A.066</v>
          </cell>
          <cell r="B550" t="str">
            <v>Fornec e coloc tela galv ondulada 15mm-fio 16,box"A"-veter Pq Anhang</v>
          </cell>
          <cell r="C550" t="str">
            <v>M2</v>
          </cell>
          <cell r="D550">
            <v>41.21</v>
          </cell>
          <cell r="E550">
            <v>35448</v>
          </cell>
        </row>
        <row r="551">
          <cell r="A551" t="str">
            <v>17.A.067</v>
          </cell>
          <cell r="B551" t="str">
            <v>Porta recinto tipo A,tela 15mm-fio 16,ond estrut fg 1",incl pintura</v>
          </cell>
          <cell r="C551" t="str">
            <v>M2</v>
          </cell>
          <cell r="D551">
            <v>139.65</v>
          </cell>
          <cell r="E551">
            <v>35449</v>
          </cell>
        </row>
        <row r="552">
          <cell r="A552" t="str">
            <v>17.A.068</v>
          </cell>
          <cell r="B552" t="str">
            <v>Porta recinto tipo B,tela 20mm-fio 12,ond estrut fg 1",incl pintura</v>
          </cell>
          <cell r="C552" t="str">
            <v>M2</v>
          </cell>
          <cell r="D552">
            <v>145.59</v>
          </cell>
          <cell r="E552">
            <v>35450</v>
          </cell>
        </row>
        <row r="553">
          <cell r="A553" t="str">
            <v>17.A.069</v>
          </cell>
          <cell r="B553" t="str">
            <v>Fornec e coloc tela galv ondulada 20mm-fio16-box "B"-veter Pq Anhang</v>
          </cell>
          <cell r="C553" t="str">
            <v>M2</v>
          </cell>
          <cell r="D553">
            <v>124.82</v>
          </cell>
          <cell r="E553">
            <v>38718</v>
          </cell>
        </row>
        <row r="554">
          <cell r="A554" t="str">
            <v>17.A.070</v>
          </cell>
          <cell r="B554" t="str">
            <v>Porta recinto tipo C,tela 20mm-fio12,ond estrut fg 1",incl pintura</v>
          </cell>
          <cell r="C554" t="str">
            <v>M2</v>
          </cell>
          <cell r="D554">
            <v>400.86</v>
          </cell>
          <cell r="E554">
            <v>38718</v>
          </cell>
        </row>
        <row r="555">
          <cell r="A555" t="str">
            <v>17.A.071</v>
          </cell>
          <cell r="B555" t="str">
            <v>Fornec e coloc tela galv ondul, 20mm-fio 12, box "c"-veter Pq Anhang</v>
          </cell>
          <cell r="C555" t="str">
            <v>M2</v>
          </cell>
          <cell r="D555">
            <v>50.33</v>
          </cell>
          <cell r="E555">
            <v>35453</v>
          </cell>
        </row>
        <row r="556">
          <cell r="A556" t="str">
            <v>17.A.072</v>
          </cell>
          <cell r="B556" t="str">
            <v>Piso de terra batida</v>
          </cell>
          <cell r="C556" t="str">
            <v>M2</v>
          </cell>
          <cell r="D556">
            <v>1.64</v>
          </cell>
          <cell r="E556">
            <v>39083</v>
          </cell>
        </row>
        <row r="557">
          <cell r="A557" t="str">
            <v>17.A.073</v>
          </cell>
          <cell r="B557" t="str">
            <v>Piso de pó de brita det. PI-90</v>
          </cell>
          <cell r="C557" t="str">
            <v>M2</v>
          </cell>
          <cell r="D557">
            <v>10.91</v>
          </cell>
          <cell r="E557">
            <v>37408</v>
          </cell>
        </row>
        <row r="558">
          <cell r="A558" t="str">
            <v>17.A.074</v>
          </cell>
          <cell r="B558" t="str">
            <v>Orla de eucalipto c/ tratamento - det. PI-65</v>
          </cell>
          <cell r="C558" t="str">
            <v>M</v>
          </cell>
          <cell r="D558">
            <v>9.6199999999999992</v>
          </cell>
          <cell r="E558">
            <v>39264</v>
          </cell>
        </row>
        <row r="559">
          <cell r="A559" t="str">
            <v>17.A.075</v>
          </cell>
          <cell r="B559" t="str">
            <v>Orla de paralelepípedo sobre areia - det. Pi-90</v>
          </cell>
          <cell r="C559" t="str">
            <v>M</v>
          </cell>
          <cell r="D559">
            <v>3.61</v>
          </cell>
          <cell r="E559">
            <v>37408</v>
          </cell>
        </row>
        <row r="560">
          <cell r="A560" t="str">
            <v>17.A.076</v>
          </cell>
          <cell r="B560" t="str">
            <v>Orla dupla de paralelepípedo nos 2 lados da pista - det. PI-32</v>
          </cell>
          <cell r="C560" t="str">
            <v>M</v>
          </cell>
          <cell r="D560">
            <v>26.52</v>
          </cell>
          <cell r="E560">
            <v>37408</v>
          </cell>
        </row>
        <row r="561">
          <cell r="A561" t="str">
            <v>17.A.077</v>
          </cell>
          <cell r="B561" t="str">
            <v>Piso de pedrisco det. PI-89</v>
          </cell>
          <cell r="C561" t="str">
            <v>M2</v>
          </cell>
          <cell r="D561">
            <v>14.51</v>
          </cell>
          <cell r="E561">
            <v>38108</v>
          </cell>
        </row>
        <row r="562">
          <cell r="A562" t="str">
            <v>17.A.078</v>
          </cell>
          <cell r="B562" t="str">
            <v>Alambrado p/ campo de futebol det. GR-34 (h=1,20m)</v>
          </cell>
          <cell r="C562" t="str">
            <v>M</v>
          </cell>
          <cell r="D562">
            <v>68.7</v>
          </cell>
          <cell r="E562">
            <v>39083</v>
          </cell>
        </row>
        <row r="563">
          <cell r="A563" t="str">
            <v>17.A.079</v>
          </cell>
          <cell r="B563" t="str">
            <v>Alambrado p/ campo de futebol det. GR-34 (h=4,00m)</v>
          </cell>
          <cell r="C563" t="str">
            <v>M</v>
          </cell>
          <cell r="D563">
            <v>197.78</v>
          </cell>
          <cell r="E563">
            <v>39083</v>
          </cell>
        </row>
        <row r="564">
          <cell r="A564" t="str">
            <v>17.A.080</v>
          </cell>
          <cell r="B564" t="str">
            <v>Portão p/ alambrado det. GR-34 - l=0,90m x h= 1,20m</v>
          </cell>
          <cell r="C564" t="str">
            <v>UN</v>
          </cell>
          <cell r="D564">
            <v>145.41999999999999</v>
          </cell>
          <cell r="E564">
            <v>39264</v>
          </cell>
        </row>
        <row r="565">
          <cell r="A565" t="str">
            <v>17.A.081</v>
          </cell>
          <cell r="B565" t="str">
            <v>Portão p/alambrado det. GR-34 - l=0,90m x 2,00m</v>
          </cell>
          <cell r="C565" t="str">
            <v>UN</v>
          </cell>
          <cell r="D565">
            <v>103.17</v>
          </cell>
          <cell r="E565">
            <v>37408</v>
          </cell>
        </row>
        <row r="566">
          <cell r="A566" t="str">
            <v>17.A.082</v>
          </cell>
          <cell r="B566" t="str">
            <v>Portão p/alambrado det. GR-33 - l=0,90m x 2,00m</v>
          </cell>
          <cell r="C566" t="str">
            <v>UN</v>
          </cell>
          <cell r="D566">
            <v>69.790000000000006</v>
          </cell>
          <cell r="E566">
            <v>35454</v>
          </cell>
        </row>
        <row r="567">
          <cell r="A567" t="str">
            <v>17.A.083</v>
          </cell>
          <cell r="B567" t="str">
            <v>Portão p/alambrado det. GR-33 - l=1,00m x h=1,10m</v>
          </cell>
          <cell r="C567" t="str">
            <v>UN</v>
          </cell>
          <cell r="D567">
            <v>45.09</v>
          </cell>
          <cell r="E567">
            <v>35455</v>
          </cell>
        </row>
        <row r="568">
          <cell r="A568" t="str">
            <v>17.A.084</v>
          </cell>
          <cell r="B568" t="str">
            <v>Alambrado p/quadras de esportes det. GR-34 (h=1,20m)</v>
          </cell>
          <cell r="C568" t="str">
            <v>M</v>
          </cell>
          <cell r="D568">
            <v>40.17</v>
          </cell>
          <cell r="E568">
            <v>35456</v>
          </cell>
        </row>
        <row r="569">
          <cell r="A569" t="str">
            <v>17.A.085</v>
          </cell>
          <cell r="B569" t="str">
            <v>Portão p/ quadra 1,00 x 1,20 m</v>
          </cell>
          <cell r="C569" t="str">
            <v>UN</v>
          </cell>
          <cell r="D569">
            <v>58.18</v>
          </cell>
          <cell r="E569">
            <v>35457</v>
          </cell>
        </row>
        <row r="570">
          <cell r="A570" t="str">
            <v>17.A.086</v>
          </cell>
          <cell r="B570" t="str">
            <v>Alambrado p/quadras de esportes det. GR-33 (h=2,50 m)</v>
          </cell>
          <cell r="C570" t="str">
            <v>M</v>
          </cell>
          <cell r="D570">
            <v>90.66</v>
          </cell>
          <cell r="E570">
            <v>37408</v>
          </cell>
        </row>
        <row r="571">
          <cell r="A571" t="str">
            <v>17.A.087</v>
          </cell>
          <cell r="B571" t="str">
            <v>Alambrado p/ quadras de esportes det. GR-33 (h=4,00 m)</v>
          </cell>
          <cell r="C571" t="str">
            <v>M</v>
          </cell>
          <cell r="D571">
            <v>139.4</v>
          </cell>
          <cell r="E571">
            <v>37408</v>
          </cell>
        </row>
        <row r="572">
          <cell r="A572" t="str">
            <v>17.A.088</v>
          </cell>
          <cell r="B572" t="str">
            <v>Placas de concr. moldadas "in loco" - tipo PMSP, e=7 cm, junta seca</v>
          </cell>
          <cell r="C572" t="str">
            <v>M2</v>
          </cell>
          <cell r="D572">
            <v>25.47</v>
          </cell>
          <cell r="E572">
            <v>37408</v>
          </cell>
        </row>
        <row r="573">
          <cell r="A573" t="str">
            <v>17.A.089</v>
          </cell>
          <cell r="B573" t="str">
            <v>Muro de arrimo pedra natural c/ saída p/água - incl fund det. MU-10</v>
          </cell>
          <cell r="C573" t="str">
            <v>M</v>
          </cell>
          <cell r="D573">
            <v>470.24</v>
          </cell>
          <cell r="E573">
            <v>37408</v>
          </cell>
        </row>
        <row r="574">
          <cell r="A574" t="str">
            <v>17.A.090</v>
          </cell>
          <cell r="B574" t="str">
            <v>Piso cimentado quadriculado tipo "Prefeitura",90x90cm - det. PI-2</v>
          </cell>
          <cell r="C574" t="str">
            <v>M2</v>
          </cell>
          <cell r="D574">
            <v>32.880000000000003</v>
          </cell>
          <cell r="E574">
            <v>38108</v>
          </cell>
        </row>
        <row r="575">
          <cell r="A575" t="str">
            <v>17.A.091</v>
          </cell>
          <cell r="B575" t="str">
            <v>Banco-jardineira circular, r = 3,00 m c/fund. em brocas - det. BA-15</v>
          </cell>
          <cell r="C575" t="str">
            <v>M</v>
          </cell>
          <cell r="D575">
            <v>250.11</v>
          </cell>
          <cell r="E575">
            <v>38108</v>
          </cell>
        </row>
        <row r="576">
          <cell r="A576" t="str">
            <v>17.A.092</v>
          </cell>
          <cell r="B576" t="str">
            <v>Piso cimentado quadriculado tipo "Prefeitura",50x50cm - det. PI-1</v>
          </cell>
          <cell r="C576" t="str">
            <v>M2</v>
          </cell>
          <cell r="D576">
            <v>26.28</v>
          </cell>
          <cell r="E576">
            <v>37408</v>
          </cell>
        </row>
        <row r="577">
          <cell r="A577" t="str">
            <v>17.A.093</v>
          </cell>
          <cell r="B577" t="str">
            <v>Piso cimentado quadriculado tipo "Prefeitura" - det. PI-2a</v>
          </cell>
          <cell r="C577" t="str">
            <v>M2</v>
          </cell>
          <cell r="D577">
            <v>27.68</v>
          </cell>
          <cell r="E577">
            <v>37408</v>
          </cell>
        </row>
        <row r="578">
          <cell r="A578" t="str">
            <v>17.A.094</v>
          </cell>
          <cell r="B578" t="str">
            <v>Piso cimentado quadriculado tipo "Prefeitura", 60x60 cm</v>
          </cell>
          <cell r="C578" t="str">
            <v>UN</v>
          </cell>
          <cell r="D578">
            <v>5.18</v>
          </cell>
          <cell r="E578">
            <v>36526</v>
          </cell>
        </row>
        <row r="579">
          <cell r="A579" t="str">
            <v>17.A.095</v>
          </cell>
          <cell r="B579" t="str">
            <v>Piso cimentado quadriculado tipo "Prefeitura", 60x60 cm</v>
          </cell>
          <cell r="C579" t="str">
            <v>M2</v>
          </cell>
          <cell r="D579">
            <v>25.97</v>
          </cell>
          <cell r="E579">
            <v>37408</v>
          </cell>
        </row>
        <row r="580">
          <cell r="A580" t="str">
            <v>17.A.096</v>
          </cell>
          <cell r="B580" t="str">
            <v>Fornecimento e aplicação de areia lavada</v>
          </cell>
          <cell r="C580" t="str">
            <v>M3</v>
          </cell>
          <cell r="D580">
            <v>50.93</v>
          </cell>
          <cell r="E580">
            <v>39083</v>
          </cell>
        </row>
        <row r="581">
          <cell r="A581" t="str">
            <v>17.A.097</v>
          </cell>
          <cell r="B581" t="str">
            <v>Banco de concreto reto ou curvo - det. BA-2</v>
          </cell>
          <cell r="C581" t="str">
            <v>M</v>
          </cell>
          <cell r="D581">
            <v>60.97</v>
          </cell>
          <cell r="E581">
            <v>39264</v>
          </cell>
        </row>
        <row r="582">
          <cell r="A582" t="str">
            <v>17.A.098</v>
          </cell>
          <cell r="B582" t="str">
            <v>Escada de concreto, degraus 15 x 30 cm - det ES-2</v>
          </cell>
          <cell r="C582" t="str">
            <v>M2</v>
          </cell>
          <cell r="D582">
            <v>107.71</v>
          </cell>
          <cell r="E582">
            <v>39264</v>
          </cell>
        </row>
        <row r="583">
          <cell r="A583" t="str">
            <v>17.A.099</v>
          </cell>
          <cell r="B583" t="str">
            <v>Piso de paralelepípedo p/locais de mesa-bancos e churrasq - PI-35  =&gt; "17.02.23"</v>
          </cell>
          <cell r="C583" t="str">
            <v>M2</v>
          </cell>
          <cell r="D583">
            <v>23.56</v>
          </cell>
          <cell r="E583">
            <v>37408</v>
          </cell>
        </row>
        <row r="584">
          <cell r="A584" t="str">
            <v>17.A.100</v>
          </cell>
          <cell r="B584" t="str">
            <v>Jardineira banco - det FJ-12</v>
          </cell>
          <cell r="C584" t="str">
            <v>M</v>
          </cell>
          <cell r="D584">
            <v>58.34</v>
          </cell>
          <cell r="E584">
            <v>37408</v>
          </cell>
        </row>
        <row r="585">
          <cell r="A585" t="str">
            <v>17.A.101</v>
          </cell>
          <cell r="B585" t="str">
            <v>Mesa c/2 bancos,assento tábuas peroba,estrut em concreto - det BA-21</v>
          </cell>
          <cell r="C585" t="str">
            <v>CJ</v>
          </cell>
          <cell r="D585">
            <v>1014.84</v>
          </cell>
          <cell r="E585">
            <v>38718</v>
          </cell>
        </row>
        <row r="586">
          <cell r="A586" t="str">
            <v>17.A.102</v>
          </cell>
          <cell r="B586" t="str">
            <v>Alambrado p/ quadras - h = 1,20 m - det GR-33</v>
          </cell>
          <cell r="C586" t="str">
            <v>M</v>
          </cell>
          <cell r="D586">
            <v>56.91</v>
          </cell>
          <cell r="E586">
            <v>37408</v>
          </cell>
        </row>
        <row r="587">
          <cell r="A587" t="str">
            <v>17.A.103</v>
          </cell>
          <cell r="B587" t="str">
            <v>Piso cimentado c/ caixa de terra p/ árvore, 2 x 2 m - det PI-80</v>
          </cell>
          <cell r="C587" t="str">
            <v>M2</v>
          </cell>
          <cell r="D587">
            <v>74.290000000000006</v>
          </cell>
          <cell r="E587">
            <v>35459</v>
          </cell>
        </row>
        <row r="588">
          <cell r="A588" t="str">
            <v>17.A.104</v>
          </cell>
          <cell r="B588" t="str">
            <v>Mesa e banco de concreto - det. MB-2</v>
          </cell>
          <cell r="C588" t="str">
            <v>UN</v>
          </cell>
          <cell r="D588">
            <v>451.66</v>
          </cell>
          <cell r="E588">
            <v>36526</v>
          </cell>
        </row>
        <row r="589">
          <cell r="A589" t="str">
            <v>17.A.105</v>
          </cell>
          <cell r="B589" t="str">
            <v>Orla de separação de concreto pré-moldado - det. OR-1</v>
          </cell>
          <cell r="C589" t="str">
            <v>M</v>
          </cell>
          <cell r="D589">
            <v>20.91</v>
          </cell>
          <cell r="E589">
            <v>37408</v>
          </cell>
        </row>
        <row r="590">
          <cell r="A590" t="str">
            <v>17.A.106</v>
          </cell>
          <cell r="B590" t="str">
            <v>Pisos de paralelepípedo c/ junta de amarração - det. PI-30</v>
          </cell>
          <cell r="C590" t="str">
            <v>M2</v>
          </cell>
          <cell r="D590">
            <v>22.18</v>
          </cell>
          <cell r="E590">
            <v>37408</v>
          </cell>
        </row>
        <row r="591">
          <cell r="A591" t="str">
            <v>17.A.107</v>
          </cell>
          <cell r="B591" t="str">
            <v>Mureta banco - reta ou curva det. MU-11</v>
          </cell>
          <cell r="C591" t="str">
            <v>M</v>
          </cell>
          <cell r="D591">
            <v>129.5</v>
          </cell>
          <cell r="E591">
            <v>39264</v>
          </cell>
        </row>
        <row r="592">
          <cell r="A592" t="str">
            <v>17.A.108</v>
          </cell>
          <cell r="B592" t="str">
            <v>Piso cimentado c/ caixa de terra p/ árvore 1x1 m - det. PI-72</v>
          </cell>
          <cell r="C592" t="str">
            <v>UN</v>
          </cell>
          <cell r="D592">
            <v>15.07</v>
          </cell>
          <cell r="E592">
            <v>37408</v>
          </cell>
        </row>
        <row r="593">
          <cell r="A593" t="str">
            <v>17.A.109</v>
          </cell>
          <cell r="B593" t="str">
            <v>Caixa quadrada c/contorno de paralelepípedo p/árvore - det. PI-52</v>
          </cell>
          <cell r="C593" t="str">
            <v>UN</v>
          </cell>
          <cell r="D593">
            <v>29.44</v>
          </cell>
          <cell r="E593">
            <v>37408</v>
          </cell>
        </row>
        <row r="594">
          <cell r="A594" t="str">
            <v>17.A.110</v>
          </cell>
          <cell r="B594" t="str">
            <v>Jardineira - banco - det. FJ-1</v>
          </cell>
          <cell r="C594" t="str">
            <v>UN</v>
          </cell>
          <cell r="D594">
            <v>328.37</v>
          </cell>
          <cell r="E594">
            <v>39264</v>
          </cell>
        </row>
        <row r="595">
          <cell r="A595" t="str">
            <v>17.A.111</v>
          </cell>
          <cell r="B595" t="str">
            <v>Talude de paralelepípedo do "play-ground" (escada) - det. BR-37</v>
          </cell>
          <cell r="C595" t="str">
            <v>M2</v>
          </cell>
          <cell r="D595">
            <v>28.86</v>
          </cell>
          <cell r="E595">
            <v>35460</v>
          </cell>
        </row>
        <row r="596">
          <cell r="A596" t="str">
            <v>17.A.112</v>
          </cell>
          <cell r="B596" t="str">
            <v>Gradil tipo alambrado, h=2,55 m, c/mureta p/quadras - det. GR-26</v>
          </cell>
          <cell r="C596" t="str">
            <v>M</v>
          </cell>
          <cell r="D596">
            <v>59.63</v>
          </cell>
          <cell r="E596">
            <v>35461</v>
          </cell>
        </row>
        <row r="597">
          <cell r="A597" t="str">
            <v>17.A.113</v>
          </cell>
          <cell r="B597" t="str">
            <v>Piso de paralelep c/junta alinhada e mata junta cimentada-det. PI-59</v>
          </cell>
          <cell r="C597" t="str">
            <v>M2</v>
          </cell>
          <cell r="D597">
            <v>25.52</v>
          </cell>
          <cell r="E597">
            <v>35431</v>
          </cell>
        </row>
        <row r="598">
          <cell r="A598" t="str">
            <v>17.A.114</v>
          </cell>
          <cell r="B598" t="str">
            <v>Banco de bloco concr. "Reago" aparente ou sim. - det. BA-1</v>
          </cell>
          <cell r="C598" t="str">
            <v>M</v>
          </cell>
          <cell r="D598">
            <v>42.9</v>
          </cell>
          <cell r="E598">
            <v>35460</v>
          </cell>
        </row>
        <row r="599">
          <cell r="A599" t="str">
            <v>17.A.115</v>
          </cell>
          <cell r="B599" t="str">
            <v>Piso cimentado, quadriculado, colorido, tipo "PMSP" - det. PI-2a</v>
          </cell>
          <cell r="C599" t="str">
            <v>M2</v>
          </cell>
          <cell r="D599">
            <v>18.39</v>
          </cell>
          <cell r="E599">
            <v>35461</v>
          </cell>
        </row>
        <row r="600">
          <cell r="A600" t="str">
            <v>17.A.116</v>
          </cell>
          <cell r="B600" t="str">
            <v>Demarc. de quadra com tinta a base de resina epóxi - f. salão</v>
          </cell>
          <cell r="C600" t="str">
            <v>UN</v>
          </cell>
          <cell r="D600">
            <v>102.61</v>
          </cell>
          <cell r="E600">
            <v>35431</v>
          </cell>
        </row>
        <row r="601">
          <cell r="A601" t="str">
            <v>17.A.117</v>
          </cell>
          <cell r="B601" t="str">
            <v>Demarc. de quadra com tinta a base de resina epóxi - basquete</v>
          </cell>
          <cell r="C601" t="str">
            <v>UN</v>
          </cell>
          <cell r="D601">
            <v>136.81</v>
          </cell>
          <cell r="E601">
            <v>35460</v>
          </cell>
        </row>
        <row r="602">
          <cell r="A602" t="str">
            <v>17.A.118</v>
          </cell>
          <cell r="B602" t="str">
            <v>Mureta p/ arremate de talude - praça 04 / GEPROCAV - II.</v>
          </cell>
          <cell r="C602" t="str">
            <v>M</v>
          </cell>
          <cell r="D602">
            <v>59.32</v>
          </cell>
          <cell r="E602">
            <v>35461</v>
          </cell>
        </row>
        <row r="603">
          <cell r="A603" t="str">
            <v>17.A.119</v>
          </cell>
          <cell r="B603" t="str">
            <v>Quiosque c/telha cerâmica "paulistinha" e tij.requeimado-det QUI-11</v>
          </cell>
          <cell r="C603" t="str">
            <v>UN</v>
          </cell>
          <cell r="D603">
            <v>70958.3</v>
          </cell>
          <cell r="E603">
            <v>38718</v>
          </cell>
        </row>
        <row r="604">
          <cell r="A604" t="str">
            <v>17.A.120</v>
          </cell>
          <cell r="B604" t="str">
            <v>Passou p/a TABELA N.31 - 17.03.61- Trave de ferro galvanizado c/ rede fio 2 - det. Fu-4</v>
          </cell>
          <cell r="C604" t="str">
            <v>UN</v>
          </cell>
          <cell r="D604">
            <v>569.30999999999995</v>
          </cell>
          <cell r="E604">
            <v>35460</v>
          </cell>
        </row>
        <row r="605">
          <cell r="A605" t="str">
            <v>17.A.121</v>
          </cell>
          <cell r="B605" t="str">
            <v>Passou p/a TABELA N.31 - 17.03.61- Trave de ferro galvanizado c/ rede fio 4 - det. Fu-4</v>
          </cell>
          <cell r="C605" t="str">
            <v>UN</v>
          </cell>
          <cell r="D605">
            <v>600.12</v>
          </cell>
          <cell r="E605">
            <v>35461</v>
          </cell>
        </row>
        <row r="606">
          <cell r="A606" t="str">
            <v>17.A.122</v>
          </cell>
          <cell r="B606" t="str">
            <v>USAR 17.A.131 - Quadra em piso de terra batida e areia, a 50%</v>
          </cell>
          <cell r="C606" t="str">
            <v>M2</v>
          </cell>
          <cell r="D606">
            <v>5.21</v>
          </cell>
          <cell r="E606">
            <v>35431</v>
          </cell>
        </row>
        <row r="607">
          <cell r="A607" t="str">
            <v>17.A.123</v>
          </cell>
          <cell r="B607" t="str">
            <v>Orla de concreto enterrada - Pq Vila do Rodeio</v>
          </cell>
          <cell r="C607" t="str">
            <v>M</v>
          </cell>
          <cell r="D607">
            <v>7.86</v>
          </cell>
          <cell r="E607">
            <v>35460</v>
          </cell>
        </row>
        <row r="608">
          <cell r="A608" t="str">
            <v>17.A.124</v>
          </cell>
          <cell r="B608" t="str">
            <v>Mureta - banco em alvenaria - Pq Vila do Rodeio</v>
          </cell>
          <cell r="C608" t="str">
            <v>M</v>
          </cell>
          <cell r="D608">
            <v>39.270000000000003</v>
          </cell>
          <cell r="E608">
            <v>35461</v>
          </cell>
        </row>
        <row r="609">
          <cell r="A609" t="str">
            <v>17.A.125</v>
          </cell>
          <cell r="B609" t="str">
            <v>Piso em mosaico de seixo rolado, cor marrom</v>
          </cell>
          <cell r="C609" t="str">
            <v>M2</v>
          </cell>
          <cell r="D609">
            <v>25.03</v>
          </cell>
          <cell r="E609">
            <v>37408</v>
          </cell>
        </row>
        <row r="610">
          <cell r="A610" t="str">
            <v>17.A.126</v>
          </cell>
          <cell r="B610" t="str">
            <v>Fornec. e coloc. mourão de aço sobre broca 25cm, Gerdau ou similar</v>
          </cell>
          <cell r="C610" t="str">
            <v>UN</v>
          </cell>
          <cell r="D610">
            <v>16.77</v>
          </cell>
          <cell r="E610">
            <v>35461</v>
          </cell>
        </row>
        <row r="611">
          <cell r="A611" t="str">
            <v>17.A.127</v>
          </cell>
          <cell r="B611" t="str">
            <v>Fornec. coloc. placa sinaliz. vert., tipo "A", F/V, 550X100X15 cm</v>
          </cell>
          <cell r="C611" t="str">
            <v>UN</v>
          </cell>
          <cell r="D611">
            <v>8913.58</v>
          </cell>
          <cell r="E611">
            <v>35431</v>
          </cell>
        </row>
        <row r="612">
          <cell r="A612" t="str">
            <v>17.A.128</v>
          </cell>
          <cell r="B612" t="str">
            <v>Fornec. coloc. placa sinaliz. vert., tipo "C", F/V, 120X60X10 cm</v>
          </cell>
          <cell r="C612" t="str">
            <v>UN</v>
          </cell>
          <cell r="D612">
            <v>1260.97</v>
          </cell>
          <cell r="E612">
            <v>35460</v>
          </cell>
        </row>
        <row r="613">
          <cell r="A613" t="str">
            <v>17.A.129</v>
          </cell>
          <cell r="B613" t="str">
            <v>Passou p/a TABELA N.31 - 08.60.01 - Retirada de portão</v>
          </cell>
          <cell r="C613" t="str">
            <v>M2</v>
          </cell>
          <cell r="D613">
            <v>3.36</v>
          </cell>
          <cell r="E613">
            <v>35461</v>
          </cell>
        </row>
        <row r="614">
          <cell r="A614" t="str">
            <v>17.A.130</v>
          </cell>
          <cell r="B614" t="str">
            <v>Recolocação de protão de ferro perfilado, tipo Parque</v>
          </cell>
          <cell r="C614" t="str">
            <v>M2</v>
          </cell>
          <cell r="D614">
            <v>9.7799999999999994</v>
          </cell>
          <cell r="E614">
            <v>37408</v>
          </cell>
        </row>
        <row r="615">
          <cell r="A615" t="str">
            <v>17.A.131</v>
          </cell>
          <cell r="B615" t="str">
            <v>Piso de terra batida e areia, a 50%, Det. - Pi-97</v>
          </cell>
          <cell r="C615" t="str">
            <v>M2</v>
          </cell>
          <cell r="D615">
            <v>11.29</v>
          </cell>
          <cell r="E615">
            <v>39264</v>
          </cell>
        </row>
        <row r="616">
          <cell r="A616" t="str">
            <v>17.A.132</v>
          </cell>
          <cell r="B616" t="str">
            <v>Brinquedo escorregador de concreto - BR-33</v>
          </cell>
          <cell r="C616" t="str">
            <v>UN</v>
          </cell>
          <cell r="D616">
            <v>5826.74</v>
          </cell>
          <cell r="E616">
            <v>37408</v>
          </cell>
        </row>
        <row r="617">
          <cell r="A617" t="str">
            <v>17.A.133</v>
          </cell>
          <cell r="B617" t="str">
            <v>Cerca tela tipo alambrado c/ mourão concreto e mureta - det. GR-29</v>
          </cell>
          <cell r="C617" t="str">
            <v>M</v>
          </cell>
          <cell r="D617">
            <v>195.08</v>
          </cell>
          <cell r="E617">
            <v>36526</v>
          </cell>
        </row>
        <row r="618">
          <cell r="A618" t="str">
            <v>17.A.134</v>
          </cell>
          <cell r="B618" t="str">
            <v>Cerca tela tipo alambrado c/ mourão e mureta em concreto - det. GR-29</v>
          </cell>
          <cell r="C618" t="str">
            <v>M</v>
          </cell>
          <cell r="D618">
            <v>230.36</v>
          </cell>
          <cell r="E618">
            <v>37408</v>
          </cell>
        </row>
        <row r="619">
          <cell r="A619" t="str">
            <v>17.A.135</v>
          </cell>
          <cell r="B619" t="str">
            <v xml:space="preserve">Cerca de mourão de eucalípto com tela (Gr - 8A) </v>
          </cell>
          <cell r="C619" t="str">
            <v>M</v>
          </cell>
          <cell r="D619">
            <v>45.47</v>
          </cell>
          <cell r="E619">
            <v>36526</v>
          </cell>
        </row>
        <row r="620">
          <cell r="A620" t="str">
            <v>17.A.136</v>
          </cell>
          <cell r="B620" t="str">
            <v>Muro de fecho FV 02 sem fundação</v>
          </cell>
          <cell r="C620" t="str">
            <v>M</v>
          </cell>
          <cell r="D620">
            <v>107.03</v>
          </cell>
          <cell r="E620">
            <v>35461</v>
          </cell>
        </row>
        <row r="621">
          <cell r="A621" t="str">
            <v>17.A.137</v>
          </cell>
          <cell r="B621" t="str">
            <v>Alambrado p/o Centro de Reabilitação de Animais Silvestres - CRAS no Pq. Anhanguera</v>
          </cell>
          <cell r="C621" t="str">
            <v>M</v>
          </cell>
          <cell r="D621">
            <v>109.25</v>
          </cell>
          <cell r="E621">
            <v>35431</v>
          </cell>
        </row>
        <row r="622">
          <cell r="A622" t="str">
            <v>17.A.138</v>
          </cell>
          <cell r="B622" t="str">
            <v>Alambrado de cobertura do CRAS, tela galv. 1" fio 12 - Pq. Anhanguera</v>
          </cell>
          <cell r="C622" t="str">
            <v>M</v>
          </cell>
          <cell r="D622">
            <v>80.77</v>
          </cell>
          <cell r="E622">
            <v>35432</v>
          </cell>
        </row>
        <row r="623">
          <cell r="A623" t="str">
            <v>17.A.139</v>
          </cell>
          <cell r="B623" t="str">
            <v>Levantamento de guia (rebaixada)</v>
          </cell>
          <cell r="C623" t="str">
            <v>M</v>
          </cell>
          <cell r="D623">
            <v>8.3000000000000007</v>
          </cell>
          <cell r="E623">
            <v>37408</v>
          </cell>
        </row>
        <row r="624">
          <cell r="A624" t="str">
            <v>17.A.140</v>
          </cell>
          <cell r="B624" t="str">
            <v>PI-41 - Piso de tijolo  comum com junta alinhada</v>
          </cell>
          <cell r="C624" t="str">
            <v>M2</v>
          </cell>
          <cell r="D624">
            <v>29.43</v>
          </cell>
          <cell r="E624">
            <v>36526</v>
          </cell>
        </row>
        <row r="625">
          <cell r="A625" t="str">
            <v>17.A.141</v>
          </cell>
          <cell r="B625" t="str">
            <v>Floreira de alvenaria e concreto - H=1,00M - MU-7</v>
          </cell>
          <cell r="C625" t="str">
            <v>M</v>
          </cell>
          <cell r="D625">
            <v>86.51</v>
          </cell>
          <cell r="E625">
            <v>36526</v>
          </cell>
        </row>
        <row r="626">
          <cell r="A626" t="str">
            <v>17.A.142</v>
          </cell>
          <cell r="B626" t="str">
            <v>Muro em alven. de um tijolo c/assentam. e revest. em massa mista h=1,50 m - MU22</v>
          </cell>
          <cell r="C626" t="str">
            <v>M</v>
          </cell>
          <cell r="D626">
            <v>123.53</v>
          </cell>
          <cell r="E626">
            <v>36526</v>
          </cell>
        </row>
        <row r="627">
          <cell r="A627" t="str">
            <v>17.A.143</v>
          </cell>
          <cell r="B627" t="str">
            <v>Concreto desempenado, fck=15,0 Mpa - traço (vol) = 1:2,5:3</v>
          </cell>
          <cell r="C627" t="str">
            <v>M3</v>
          </cell>
          <cell r="D627">
            <v>348.58</v>
          </cell>
          <cell r="E627">
            <v>38108</v>
          </cell>
        </row>
        <row r="628">
          <cell r="A628" t="str">
            <v>17.A.144</v>
          </cell>
          <cell r="B628" t="str">
            <v>Junta plástica p/ pisos - 3/4"  X 1/8"</v>
          </cell>
          <cell r="C628" t="str">
            <v>M</v>
          </cell>
          <cell r="D628">
            <v>0.84</v>
          </cell>
          <cell r="E628">
            <v>35461</v>
          </cell>
        </row>
        <row r="629">
          <cell r="A629" t="str">
            <v>17.A.145</v>
          </cell>
          <cell r="B629" t="str">
            <v>Junta de pedrisco lançado sobre argam. cimento e areia 1:3</v>
          </cell>
          <cell r="C629" t="str">
            <v>M2</v>
          </cell>
          <cell r="D629">
            <v>1.26</v>
          </cell>
          <cell r="E629">
            <v>35431</v>
          </cell>
        </row>
        <row r="630">
          <cell r="A630" t="str">
            <v>17.A.146</v>
          </cell>
          <cell r="B630" t="str">
            <v>Fornecimento e colocação de paralelepipedos c/ rejunte de areia</v>
          </cell>
          <cell r="C630" t="str">
            <v>M2</v>
          </cell>
          <cell r="D630">
            <v>18.77</v>
          </cell>
          <cell r="E630">
            <v>35432</v>
          </cell>
        </row>
        <row r="631">
          <cell r="A631" t="str">
            <v>17.A.147</v>
          </cell>
          <cell r="B631" t="str">
            <v>PID-05 - Piso de tijolo comum com junta alinhada</v>
          </cell>
          <cell r="C631" t="str">
            <v>M2</v>
          </cell>
          <cell r="D631">
            <v>25.63</v>
          </cell>
          <cell r="E631">
            <v>35433</v>
          </cell>
        </row>
        <row r="632">
          <cell r="A632" t="str">
            <v>17.A.148</v>
          </cell>
          <cell r="B632" t="str">
            <v xml:space="preserve">Assentamento de paralelepípedo com rejuntamento de areia </v>
          </cell>
          <cell r="C632" t="str">
            <v>M2</v>
          </cell>
          <cell r="D632">
            <v>18.100000000000001</v>
          </cell>
          <cell r="E632">
            <v>35434</v>
          </cell>
        </row>
        <row r="633">
          <cell r="A633" t="str">
            <v>17.A.149</v>
          </cell>
          <cell r="B633" t="str">
            <v xml:space="preserve">Tora de eucalipto com tratamento anti-cupim e pintura betuminosa </v>
          </cell>
          <cell r="C633" t="str">
            <v>M</v>
          </cell>
          <cell r="D633">
            <v>2.73</v>
          </cell>
          <cell r="E633">
            <v>35435</v>
          </cell>
        </row>
        <row r="634">
          <cell r="A634" t="str">
            <v>17.A.150</v>
          </cell>
          <cell r="B634" t="str">
            <v xml:space="preserve">Tora de eucalipto com tratamento de óleo queimado e anti-cupim </v>
          </cell>
          <cell r="C634" t="str">
            <v>M</v>
          </cell>
          <cell r="D634">
            <v>3.11</v>
          </cell>
          <cell r="E634">
            <v>35436</v>
          </cell>
        </row>
        <row r="635">
          <cell r="A635" t="str">
            <v>17.A.151</v>
          </cell>
          <cell r="B635" t="str">
            <v>Pó de pedra - fornecimento e espalhamento c/ compactação manual - e=5cm</v>
          </cell>
          <cell r="C635" t="str">
            <v>M2</v>
          </cell>
          <cell r="D635">
            <v>1.5</v>
          </cell>
          <cell r="E635">
            <v>35437</v>
          </cell>
        </row>
        <row r="636">
          <cell r="A636" t="str">
            <v>17.A.152</v>
          </cell>
          <cell r="B636" t="str">
            <v>Pó de pedra - fornecimento e espalhamento c/ compactação mecânica</v>
          </cell>
          <cell r="C636" t="str">
            <v>M3</v>
          </cell>
          <cell r="D636">
            <v>24.31</v>
          </cell>
          <cell r="E636">
            <v>35438</v>
          </cell>
        </row>
        <row r="637">
          <cell r="A637" t="str">
            <v>17.A.153</v>
          </cell>
          <cell r="B637" t="str">
            <v xml:space="preserve">Bica corrida - fornecimento e espalhamento </v>
          </cell>
          <cell r="C637" t="str">
            <v>M3</v>
          </cell>
          <cell r="D637">
            <v>25.56</v>
          </cell>
          <cell r="E637">
            <v>35439</v>
          </cell>
        </row>
        <row r="638">
          <cell r="A638" t="str">
            <v>17.A.154</v>
          </cell>
          <cell r="B638" t="str">
            <v>Pedrisco c/ pó de pedra ( 50% ) - e=3cm</v>
          </cell>
          <cell r="C638" t="str">
            <v>M2</v>
          </cell>
          <cell r="D638">
            <v>1.31</v>
          </cell>
          <cell r="E638">
            <v>35440</v>
          </cell>
        </row>
        <row r="639">
          <cell r="A639" t="str">
            <v>17.A.157</v>
          </cell>
          <cell r="B639" t="str">
            <v>Enrocamento de talude c/ pedra rachão e argamassa 1:3 c/ impermeabilizante</v>
          </cell>
          <cell r="C639" t="str">
            <v>M2</v>
          </cell>
          <cell r="D639">
            <v>33.11</v>
          </cell>
          <cell r="E639">
            <v>35441</v>
          </cell>
        </row>
        <row r="640">
          <cell r="A640" t="str">
            <v>17.A.158</v>
          </cell>
          <cell r="B640" t="str">
            <v>Tora de eucalipto c/ tratamento de óleo queimado - d=35cm</v>
          </cell>
          <cell r="C640" t="str">
            <v>M</v>
          </cell>
          <cell r="D640">
            <v>7.2</v>
          </cell>
          <cell r="E640">
            <v>35442</v>
          </cell>
        </row>
        <row r="641">
          <cell r="A641" t="str">
            <v>17.A.159</v>
          </cell>
          <cell r="B641" t="str">
            <v>Tora de eucalipto c/ tratamento de óleo queimado - d=70cm</v>
          </cell>
          <cell r="C641" t="str">
            <v>M</v>
          </cell>
          <cell r="D641">
            <v>7.99</v>
          </cell>
          <cell r="E641">
            <v>35443</v>
          </cell>
        </row>
        <row r="642">
          <cell r="A642" t="str">
            <v>17.A.160</v>
          </cell>
          <cell r="B642" t="str">
            <v>Reparo de gradil tipo parque s/ mureta</v>
          </cell>
          <cell r="C642" t="str">
            <v>M</v>
          </cell>
          <cell r="D642">
            <v>333.03</v>
          </cell>
          <cell r="E642">
            <v>35444</v>
          </cell>
        </row>
        <row r="643">
          <cell r="A643" t="str">
            <v>17.A.163</v>
          </cell>
          <cell r="B643" t="str">
            <v>Retirada de poltronas</v>
          </cell>
          <cell r="C643" t="str">
            <v>UN</v>
          </cell>
          <cell r="D643">
            <v>2.81</v>
          </cell>
          <cell r="E643">
            <v>36526</v>
          </cell>
        </row>
        <row r="644">
          <cell r="A644" t="str">
            <v>17.A.164</v>
          </cell>
          <cell r="B644" t="str">
            <v>Serviço de descupinização - Planetário Ibirapuera</v>
          </cell>
          <cell r="C644" t="str">
            <v>GL</v>
          </cell>
          <cell r="D644">
            <v>10839.7</v>
          </cell>
          <cell r="E644">
            <v>36526</v>
          </cell>
        </row>
        <row r="645">
          <cell r="A645" t="str">
            <v>17.A.165</v>
          </cell>
          <cell r="B645" t="str">
            <v>Fornec mistura e compact 60% areia e  siltec c/40% argila no campo fut. - Pq Rap.Tav.</v>
          </cell>
          <cell r="C645" t="str">
            <v>M2</v>
          </cell>
          <cell r="D645">
            <v>5.82</v>
          </cell>
          <cell r="E645">
            <v>35442</v>
          </cell>
        </row>
        <row r="646">
          <cell r="A646" t="str">
            <v>17.A.166</v>
          </cell>
          <cell r="B646" t="str">
            <v>Demolição de rocha e carga no caminhão (c/emprego de explosivo)</v>
          </cell>
          <cell r="C646" t="str">
            <v>M3</v>
          </cell>
          <cell r="D646">
            <v>257.20999999999998</v>
          </cell>
          <cell r="E646">
            <v>36526</v>
          </cell>
        </row>
        <row r="647">
          <cell r="A647" t="str">
            <v>17.A.167</v>
          </cell>
          <cell r="B647" t="str">
            <v xml:space="preserve">Transporte de rocha </v>
          </cell>
          <cell r="C647" t="str">
            <v>MK</v>
          </cell>
          <cell r="D647">
            <v>3.58</v>
          </cell>
          <cell r="E647">
            <v>36526</v>
          </cell>
        </row>
        <row r="648">
          <cell r="A648" t="str">
            <v>17.A.168</v>
          </cell>
          <cell r="B648" t="str">
            <v xml:space="preserve">Ensaio : análise granulométrica com sedimentação </v>
          </cell>
          <cell r="C648" t="str">
            <v>UN</v>
          </cell>
          <cell r="D648">
            <v>48.42</v>
          </cell>
          <cell r="E648">
            <v>35444</v>
          </cell>
        </row>
        <row r="649">
          <cell r="A649" t="str">
            <v>17.A.169</v>
          </cell>
          <cell r="B649" t="str">
            <v>Ensaio de compactação - proctor normal</v>
          </cell>
          <cell r="C649" t="str">
            <v>UN</v>
          </cell>
          <cell r="D649">
            <v>32.380000000000003</v>
          </cell>
          <cell r="E649">
            <v>35445</v>
          </cell>
        </row>
        <row r="650">
          <cell r="A650" t="str">
            <v>17.A.170</v>
          </cell>
          <cell r="B650" t="str">
            <v>Ensaios : limites de consistência (LL, LP e IP)</v>
          </cell>
          <cell r="C650" t="str">
            <v>UN</v>
          </cell>
          <cell r="D650">
            <v>20.32</v>
          </cell>
          <cell r="E650">
            <v>35446</v>
          </cell>
        </row>
        <row r="651">
          <cell r="A651" t="str">
            <v>17.A.171</v>
          </cell>
          <cell r="B651" t="str">
            <v>Classificação H. R. B.</v>
          </cell>
          <cell r="C651" t="str">
            <v>UN</v>
          </cell>
          <cell r="D651">
            <v>2.76</v>
          </cell>
          <cell r="E651">
            <v>35447</v>
          </cell>
        </row>
        <row r="652">
          <cell r="A652" t="str">
            <v>17.A.172</v>
          </cell>
          <cell r="B652" t="str">
            <v>Ensaio : índice de grupo</v>
          </cell>
          <cell r="C652" t="str">
            <v>UN</v>
          </cell>
          <cell r="D652">
            <v>2.76</v>
          </cell>
          <cell r="E652">
            <v>35448</v>
          </cell>
        </row>
        <row r="653">
          <cell r="A653" t="str">
            <v>17.A.173</v>
          </cell>
          <cell r="B653" t="str">
            <v>Ensaio : C.B.R. (5 pontos) - Energia Normal</v>
          </cell>
          <cell r="C653" t="str">
            <v>UN</v>
          </cell>
          <cell r="D653">
            <v>71.209999999999994</v>
          </cell>
          <cell r="E653">
            <v>35449</v>
          </cell>
        </row>
        <row r="654">
          <cell r="A654" t="str">
            <v>17.A.174</v>
          </cell>
          <cell r="B654" t="str">
            <v>Ensaio : Densidade "in situ" - frasco de areia</v>
          </cell>
          <cell r="C654" t="str">
            <v>UN</v>
          </cell>
          <cell r="D654">
            <v>22.37</v>
          </cell>
          <cell r="E654">
            <v>35450</v>
          </cell>
        </row>
        <row r="655">
          <cell r="A655" t="str">
            <v>17.A.175</v>
          </cell>
          <cell r="B655" t="str">
            <v>Ensaio : compessão triaxial, lento ou com drenagem</v>
          </cell>
          <cell r="C655" t="str">
            <v>UN</v>
          </cell>
          <cell r="D655">
            <v>553</v>
          </cell>
          <cell r="E655">
            <v>35451</v>
          </cell>
        </row>
        <row r="656">
          <cell r="A656" t="str">
            <v>17.A.176</v>
          </cell>
          <cell r="B656" t="str">
            <v>Ensaio : pressão neutra</v>
          </cell>
          <cell r="C656" t="str">
            <v>UN</v>
          </cell>
          <cell r="D656">
            <v>118.4</v>
          </cell>
          <cell r="E656">
            <v>35452</v>
          </cell>
        </row>
        <row r="657">
          <cell r="A657" t="str">
            <v>17.A.177</v>
          </cell>
          <cell r="B657" t="str">
            <v>Ensaio : saturação do CP</v>
          </cell>
          <cell r="C657" t="str">
            <v>UN</v>
          </cell>
          <cell r="D657">
            <v>118.4</v>
          </cell>
          <cell r="E657">
            <v>35453</v>
          </cell>
        </row>
        <row r="658">
          <cell r="A658" t="str">
            <v>17.A.178</v>
          </cell>
          <cell r="B658" t="str">
            <v xml:space="preserve">Ensaio : permeabilidade </v>
          </cell>
          <cell r="C658" t="str">
            <v>UN</v>
          </cell>
          <cell r="D658">
            <v>213.96</v>
          </cell>
          <cell r="E658">
            <v>35454</v>
          </cell>
        </row>
        <row r="659">
          <cell r="A659" t="str">
            <v>17.A.179</v>
          </cell>
          <cell r="B659" t="str">
            <v>Laudo de estabilidade dos aterros - Pq. Raposo Tavares</v>
          </cell>
          <cell r="C659" t="str">
            <v>UN</v>
          </cell>
          <cell r="D659">
            <v>9807.76</v>
          </cell>
          <cell r="E659">
            <v>35455</v>
          </cell>
        </row>
        <row r="660">
          <cell r="A660" t="str">
            <v>17.A.180</v>
          </cell>
          <cell r="B660" t="str">
            <v>Limpeza, manut.e subst. de peças do sistema de ar condicionado - Astrofísica</v>
          </cell>
          <cell r="C660" t="str">
            <v>GL</v>
          </cell>
          <cell r="D660">
            <v>31721.439999999999</v>
          </cell>
          <cell r="E660">
            <v>38108</v>
          </cell>
        </row>
        <row r="661">
          <cell r="A661" t="str">
            <v>17.A.181</v>
          </cell>
          <cell r="B661" t="str">
            <v>Limpeza de forro em régua de "PVC"</v>
          </cell>
          <cell r="C661" t="str">
            <v>M2</v>
          </cell>
          <cell r="D661">
            <v>1.19</v>
          </cell>
          <cell r="E661">
            <v>35454</v>
          </cell>
        </row>
        <row r="662">
          <cell r="A662" t="str">
            <v>17.A.182</v>
          </cell>
          <cell r="B662" t="str">
            <v>Recomposição de gradil tipo parque c/ mureta</v>
          </cell>
          <cell r="C662" t="str">
            <v>M</v>
          </cell>
          <cell r="D662">
            <v>235.46</v>
          </cell>
          <cell r="E662">
            <v>36526</v>
          </cell>
        </row>
        <row r="663">
          <cell r="A663" t="str">
            <v>17.A.183</v>
          </cell>
          <cell r="B663" t="str">
            <v>Abertura de vias de terra batida</v>
          </cell>
          <cell r="C663" t="str">
            <v>M2</v>
          </cell>
          <cell r="D663">
            <v>20.41</v>
          </cell>
          <cell r="E663">
            <v>36526</v>
          </cell>
        </row>
        <row r="664">
          <cell r="A664" t="str">
            <v>17.A.184</v>
          </cell>
          <cell r="B664" t="str">
            <v>Orla de concreto pré-moldade (0,5 x 0,06) (P. ORL - 04) - compr. 0,50 m</v>
          </cell>
          <cell r="C664" t="str">
            <v>UN</v>
          </cell>
          <cell r="D664">
            <v>6.36</v>
          </cell>
          <cell r="E664">
            <v>36526</v>
          </cell>
        </row>
        <row r="665">
          <cell r="A665" t="str">
            <v>17.A.185</v>
          </cell>
          <cell r="B665" t="str">
            <v>Abertura de vias de saibro</v>
          </cell>
          <cell r="C665" t="str">
            <v>M2</v>
          </cell>
          <cell r="D665">
            <v>18.88</v>
          </cell>
          <cell r="E665">
            <v>36526</v>
          </cell>
        </row>
        <row r="666">
          <cell r="A666" t="str">
            <v>17.A.186</v>
          </cell>
          <cell r="B666" t="str">
            <v>Placa sinaliz. de alumínio auto-adesiva p/ deficiente físico - 15x15 cm</v>
          </cell>
          <cell r="C666" t="str">
            <v>UN</v>
          </cell>
          <cell r="D666">
            <v>10.5</v>
          </cell>
          <cell r="E666">
            <v>38899</v>
          </cell>
        </row>
        <row r="667">
          <cell r="A667" t="str">
            <v>17.A.189</v>
          </cell>
          <cell r="B667" t="str">
            <v>Portão em tela galv., 2 fls., pilares concr. H = 2,20 m - PO-16</v>
          </cell>
          <cell r="C667" t="str">
            <v>UN</v>
          </cell>
          <cell r="D667">
            <v>631.25</v>
          </cell>
          <cell r="E667">
            <v>36526</v>
          </cell>
        </row>
        <row r="668">
          <cell r="A668" t="str">
            <v>17.A.190</v>
          </cell>
          <cell r="B668" t="str">
            <v>Reconstituição de gradil tipo parque, incl. mureta, fundação e pintura</v>
          </cell>
          <cell r="C668" t="str">
            <v>M</v>
          </cell>
          <cell r="D668">
            <v>177.19</v>
          </cell>
          <cell r="E668">
            <v>38718</v>
          </cell>
        </row>
        <row r="669">
          <cell r="A669" t="str">
            <v>17.A.191</v>
          </cell>
          <cell r="B669" t="str">
            <v>Tapume móvel</v>
          </cell>
          <cell r="C669" t="str">
            <v>M2</v>
          </cell>
          <cell r="D669">
            <v>11.58</v>
          </cell>
          <cell r="E669">
            <v>36526</v>
          </cell>
        </row>
        <row r="670">
          <cell r="A670" t="str">
            <v>17.A.192</v>
          </cell>
          <cell r="B670" t="str">
            <v>Restauro da Casa do Administrador - Pq. da Luz - USAR ITENS 17.A.244 A 17.A.252</v>
          </cell>
          <cell r="C670" t="str">
            <v>GL</v>
          </cell>
          <cell r="D670">
            <v>219829.92</v>
          </cell>
          <cell r="E670">
            <v>36526</v>
          </cell>
        </row>
        <row r="671">
          <cell r="A671" t="str">
            <v>17.A.193</v>
          </cell>
          <cell r="B671" t="str">
            <v>Estreitamento de via c/ pavimentação asfáltica</v>
          </cell>
          <cell r="C671" t="str">
            <v>M2</v>
          </cell>
          <cell r="D671">
            <v>21.45</v>
          </cell>
          <cell r="E671">
            <v>36526</v>
          </cell>
        </row>
        <row r="672">
          <cell r="A672" t="str">
            <v>17.A.194</v>
          </cell>
          <cell r="B672" t="str">
            <v>Montagem de palanque de madeira</v>
          </cell>
          <cell r="C672" t="str">
            <v>UN</v>
          </cell>
          <cell r="D672">
            <v>120.8</v>
          </cell>
          <cell r="E672">
            <v>36526</v>
          </cell>
        </row>
        <row r="673">
          <cell r="A673" t="str">
            <v>17.A.195</v>
          </cell>
          <cell r="B673" t="str">
            <v>Portão em tela galv., 1 fl., pilares concr. H = 2,20 m - PO-16</v>
          </cell>
          <cell r="C673" t="str">
            <v>UN</v>
          </cell>
          <cell r="D673">
            <v>342.62</v>
          </cell>
          <cell r="E673">
            <v>36526</v>
          </cell>
        </row>
        <row r="674">
          <cell r="A674" t="str">
            <v>17.A.196</v>
          </cell>
          <cell r="B674" t="str">
            <v>P.Pic-10 - Piso de concreto com junta dupla de paralelepípedo</v>
          </cell>
          <cell r="C674" t="str">
            <v>M2</v>
          </cell>
          <cell r="D674">
            <v>28.11</v>
          </cell>
          <cell r="E674">
            <v>36526</v>
          </cell>
        </row>
        <row r="675">
          <cell r="A675" t="str">
            <v>17.A.197</v>
          </cell>
          <cell r="B675" t="str">
            <v>P.Pic-16 - Lajota de concreto com juntas de seixos rolados</v>
          </cell>
          <cell r="C675" t="str">
            <v>M2</v>
          </cell>
          <cell r="D675">
            <v>27.89</v>
          </cell>
          <cell r="E675">
            <v>36526</v>
          </cell>
        </row>
        <row r="676">
          <cell r="A676" t="str">
            <v>17.A.198</v>
          </cell>
          <cell r="B676" t="str">
            <v>P.Pic-15 - Piso de concreto com junta de placa de cerâmica industrial</v>
          </cell>
          <cell r="C676" t="str">
            <v>M2</v>
          </cell>
          <cell r="D676">
            <v>30.63</v>
          </cell>
          <cell r="E676">
            <v>36526</v>
          </cell>
        </row>
        <row r="677">
          <cell r="A677" t="str">
            <v>17.A.199</v>
          </cell>
          <cell r="B677" t="str">
            <v>P.Pic-12 - Piso de concreto com junta de placa de cerâmica industrial</v>
          </cell>
          <cell r="C677" t="str">
            <v>M2</v>
          </cell>
          <cell r="D677">
            <v>16.84</v>
          </cell>
          <cell r="E677">
            <v>36526</v>
          </cell>
        </row>
        <row r="678">
          <cell r="A678" t="str">
            <v>17.A.200</v>
          </cell>
          <cell r="B678" t="str">
            <v>Pedra britada nº 3 com compactação manual - 5 cm</v>
          </cell>
          <cell r="C678" t="str">
            <v>M2</v>
          </cell>
          <cell r="D678">
            <v>2.11</v>
          </cell>
          <cell r="E678">
            <v>36526</v>
          </cell>
        </row>
        <row r="679">
          <cell r="A679" t="str">
            <v>17.A.201</v>
          </cell>
          <cell r="B679" t="str">
            <v>Revestimento em tábuas de peróba p/ quadra de bocha</v>
          </cell>
          <cell r="C679" t="str">
            <v>M2</v>
          </cell>
          <cell r="D679">
            <v>17.03</v>
          </cell>
          <cell r="E679">
            <v>36526</v>
          </cell>
        </row>
        <row r="680">
          <cell r="A680" t="str">
            <v>17.A.202</v>
          </cell>
          <cell r="B680" t="str">
            <v>Fornecimento e aplicação de pedra britada nº 3</v>
          </cell>
          <cell r="C680" t="str">
            <v>M3</v>
          </cell>
          <cell r="D680">
            <v>51.76</v>
          </cell>
          <cell r="E680">
            <v>38899</v>
          </cell>
        </row>
        <row r="681">
          <cell r="A681" t="str">
            <v>17.A.203</v>
          </cell>
          <cell r="B681" t="str">
            <v>Dreno de pedra britada - Dr-15</v>
          </cell>
          <cell r="C681" t="str">
            <v>M</v>
          </cell>
          <cell r="D681">
            <v>20.14</v>
          </cell>
          <cell r="E681">
            <v>38899</v>
          </cell>
        </row>
        <row r="682">
          <cell r="A682" t="str">
            <v>17.A.204</v>
          </cell>
          <cell r="B682" t="str">
            <v>Banco de pedra rachão</v>
          </cell>
          <cell r="C682" t="str">
            <v>M</v>
          </cell>
          <cell r="D682">
            <v>40.1</v>
          </cell>
          <cell r="E682">
            <v>36526</v>
          </cell>
        </row>
        <row r="683">
          <cell r="A683" t="str">
            <v>17.A.205</v>
          </cell>
          <cell r="B683" t="str">
            <v>Elemento vazado de concreto - tipo Neo-Rex - Concregrama - Diagonal ou similar</v>
          </cell>
          <cell r="C683" t="str">
            <v>M2</v>
          </cell>
          <cell r="D683">
            <v>40.119999999999997</v>
          </cell>
          <cell r="E683">
            <v>36526</v>
          </cell>
        </row>
        <row r="684">
          <cell r="A684" t="str">
            <v>17.A.206</v>
          </cell>
          <cell r="B684" t="str">
            <v>Mesa-Banco de concreto aparente (def. físico) - Det. P.Mes-06</v>
          </cell>
          <cell r="C684" t="str">
            <v>CJ</v>
          </cell>
          <cell r="D684">
            <v>227.8</v>
          </cell>
          <cell r="E684">
            <v>39264</v>
          </cell>
        </row>
        <row r="685">
          <cell r="A685" t="str">
            <v>17.A.207</v>
          </cell>
          <cell r="B685" t="str">
            <v>Bebedouro para cães - conf. det. A-01</v>
          </cell>
          <cell r="C685" t="str">
            <v>UN</v>
          </cell>
          <cell r="D685">
            <v>1099.1600000000001</v>
          </cell>
          <cell r="E685">
            <v>38108</v>
          </cell>
        </row>
        <row r="686">
          <cell r="A686" t="str">
            <v>17.A.208</v>
          </cell>
          <cell r="B686" t="str">
            <v>Guarda corpo da ponte - Pq. Chico Mendes</v>
          </cell>
          <cell r="C686" t="str">
            <v>M</v>
          </cell>
          <cell r="D686">
            <v>46.09</v>
          </cell>
          <cell r="E686">
            <v>37408</v>
          </cell>
        </row>
        <row r="687">
          <cell r="A687" t="str">
            <v>17.A.209</v>
          </cell>
          <cell r="B687" t="str">
            <v>Prancha peroba rosa (20 x 5 x 300 cm) do Tabuleiro da ponte - Pq. Chico Mendes</v>
          </cell>
          <cell r="C687" t="str">
            <v>UN</v>
          </cell>
          <cell r="D687">
            <v>51.61</v>
          </cell>
          <cell r="E687">
            <v>37408</v>
          </cell>
        </row>
        <row r="688">
          <cell r="A688" t="str">
            <v>17.A.210</v>
          </cell>
          <cell r="B688" t="str">
            <v>Prancha peroba rosa (20 x 5 x 200 cm) do Tabuleiro da ponte - Pq. Chico Mendes</v>
          </cell>
          <cell r="C688" t="str">
            <v>UN</v>
          </cell>
          <cell r="D688">
            <v>38.99</v>
          </cell>
          <cell r="E688">
            <v>37408</v>
          </cell>
        </row>
        <row r="689">
          <cell r="A689" t="str">
            <v>17.A.211</v>
          </cell>
          <cell r="B689" t="str">
            <v>Retirada de pedrisco</v>
          </cell>
          <cell r="C689" t="str">
            <v>M3</v>
          </cell>
          <cell r="D689">
            <v>70.349999999999994</v>
          </cell>
          <cell r="E689">
            <v>37408</v>
          </cell>
        </row>
        <row r="690">
          <cell r="A690" t="str">
            <v>17.A.212</v>
          </cell>
          <cell r="B690" t="str">
            <v>Recolocação de pedrisco</v>
          </cell>
          <cell r="C690" t="str">
            <v>M2</v>
          </cell>
          <cell r="D690">
            <v>0.9</v>
          </cell>
          <cell r="E690">
            <v>36526</v>
          </cell>
        </row>
        <row r="691">
          <cell r="A691" t="str">
            <v>17.A.213</v>
          </cell>
          <cell r="B691" t="str">
            <v>Retirada e transplante de árvores de h = 3,00 m</v>
          </cell>
          <cell r="C691" t="str">
            <v>UN</v>
          </cell>
          <cell r="D691">
            <v>16.03</v>
          </cell>
          <cell r="E691">
            <v>38108</v>
          </cell>
        </row>
        <row r="692">
          <cell r="A692" t="str">
            <v>17.A.214</v>
          </cell>
          <cell r="B692" t="str">
            <v>Recolocação de gradil tipo parque incl. mureta e fundações</v>
          </cell>
          <cell r="C692" t="str">
            <v>M</v>
          </cell>
          <cell r="D692">
            <v>194.46</v>
          </cell>
          <cell r="E692">
            <v>39264</v>
          </cell>
        </row>
        <row r="693">
          <cell r="A693" t="str">
            <v>17.A.215</v>
          </cell>
          <cell r="B693" t="str">
            <v>Banco gama - padrão EMURB</v>
          </cell>
          <cell r="C693" t="str">
            <v>UN</v>
          </cell>
          <cell r="D693">
            <v>371.25</v>
          </cell>
          <cell r="E693">
            <v>36526</v>
          </cell>
        </row>
        <row r="694">
          <cell r="A694" t="str">
            <v>17.A.216</v>
          </cell>
          <cell r="B694" t="str">
            <v>Lixeira em fiberglass redonda, capac. 30 lts c/ pedestal</v>
          </cell>
          <cell r="C694" t="str">
            <v>UN</v>
          </cell>
          <cell r="D694">
            <v>266.77999999999997</v>
          </cell>
          <cell r="E694">
            <v>37408</v>
          </cell>
        </row>
        <row r="695">
          <cell r="A695" t="str">
            <v>17.A.217</v>
          </cell>
          <cell r="B695" t="str">
            <v>USAR O ITEM 10.A.061 - Assento articulado p/ banho - def. físico - Deca ou similar</v>
          </cell>
          <cell r="C695" t="str">
            <v>UN</v>
          </cell>
          <cell r="D695">
            <v>679.57</v>
          </cell>
          <cell r="E695">
            <v>36526</v>
          </cell>
        </row>
        <row r="696">
          <cell r="A696" t="str">
            <v>17.A.218</v>
          </cell>
          <cell r="B696" t="str">
            <v>USAR O ITEM 10.A.062 - Barra articulada p/ banho - def. físico - Deca ou similar</v>
          </cell>
          <cell r="C696" t="str">
            <v>UN</v>
          </cell>
          <cell r="D696">
            <v>539.39</v>
          </cell>
          <cell r="E696">
            <v>36526</v>
          </cell>
        </row>
        <row r="697">
          <cell r="A697" t="str">
            <v>17.A.219</v>
          </cell>
          <cell r="B697" t="str">
            <v>Instalação - fossa séptica f 3,00x2,00m, filtro anaeróbio f 3,00x2,00m e sumidouro f 3,00x4,00 m - Pq. Carmo</v>
          </cell>
          <cell r="C697" t="str">
            <v>GL</v>
          </cell>
          <cell r="D697">
            <v>78201</v>
          </cell>
          <cell r="E697">
            <v>36526</v>
          </cell>
        </row>
        <row r="698">
          <cell r="A698" t="str">
            <v>17.A.220</v>
          </cell>
          <cell r="B698" t="str">
            <v>Retirada de brinquedos</v>
          </cell>
          <cell r="C698" t="str">
            <v>UN</v>
          </cell>
          <cell r="D698">
            <v>8.83</v>
          </cell>
          <cell r="E698">
            <v>36526</v>
          </cell>
        </row>
        <row r="699">
          <cell r="A699" t="str">
            <v>17.A.221</v>
          </cell>
          <cell r="B699" t="str">
            <v>Recolocação de brinquedos</v>
          </cell>
          <cell r="C699" t="str">
            <v>UN</v>
          </cell>
          <cell r="D699">
            <v>8.06</v>
          </cell>
          <cell r="E699">
            <v>36526</v>
          </cell>
        </row>
        <row r="700">
          <cell r="A700" t="str">
            <v>17.A.222</v>
          </cell>
          <cell r="B700" t="str">
            <v>Retirada de orla de paralelepípedo sobre terra</v>
          </cell>
          <cell r="C700" t="str">
            <v>M</v>
          </cell>
          <cell r="D700">
            <v>0.64</v>
          </cell>
          <cell r="E700">
            <v>36526</v>
          </cell>
        </row>
        <row r="701">
          <cell r="A701" t="str">
            <v>17.A.223</v>
          </cell>
          <cell r="B701" t="str">
            <v>Recolocação de orla de paralelepípedo sobre terra</v>
          </cell>
          <cell r="C701" t="str">
            <v>M</v>
          </cell>
          <cell r="D701">
            <v>0.64</v>
          </cell>
          <cell r="E701">
            <v>36526</v>
          </cell>
        </row>
        <row r="702">
          <cell r="A702" t="str">
            <v>17.A.224</v>
          </cell>
          <cell r="B702" t="str">
            <v>Poltrona c/ braços p/ auditório</v>
          </cell>
          <cell r="C702" t="str">
            <v>UN</v>
          </cell>
          <cell r="D702">
            <v>498.83</v>
          </cell>
          <cell r="E702">
            <v>36526</v>
          </cell>
        </row>
        <row r="703">
          <cell r="A703" t="str">
            <v>17.A.225</v>
          </cell>
          <cell r="B703" t="str">
            <v>Piso cimentado quadriculado tipo prefeitura - Pi-2</v>
          </cell>
          <cell r="C703" t="str">
            <v>M2</v>
          </cell>
          <cell r="D703">
            <v>25.38</v>
          </cell>
          <cell r="E703">
            <v>37408</v>
          </cell>
        </row>
        <row r="704">
          <cell r="A704" t="str">
            <v>17.A.226</v>
          </cell>
          <cell r="B704" t="str">
            <v>Desassoreamento de lagos, c/ profundidade até 1,00 m</v>
          </cell>
          <cell r="C704" t="str">
            <v>M3</v>
          </cell>
          <cell r="D704">
            <v>34.880000000000003</v>
          </cell>
          <cell r="E704">
            <v>37408</v>
          </cell>
        </row>
        <row r="705">
          <cell r="A705" t="str">
            <v>17.A.227</v>
          </cell>
          <cell r="B705" t="str">
            <v>Retirada de corrimãos ferro c/ estrut. tubular em chapa 12x4 cm e tubos de base 1 1/2"</v>
          </cell>
          <cell r="C705" t="str">
            <v>H</v>
          </cell>
          <cell r="D705">
            <v>4.87</v>
          </cell>
          <cell r="E705">
            <v>38108</v>
          </cell>
        </row>
        <row r="706">
          <cell r="A706" t="str">
            <v>17.A.228</v>
          </cell>
          <cell r="B706" t="str">
            <v>Banco de tijolos à vista e concreto - Det. Ba 43</v>
          </cell>
          <cell r="C706" t="str">
            <v>M</v>
          </cell>
          <cell r="D706">
            <v>67.11</v>
          </cell>
          <cell r="E706">
            <v>37408</v>
          </cell>
        </row>
        <row r="707">
          <cell r="A707" t="str">
            <v>17.A.229</v>
          </cell>
          <cell r="B707" t="str">
            <v>Retirada de gradil tipo parque, inclusive mureta - Pq. Carmo</v>
          </cell>
          <cell r="C707" t="str">
            <v>M</v>
          </cell>
          <cell r="D707">
            <v>13.76</v>
          </cell>
          <cell r="E707">
            <v>38108</v>
          </cell>
        </row>
        <row r="708">
          <cell r="A708" t="str">
            <v>17.A.230</v>
          </cell>
          <cell r="B708" t="str">
            <v>Montagem de gradil tipo parque</v>
          </cell>
          <cell r="C708" t="str">
            <v>M</v>
          </cell>
          <cell r="D708">
            <v>9.82</v>
          </cell>
          <cell r="E708">
            <v>37408</v>
          </cell>
        </row>
        <row r="709">
          <cell r="A709" t="str">
            <v>17.A.231</v>
          </cell>
          <cell r="B709" t="str">
            <v xml:space="preserve">Bebedouro em concreto </v>
          </cell>
          <cell r="C709" t="str">
            <v>UN</v>
          </cell>
          <cell r="D709">
            <v>89.2</v>
          </cell>
          <cell r="E709">
            <v>36526</v>
          </cell>
        </row>
        <row r="710">
          <cell r="A710" t="str">
            <v>17.A.232</v>
          </cell>
          <cell r="B710" t="str">
            <v>Banco c/ apoio de pedra - Ba-23</v>
          </cell>
          <cell r="C710" t="str">
            <v>UN</v>
          </cell>
          <cell r="D710">
            <v>127.86</v>
          </cell>
          <cell r="E710">
            <v>36526</v>
          </cell>
        </row>
        <row r="711">
          <cell r="A711" t="str">
            <v>17.A.233</v>
          </cell>
          <cell r="B711" t="str">
            <v>Caminho de pedrisco c/ orla de eucalipto - det. Pi-65</v>
          </cell>
          <cell r="C711" t="str">
            <v>M</v>
          </cell>
          <cell r="D711">
            <v>12.66</v>
          </cell>
          <cell r="E711">
            <v>36526</v>
          </cell>
        </row>
        <row r="712">
          <cell r="A712" t="str">
            <v>17.A.234</v>
          </cell>
          <cell r="B712" t="str">
            <v>Lajota de concreto c/ junta de grama - det. Pi-23</v>
          </cell>
          <cell r="C712" t="str">
            <v>M2</v>
          </cell>
          <cell r="D712">
            <v>22.71</v>
          </cell>
          <cell r="E712">
            <v>36526</v>
          </cell>
        </row>
        <row r="713">
          <cell r="A713" t="str">
            <v>17.A.235</v>
          </cell>
          <cell r="B713" t="str">
            <v>Lajota de concreto c/ junta de grama - det. Pi-24</v>
          </cell>
          <cell r="C713" t="str">
            <v>M2</v>
          </cell>
          <cell r="D713">
            <v>20.38</v>
          </cell>
          <cell r="E713">
            <v>36526</v>
          </cell>
        </row>
        <row r="714">
          <cell r="A714" t="str">
            <v>17.A.236</v>
          </cell>
          <cell r="B714" t="str">
            <v>Retirada de banco circundante de madeira</v>
          </cell>
          <cell r="C714" t="str">
            <v>UN</v>
          </cell>
          <cell r="D714">
            <v>1.8</v>
          </cell>
          <cell r="E714">
            <v>36526</v>
          </cell>
        </row>
        <row r="715">
          <cell r="A715" t="str">
            <v>17.A.237</v>
          </cell>
          <cell r="B715" t="str">
            <v>Retirada de gradil s/ mureta</v>
          </cell>
          <cell r="C715" t="str">
            <v>M</v>
          </cell>
          <cell r="D715">
            <v>10.33</v>
          </cell>
          <cell r="E715">
            <v>39264</v>
          </cell>
        </row>
        <row r="716">
          <cell r="A716" t="str">
            <v>17.A.238</v>
          </cell>
          <cell r="B716" t="str">
            <v>Recuperação do espelho d' água - Pq.  Nabuco</v>
          </cell>
          <cell r="C716" t="str">
            <v>GL</v>
          </cell>
          <cell r="D716">
            <v>12658.62</v>
          </cell>
          <cell r="E716">
            <v>36526</v>
          </cell>
        </row>
        <row r="717">
          <cell r="A717" t="str">
            <v>17.A.239</v>
          </cell>
          <cell r="B717" t="str">
            <v>Piso de pedrisco c/ junta dupla de paralelepípedo - l=2,00m - det. Pi-32</v>
          </cell>
          <cell r="C717" t="str">
            <v>M</v>
          </cell>
          <cell r="D717">
            <v>34.04</v>
          </cell>
          <cell r="E717">
            <v>36526</v>
          </cell>
        </row>
        <row r="718">
          <cell r="A718" t="str">
            <v>17.A.240</v>
          </cell>
          <cell r="B718" t="str">
            <v>Piso de pedrisco c/ junta dupla de paralelepípedo - l=4,00m - det. Pi-32</v>
          </cell>
          <cell r="C718" t="str">
            <v>M</v>
          </cell>
          <cell r="D718">
            <v>41.55</v>
          </cell>
          <cell r="E718">
            <v>36526</v>
          </cell>
        </row>
        <row r="719">
          <cell r="A719" t="str">
            <v>17.A.241</v>
          </cell>
          <cell r="B719" t="str">
            <v>Recuperação das muretas de arrimo do Parque Nabuco</v>
          </cell>
          <cell r="C719" t="str">
            <v>GL</v>
          </cell>
          <cell r="D719">
            <v>2718.56</v>
          </cell>
          <cell r="E719">
            <v>36526</v>
          </cell>
        </row>
        <row r="720">
          <cell r="A720" t="str">
            <v>17.A.242</v>
          </cell>
          <cell r="B720" t="str">
            <v>Demolição de churrasqueira</v>
          </cell>
          <cell r="C720" t="str">
            <v>UN</v>
          </cell>
          <cell r="D720">
            <v>5.78</v>
          </cell>
          <cell r="E720">
            <v>36526</v>
          </cell>
        </row>
        <row r="721">
          <cell r="A721" t="str">
            <v>17.A.243</v>
          </cell>
          <cell r="B721" t="str">
            <v>Demolição de conjunto mesa - banco de concreto</v>
          </cell>
          <cell r="C721" t="str">
            <v>UN</v>
          </cell>
          <cell r="D721">
            <v>44.13</v>
          </cell>
          <cell r="E721">
            <v>36526</v>
          </cell>
        </row>
        <row r="722">
          <cell r="A722" t="str">
            <v>17.A.244</v>
          </cell>
          <cell r="B722" t="str">
            <v>Serviços de restauro - portas e janelas - Casa do Administrador - Pq. da Luz</v>
          </cell>
          <cell r="C722" t="str">
            <v>GL</v>
          </cell>
          <cell r="D722">
            <v>60933.599999999999</v>
          </cell>
          <cell r="E722">
            <v>36526</v>
          </cell>
        </row>
        <row r="723">
          <cell r="A723" t="str">
            <v>17.A.245</v>
          </cell>
          <cell r="B723" t="str">
            <v>Serviços de restauro - peitoril de madeira - Casa do Administrador - Pq. da Luz</v>
          </cell>
          <cell r="C723" t="str">
            <v>GL</v>
          </cell>
          <cell r="D723">
            <v>11999.23</v>
          </cell>
          <cell r="E723">
            <v>36526</v>
          </cell>
        </row>
        <row r="724">
          <cell r="A724" t="str">
            <v>17.A.246</v>
          </cell>
          <cell r="B724" t="str">
            <v>Serviços de restauro - tabeiras - Casa do Administrador - Pq. da Luz</v>
          </cell>
          <cell r="C724" t="str">
            <v>GL</v>
          </cell>
          <cell r="D724">
            <v>8436.9599999999991</v>
          </cell>
          <cell r="E724">
            <v>36526</v>
          </cell>
        </row>
        <row r="725">
          <cell r="A725" t="str">
            <v>17.A.247</v>
          </cell>
          <cell r="B725" t="str">
            <v>Serviços de restauro - rodapés e rodameios - Casa do Administrador - Pq. da Luz</v>
          </cell>
          <cell r="C725" t="str">
            <v>GL</v>
          </cell>
          <cell r="D725">
            <v>4124.74</v>
          </cell>
          <cell r="E725">
            <v>36526</v>
          </cell>
        </row>
        <row r="726">
          <cell r="A726" t="str">
            <v>17.A.248</v>
          </cell>
          <cell r="B726" t="str">
            <v>Serviços de restauro - estrutura metálica - Casa do Administrador - Pq. da Luz</v>
          </cell>
          <cell r="C726" t="str">
            <v>GL</v>
          </cell>
          <cell r="D726">
            <v>3749.99</v>
          </cell>
          <cell r="E726">
            <v>36526</v>
          </cell>
        </row>
        <row r="727">
          <cell r="A727" t="str">
            <v>17.A.249</v>
          </cell>
          <cell r="B727" t="str">
            <v>Serviços de restauro - esquadria metálica - Casa do Administrador - Pq. da Luz</v>
          </cell>
          <cell r="C727" t="str">
            <v>GL</v>
          </cell>
          <cell r="D727">
            <v>4687.2</v>
          </cell>
          <cell r="E727">
            <v>36526</v>
          </cell>
        </row>
        <row r="728">
          <cell r="A728" t="str">
            <v>17.A.250</v>
          </cell>
          <cell r="B728" t="str">
            <v>Serviços de restauro - lustres - Casa do Administrador - Pq. da Luz</v>
          </cell>
          <cell r="C728" t="str">
            <v>GL</v>
          </cell>
          <cell r="D728">
            <v>4031</v>
          </cell>
          <cell r="E728">
            <v>36526</v>
          </cell>
        </row>
        <row r="729">
          <cell r="A729" t="str">
            <v>17.A.251</v>
          </cell>
          <cell r="B729" t="str">
            <v>Serviços de restauro - revestimento externo - Casa do Administrador - Pq. da Luz</v>
          </cell>
          <cell r="C729" t="str">
            <v>GL</v>
          </cell>
          <cell r="D729">
            <v>42184.800000000003</v>
          </cell>
          <cell r="E729">
            <v>36526</v>
          </cell>
        </row>
        <row r="730">
          <cell r="A730" t="str">
            <v>17.A.252</v>
          </cell>
          <cell r="B730" t="str">
            <v>Serviços de restauro - revestimento interno - Casa do Administrador - Pq. da Luz</v>
          </cell>
          <cell r="C730" t="str">
            <v>GL</v>
          </cell>
          <cell r="D730">
            <v>79682.399999999994</v>
          </cell>
          <cell r="E730">
            <v>36526</v>
          </cell>
        </row>
        <row r="731">
          <cell r="A731" t="str">
            <v>17.A.253</v>
          </cell>
          <cell r="B731" t="str">
            <v>Muro de concreto ciclópico aparente e dreno - det. Mu - 12 - H média = 1,35 m</v>
          </cell>
          <cell r="C731" t="str">
            <v>M</v>
          </cell>
          <cell r="D731">
            <v>207.42</v>
          </cell>
          <cell r="E731">
            <v>39264</v>
          </cell>
        </row>
        <row r="732">
          <cell r="A732" t="str">
            <v>17.A.254</v>
          </cell>
          <cell r="B732" t="str">
            <v>Muro de concreto ciclópico aparente e dreno - det. Mu - 12 - H média = 2,50 m</v>
          </cell>
          <cell r="C732" t="str">
            <v>M</v>
          </cell>
          <cell r="D732">
            <v>346.65</v>
          </cell>
          <cell r="E732">
            <v>39264</v>
          </cell>
        </row>
        <row r="733">
          <cell r="A733" t="str">
            <v>17.A.255</v>
          </cell>
          <cell r="B733" t="str">
            <v>Recuperação do conjunto mesa / banco - det. Ba-21 - Pq. Nabuco</v>
          </cell>
          <cell r="C733" t="str">
            <v>CJ</v>
          </cell>
          <cell r="D733">
            <v>114.27</v>
          </cell>
          <cell r="E733">
            <v>36526</v>
          </cell>
        </row>
        <row r="734">
          <cell r="A734" t="str">
            <v>17.A.256</v>
          </cell>
          <cell r="B734" t="str">
            <v>Recuperação da churrasqueira c/ tijolo requeimado - det. DPCH - A-02 - Pq. Nabuco</v>
          </cell>
          <cell r="C734" t="str">
            <v>UN</v>
          </cell>
          <cell r="D734">
            <v>66.28</v>
          </cell>
          <cell r="E734">
            <v>36526</v>
          </cell>
        </row>
        <row r="735">
          <cell r="A735" t="str">
            <v>17.A.257</v>
          </cell>
          <cell r="B735" t="str">
            <v>Jardineira-banco de alvenaria e concreto (3,00 x 3,00 m) - det. FJ - 2</v>
          </cell>
          <cell r="C735" t="str">
            <v>UN</v>
          </cell>
          <cell r="D735">
            <v>855.94</v>
          </cell>
          <cell r="E735">
            <v>36526</v>
          </cell>
        </row>
        <row r="736">
          <cell r="A736" t="str">
            <v>17.A.258</v>
          </cell>
          <cell r="B736" t="str">
            <v xml:space="preserve">Fornecimento e instalação de defensa metálica galvanizada, semi-maleável simples </v>
          </cell>
          <cell r="C736" t="str">
            <v>M</v>
          </cell>
          <cell r="D736">
            <v>6.67</v>
          </cell>
          <cell r="E736">
            <v>37408</v>
          </cell>
        </row>
        <row r="737">
          <cell r="A737" t="str">
            <v>17.A.259</v>
          </cell>
          <cell r="B737" t="str">
            <v>Demolição da ponte-passarela - Parque Chico Mendes</v>
          </cell>
          <cell r="C737" t="str">
            <v>GL</v>
          </cell>
          <cell r="D737">
            <v>197.39</v>
          </cell>
          <cell r="E737">
            <v>37408</v>
          </cell>
        </row>
        <row r="738">
          <cell r="A738" t="str">
            <v>17.A.260</v>
          </cell>
          <cell r="B738" t="str">
            <v>Esgotamento d'água com bomba submersa - HP x H</v>
          </cell>
          <cell r="C738" t="str">
            <v>H</v>
          </cell>
          <cell r="D738">
            <v>0.75</v>
          </cell>
          <cell r="E738">
            <v>37408</v>
          </cell>
        </row>
        <row r="739">
          <cell r="A739" t="str">
            <v>17.A.261</v>
          </cell>
          <cell r="B739" t="str">
            <v>Muro e alambrado - Parque Chácara das Flores</v>
          </cell>
          <cell r="C739" t="str">
            <v>M</v>
          </cell>
          <cell r="D739">
            <v>127.96</v>
          </cell>
          <cell r="E739">
            <v>38108</v>
          </cell>
        </row>
        <row r="740">
          <cell r="A740" t="str">
            <v>17.A.262</v>
          </cell>
          <cell r="B740" t="str">
            <v xml:space="preserve">Piso em pedra miracema ( 10 x 20cm), lastro concreto magro </v>
          </cell>
          <cell r="C740" t="str">
            <v>M2</v>
          </cell>
          <cell r="D740">
            <v>30.96</v>
          </cell>
          <cell r="E740">
            <v>37408</v>
          </cell>
        </row>
        <row r="741">
          <cell r="A741" t="str">
            <v>17.A.263</v>
          </cell>
          <cell r="B741" t="str">
            <v xml:space="preserve">Piso em pedra miracema ( 11,5 x 23cm), esp = 1,20cm, lastro concreto magro </v>
          </cell>
          <cell r="C741" t="str">
            <v>M2</v>
          </cell>
          <cell r="D741">
            <v>28.81</v>
          </cell>
          <cell r="E741">
            <v>37408</v>
          </cell>
        </row>
        <row r="742">
          <cell r="A742" t="str">
            <v>17.A.264</v>
          </cell>
          <cell r="B742" t="str">
            <v xml:space="preserve">Escada ao redor da quadra de uso múltiplo - DET.  Es - 4 </v>
          </cell>
          <cell r="C742" t="str">
            <v>M</v>
          </cell>
          <cell r="D742">
            <v>42.99</v>
          </cell>
          <cell r="E742">
            <v>37408</v>
          </cell>
        </row>
        <row r="743">
          <cell r="A743" t="str">
            <v>17.A.265</v>
          </cell>
          <cell r="B743" t="str">
            <v xml:space="preserve">Arquibancada ao redor da quadra de uso múltiplo - DET.   Es - 4 </v>
          </cell>
          <cell r="C743" t="str">
            <v>M</v>
          </cell>
          <cell r="D743">
            <v>86.64</v>
          </cell>
          <cell r="E743">
            <v>37408</v>
          </cell>
        </row>
        <row r="744">
          <cell r="A744" t="str">
            <v>17.A.266</v>
          </cell>
          <cell r="B744" t="str">
            <v>Fornec. E coloc. De tirante em aço - N. 8,  no ripado - viveiro Maneq. Lopes</v>
          </cell>
          <cell r="C744" t="str">
            <v>M</v>
          </cell>
          <cell r="D744">
            <v>5</v>
          </cell>
          <cell r="E744">
            <v>38108</v>
          </cell>
        </row>
        <row r="745">
          <cell r="A745" t="str">
            <v>17.A.267</v>
          </cell>
          <cell r="B745" t="str">
            <v>Arame aço 2,10mm com tripla camada de  galvanização p/ culturas aéreas ( viveiros)</v>
          </cell>
          <cell r="C745" t="str">
            <v>M</v>
          </cell>
          <cell r="D745">
            <v>2.59</v>
          </cell>
          <cell r="E745">
            <v>38108</v>
          </cell>
        </row>
        <row r="746">
          <cell r="A746" t="str">
            <v>17.A.268</v>
          </cell>
          <cell r="B746" t="str">
            <v>Fornec e instal. De cobertura em tela de sombreamento cor preta a 50%, em Ripado - viveiro Maneq. Lopes</v>
          </cell>
          <cell r="C746" t="str">
            <v>GL</v>
          </cell>
          <cell r="D746">
            <v>1367.43</v>
          </cell>
          <cell r="E746">
            <v>38108</v>
          </cell>
        </row>
        <row r="747">
          <cell r="A747" t="str">
            <v>17.A.269</v>
          </cell>
          <cell r="B747" t="str">
            <v>Orla de paralelepípedo nos 2 lados da pista (Largura = 2m) - DET. Pi - 32</v>
          </cell>
          <cell r="C747" t="str">
            <v>M</v>
          </cell>
          <cell r="D747" t="str">
            <v xml:space="preserve"> </v>
          </cell>
          <cell r="E747">
            <v>37408</v>
          </cell>
        </row>
        <row r="748">
          <cell r="A748" t="str">
            <v>17.A.270</v>
          </cell>
          <cell r="B748" t="str">
            <v>Orla de paralelepípedo nos 2 lados da pista (Largura = 4m) - DET. Pi - 32</v>
          </cell>
          <cell r="C748" t="str">
            <v>M</v>
          </cell>
          <cell r="D748">
            <v>27.9</v>
          </cell>
          <cell r="E748">
            <v>37408</v>
          </cell>
        </row>
        <row r="749">
          <cell r="A749" t="str">
            <v>17.A.271</v>
          </cell>
          <cell r="B749" t="str">
            <v>Armadura em aço CA - 25, diâmetro 3/8", para Protetor de Árvore de "Argola"</v>
          </cell>
          <cell r="C749" t="str">
            <v>KG</v>
          </cell>
          <cell r="D749">
            <v>2.52</v>
          </cell>
          <cell r="E749">
            <v>37408</v>
          </cell>
        </row>
        <row r="750">
          <cell r="A750" t="str">
            <v>17.A.272</v>
          </cell>
          <cell r="B750" t="str">
            <v>Fornecimento e instalação de pedra nº 1</v>
          </cell>
          <cell r="C750" t="str">
            <v>M3</v>
          </cell>
          <cell r="D750">
            <v>41.17</v>
          </cell>
          <cell r="E750">
            <v>37408</v>
          </cell>
        </row>
        <row r="751">
          <cell r="A751" t="str">
            <v>17.A.273</v>
          </cell>
          <cell r="B751" t="str">
            <v>Barra de apoio p/ deficiente físico em aço inox em "L" p/ chuveiro</v>
          </cell>
          <cell r="C751" t="str">
            <v>UN</v>
          </cell>
          <cell r="D751">
            <v>204.8</v>
          </cell>
          <cell r="E751">
            <v>37408</v>
          </cell>
        </row>
        <row r="752">
          <cell r="A752" t="str">
            <v>17.A.274</v>
          </cell>
          <cell r="B752" t="str">
            <v>Piso de Concreto c/ junta de Mosaico Português - Det. P.Pic-13</v>
          </cell>
          <cell r="C752" t="str">
            <v>M2</v>
          </cell>
          <cell r="D752">
            <v>44.24</v>
          </cell>
          <cell r="E752">
            <v>38108</v>
          </cell>
        </row>
        <row r="753">
          <cell r="A753" t="str">
            <v>17.A.275</v>
          </cell>
          <cell r="B753" t="str">
            <v>Fornec e instal. de Esquadria em P.V.C. com Ventilação Permanente</v>
          </cell>
          <cell r="C753" t="str">
            <v>UN</v>
          </cell>
          <cell r="D753">
            <v>465.45</v>
          </cell>
          <cell r="E753">
            <v>37408</v>
          </cell>
        </row>
        <row r="754">
          <cell r="A754" t="str">
            <v>17.A.276</v>
          </cell>
          <cell r="B754" t="str">
            <v>CALÇADA VERDE TIPO "A"</v>
          </cell>
          <cell r="C754" t="str">
            <v>M2</v>
          </cell>
          <cell r="D754">
            <v>43.04</v>
          </cell>
          <cell r="E754">
            <v>37408</v>
          </cell>
        </row>
        <row r="755">
          <cell r="A755" t="str">
            <v>17.A.277</v>
          </cell>
          <cell r="B755" t="str">
            <v>CALÇADA VERDE TIPO "A" - PARTE REBAIXADA</v>
          </cell>
          <cell r="C755" t="str">
            <v>M2</v>
          </cell>
          <cell r="D755">
            <v>54.16</v>
          </cell>
          <cell r="E755">
            <v>37408</v>
          </cell>
        </row>
        <row r="756">
          <cell r="A756" t="str">
            <v>17.A.278</v>
          </cell>
          <cell r="B756" t="str">
            <v>CALÇADA VERDE TIPO "B" - PARTE REBAIXADA</v>
          </cell>
          <cell r="C756" t="str">
            <v>M2</v>
          </cell>
          <cell r="D756">
            <v>54.16</v>
          </cell>
          <cell r="E756">
            <v>37408</v>
          </cell>
        </row>
        <row r="757">
          <cell r="A757" t="str">
            <v>17.A.279</v>
          </cell>
          <cell r="B757" t="str">
            <v xml:space="preserve">CALÇADA VERDE TIPO "B" </v>
          </cell>
          <cell r="C757" t="str">
            <v>M2</v>
          </cell>
          <cell r="D757">
            <v>46.28</v>
          </cell>
          <cell r="E757">
            <v>37408</v>
          </cell>
        </row>
        <row r="758">
          <cell r="A758" t="str">
            <v>17.A.280</v>
          </cell>
          <cell r="B758" t="str">
            <v>CALÇADA VERDE TIPO "C"</v>
          </cell>
          <cell r="C758" t="str">
            <v>M2</v>
          </cell>
          <cell r="D758">
            <v>50.94</v>
          </cell>
          <cell r="E758">
            <v>37408</v>
          </cell>
        </row>
        <row r="759">
          <cell r="A759" t="str">
            <v>17.A.281</v>
          </cell>
          <cell r="B759" t="str">
            <v>CALÇADA VERDE TIPO "C" - PARTE REBAIXADA</v>
          </cell>
          <cell r="C759" t="str">
            <v>M2</v>
          </cell>
          <cell r="D759">
            <v>54.95</v>
          </cell>
          <cell r="E759">
            <v>37408</v>
          </cell>
        </row>
        <row r="760">
          <cell r="A760" t="str">
            <v>17.A.282</v>
          </cell>
          <cell r="B760" t="str">
            <v>ESCADA DE CONCRETO / ALV. C/ JUNTA DE GRAMA-DET. ES - 34A</v>
          </cell>
          <cell r="C760" t="str">
            <v>UN</v>
          </cell>
          <cell r="D760">
            <v>12.75</v>
          </cell>
          <cell r="E760">
            <v>37408</v>
          </cell>
        </row>
        <row r="761">
          <cell r="A761" t="str">
            <v>17.A.283</v>
          </cell>
          <cell r="B761" t="str">
            <v xml:space="preserve">Arquibancada p/ quadra poliesportiva - det.   QC. 04 </v>
          </cell>
          <cell r="C761" t="str">
            <v>M</v>
          </cell>
          <cell r="D761">
            <v>112.05</v>
          </cell>
          <cell r="E761">
            <v>37408</v>
          </cell>
        </row>
        <row r="762">
          <cell r="A762" t="str">
            <v>17.A.284</v>
          </cell>
          <cell r="B762" t="str">
            <v>Reparo do gradil tipo parque c/ mureta (Pq. São Domingos)</v>
          </cell>
          <cell r="C762" t="str">
            <v>M</v>
          </cell>
          <cell r="D762">
            <v>75.260000000000005</v>
          </cell>
          <cell r="E762">
            <v>37408</v>
          </cell>
        </row>
        <row r="763">
          <cell r="A763" t="str">
            <v>17.A.285</v>
          </cell>
          <cell r="B763" t="str">
            <v>Reparo do portão de ferro perfilado tipo parque (GP.5/GPM 1) 3,00m 1 ou 2 fl. - Pq. São Domingos)</v>
          </cell>
          <cell r="C763" t="str">
            <v>UN</v>
          </cell>
          <cell r="D763">
            <v>257.61</v>
          </cell>
          <cell r="E763">
            <v>37408</v>
          </cell>
        </row>
        <row r="764">
          <cell r="A764" t="str">
            <v>17.A.286</v>
          </cell>
          <cell r="B764" t="str">
            <v>Sanitário e vestiário público - padrão</v>
          </cell>
          <cell r="C764" t="str">
            <v>UN</v>
          </cell>
          <cell r="D764">
            <v>67390.5</v>
          </cell>
          <cell r="E764">
            <v>37408</v>
          </cell>
        </row>
        <row r="765">
          <cell r="A765" t="str">
            <v>17.A.287</v>
          </cell>
          <cell r="B765" t="str">
            <v>Trave p/ futebol de campo - oficial</v>
          </cell>
          <cell r="C765" t="str">
            <v>PAR</v>
          </cell>
          <cell r="D765">
            <v>953.05</v>
          </cell>
          <cell r="E765">
            <v>37408</v>
          </cell>
        </row>
        <row r="766">
          <cell r="A766" t="str">
            <v>17.A.288</v>
          </cell>
          <cell r="B766" t="str">
            <v>Construção de pista de skate tipo street park ou similar em alvenaria</v>
          </cell>
          <cell r="C766" t="str">
            <v>UN</v>
          </cell>
          <cell r="D766">
            <v>65526.51</v>
          </cell>
          <cell r="E766">
            <v>37408</v>
          </cell>
        </row>
        <row r="767">
          <cell r="A767" t="str">
            <v>17.A.289</v>
          </cell>
          <cell r="B767" t="str">
            <v>Retirada de trave de futebol de salão</v>
          </cell>
          <cell r="C767" t="str">
            <v>UN</v>
          </cell>
          <cell r="D767">
            <v>11.59</v>
          </cell>
          <cell r="E767">
            <v>37408</v>
          </cell>
        </row>
        <row r="768">
          <cell r="A768" t="str">
            <v>17.A.290</v>
          </cell>
          <cell r="B768" t="str">
            <v>Retirada de coluna de gradil tipo parque</v>
          </cell>
          <cell r="C768" t="str">
            <v>UN</v>
          </cell>
          <cell r="D768">
            <v>6.88</v>
          </cell>
          <cell r="E768">
            <v>38899</v>
          </cell>
        </row>
        <row r="769">
          <cell r="A769" t="str">
            <v>17.A.291</v>
          </cell>
          <cell r="B769" t="str">
            <v>Demolição e reconstrução de mureta de gradil de parque</v>
          </cell>
          <cell r="C769" t="str">
            <v>M</v>
          </cell>
          <cell r="D769">
            <v>19.55</v>
          </cell>
          <cell r="E769">
            <v>37408</v>
          </cell>
        </row>
        <row r="770">
          <cell r="A770" t="str">
            <v>17.A.292</v>
          </cell>
          <cell r="B770" t="str">
            <v>Demolição e reposição de nova coluna de gradil de parque (até a fundação)</v>
          </cell>
          <cell r="C770" t="str">
            <v>UN</v>
          </cell>
          <cell r="D770">
            <v>133.37</v>
          </cell>
          <cell r="E770">
            <v>37408</v>
          </cell>
        </row>
        <row r="771">
          <cell r="A771" t="str">
            <v>17.A.293</v>
          </cell>
          <cell r="B771" t="str">
            <v xml:space="preserve">Retirada e reposiçaõ de nova barra de ferro, seção quadrada 3/4" </v>
          </cell>
          <cell r="C771" t="str">
            <v>UN</v>
          </cell>
          <cell r="D771">
            <v>31.11</v>
          </cell>
          <cell r="E771">
            <v>37408</v>
          </cell>
        </row>
        <row r="772">
          <cell r="A772" t="str">
            <v>17.A.294</v>
          </cell>
          <cell r="B772" t="str">
            <v>Demolição e reposição de nova coluna de gradil de parque</v>
          </cell>
          <cell r="C772" t="str">
            <v>UN</v>
          </cell>
          <cell r="D772">
            <v>97.4</v>
          </cell>
          <cell r="E772">
            <v>39264</v>
          </cell>
        </row>
        <row r="773">
          <cell r="A773" t="str">
            <v>17.A.295</v>
          </cell>
          <cell r="B773" t="str">
            <v>Aspersor de uso externo de impacto</v>
          </cell>
          <cell r="C773" t="str">
            <v>UN</v>
          </cell>
          <cell r="D773">
            <v>54.43</v>
          </cell>
          <cell r="E773">
            <v>37408</v>
          </cell>
        </row>
        <row r="774">
          <cell r="A774" t="str">
            <v>17.A.296</v>
          </cell>
          <cell r="B774" t="str">
            <v xml:space="preserve">Reservatório elevado em anéis pré-moldados-alt. Média 8,0m vol. 5,50m3  diâm. 2,0m </v>
          </cell>
          <cell r="C774" t="str">
            <v>UN</v>
          </cell>
          <cell r="D774">
            <v>10810</v>
          </cell>
          <cell r="E774">
            <v>37408</v>
          </cell>
        </row>
        <row r="775">
          <cell r="A775" t="str">
            <v>17.A.297</v>
          </cell>
          <cell r="B775" t="str">
            <v>Gradil de ferro perfilado, tipo parque c/ mureta - GPM - 1 Depave, c/ aplicação de tinta em revólver</v>
          </cell>
          <cell r="C775" t="str">
            <v>M</v>
          </cell>
          <cell r="D775">
            <v>819.58</v>
          </cell>
          <cell r="E775">
            <v>38718</v>
          </cell>
        </row>
        <row r="776">
          <cell r="A776" t="str">
            <v>17.A.298</v>
          </cell>
          <cell r="B776" t="str">
            <v>Banco de madeira c/ revestimento melamínio 1,50 x 0,40 m - h = 0,45 m</v>
          </cell>
          <cell r="C776" t="str">
            <v>UN</v>
          </cell>
          <cell r="D776">
            <v>52.5</v>
          </cell>
          <cell r="E776">
            <v>37408</v>
          </cell>
        </row>
        <row r="777">
          <cell r="A777" t="str">
            <v>17.A.299</v>
          </cell>
          <cell r="B777" t="str">
            <v>Portão p/ alambrado - 1,12 x 2,85 m</v>
          </cell>
          <cell r="C777" t="str">
            <v>UN</v>
          </cell>
          <cell r="D777">
            <v>182.61</v>
          </cell>
          <cell r="E777">
            <v>37408</v>
          </cell>
        </row>
        <row r="778">
          <cell r="A778" t="str">
            <v>17.A.300</v>
          </cell>
          <cell r="B778" t="str">
            <v>Cestos lixeira em aço inox perfurado - dupla, altura: 47 cm,  Ø = 54 cm, instalados em suporte de ferro galvanizado - capacidade 95 L</v>
          </cell>
          <cell r="C778" t="str">
            <v>UN</v>
          </cell>
          <cell r="D778">
            <v>129.9</v>
          </cell>
          <cell r="E778">
            <v>37408</v>
          </cell>
        </row>
        <row r="779">
          <cell r="A779" t="str">
            <v>17.A.301</v>
          </cell>
          <cell r="B779" t="str">
            <v>Guarda corpo em tubo galvanizado de 2" e 3" com montantes 2" espaçamento: 1,5m, CANCELADO</v>
          </cell>
          <cell r="C779" t="str">
            <v>M</v>
          </cell>
          <cell r="D779">
            <v>192.99</v>
          </cell>
          <cell r="E779">
            <v>39083</v>
          </cell>
        </row>
        <row r="780">
          <cell r="A780" t="str">
            <v>17.A.302</v>
          </cell>
          <cell r="B780" t="str">
            <v>Corrimão em tubo galvanizado de 2" com montantes verticais para escada</v>
          </cell>
          <cell r="C780" t="str">
            <v>M</v>
          </cell>
          <cell r="D780">
            <v>103.01</v>
          </cell>
          <cell r="E780">
            <v>37408</v>
          </cell>
        </row>
        <row r="781">
          <cell r="A781" t="str">
            <v>17.A.303</v>
          </cell>
          <cell r="B781" t="str">
            <v>Muro de fecho em bloco h = 2,20 m, fundação c/ broca</v>
          </cell>
          <cell r="C781" t="str">
            <v>M</v>
          </cell>
          <cell r="D781">
            <v>122.11</v>
          </cell>
          <cell r="E781">
            <v>37408</v>
          </cell>
        </row>
        <row r="782">
          <cell r="A782" t="str">
            <v>17.A.304</v>
          </cell>
          <cell r="B782" t="str">
            <v>Muro pré-fabricado de concreto  armado h = 2,70 m</v>
          </cell>
          <cell r="C782" t="str">
            <v>M</v>
          </cell>
          <cell r="D782">
            <v>32.58</v>
          </cell>
          <cell r="E782">
            <v>37408</v>
          </cell>
        </row>
        <row r="783">
          <cell r="A783" t="str">
            <v>17.A.305</v>
          </cell>
          <cell r="B783" t="str">
            <v>Lambretinha c/ 3 pranchas - estrut. metálica - fornec. e instalação</v>
          </cell>
          <cell r="C783" t="str">
            <v>M</v>
          </cell>
          <cell r="D783">
            <v>39.57</v>
          </cell>
          <cell r="E783">
            <v>37408</v>
          </cell>
        </row>
        <row r="784">
          <cell r="A784" t="str">
            <v>17.A.306</v>
          </cell>
          <cell r="B784" t="str">
            <v>Arrancamento e reassentamento de guias sobre concreto</v>
          </cell>
          <cell r="C784" t="str">
            <v>M</v>
          </cell>
          <cell r="D784">
            <v>7.63</v>
          </cell>
          <cell r="E784">
            <v>37408</v>
          </cell>
        </row>
        <row r="785">
          <cell r="A785" t="str">
            <v>17.A.307</v>
          </cell>
          <cell r="B785" t="str">
            <v>Fornecimento e assentamento de guias tipo PMSP 100, inclusive encostamento de terra - fck = 20,00 MPa</v>
          </cell>
          <cell r="C785" t="str">
            <v>M</v>
          </cell>
          <cell r="D785">
            <v>14.08</v>
          </cell>
          <cell r="E785">
            <v>37408</v>
          </cell>
        </row>
        <row r="786">
          <cell r="A786" t="str">
            <v>17.A.308</v>
          </cell>
          <cell r="B786" t="str">
            <v>Construção de sarjeta ou sarjetão de concreto -  ver tabela de SIURB</v>
          </cell>
          <cell r="C786" t="str">
            <v>M3</v>
          </cell>
          <cell r="D786">
            <v>197.92</v>
          </cell>
          <cell r="E786">
            <v>38718</v>
          </cell>
        </row>
        <row r="787">
          <cell r="A787" t="str">
            <v>17.A.309</v>
          </cell>
          <cell r="B787" t="str">
            <v>Execução de muro de arrimo</v>
          </cell>
          <cell r="C787" t="str">
            <v>M2</v>
          </cell>
          <cell r="D787">
            <v>287.13</v>
          </cell>
          <cell r="E787">
            <v>38718</v>
          </cell>
        </row>
        <row r="788">
          <cell r="A788" t="str">
            <v>17.A.310</v>
          </cell>
          <cell r="B788" t="str">
            <v>Recuperação em portão de ferro perfilado tipo parque (GP.5/GPM 1) - Pq. Aclimação</v>
          </cell>
          <cell r="C788" t="str">
            <v>UN</v>
          </cell>
          <cell r="D788">
            <v>68.510000000000005</v>
          </cell>
          <cell r="E788">
            <v>37408</v>
          </cell>
        </row>
        <row r="789">
          <cell r="A789" t="str">
            <v>17.A.311</v>
          </cell>
          <cell r="B789" t="str">
            <v>Recuperação e alargamento da calçada - Pq. Guarapiranga</v>
          </cell>
          <cell r="C789" t="str">
            <v>M2</v>
          </cell>
          <cell r="D789">
            <v>23.43</v>
          </cell>
          <cell r="E789">
            <v>37408</v>
          </cell>
        </row>
        <row r="790">
          <cell r="A790" t="str">
            <v>17.A.312</v>
          </cell>
          <cell r="B790" t="str">
            <v>Mureta p/ alambrados de quadra - h=0,40 m</v>
          </cell>
          <cell r="C790" t="str">
            <v>M2</v>
          </cell>
          <cell r="D790">
            <v>19.16</v>
          </cell>
          <cell r="E790">
            <v>37408</v>
          </cell>
        </row>
        <row r="791">
          <cell r="A791" t="str">
            <v>17.A.313</v>
          </cell>
          <cell r="B791" t="str">
            <v>Fechamento p/ quadra de esportes</v>
          </cell>
          <cell r="C791" t="str">
            <v>M</v>
          </cell>
          <cell r="D791">
            <v>151.91</v>
          </cell>
          <cell r="E791">
            <v>37408</v>
          </cell>
        </row>
        <row r="792">
          <cell r="A792" t="str">
            <v>17.A.314</v>
          </cell>
          <cell r="B792" t="str">
            <v>Recomposição de piso de concreto</v>
          </cell>
          <cell r="C792" t="str">
            <v>M2</v>
          </cell>
          <cell r="D792">
            <v>18.190000000000001</v>
          </cell>
          <cell r="E792">
            <v>37408</v>
          </cell>
        </row>
        <row r="793">
          <cell r="A793" t="str">
            <v>17.A.315</v>
          </cell>
          <cell r="B793" t="str">
            <v xml:space="preserve">Piso de concreto fck = 15 MPa, E = 12 cm, armado c/ tela de aço </v>
          </cell>
          <cell r="C793" t="str">
            <v>M2</v>
          </cell>
          <cell r="D793">
            <v>36.18</v>
          </cell>
          <cell r="E793">
            <v>37408</v>
          </cell>
        </row>
        <row r="794">
          <cell r="A794" t="str">
            <v>17.A.316</v>
          </cell>
          <cell r="B794" t="str">
            <v>Retirada de gradil tipo parque, incl. mureta - Pq. Santo Dias</v>
          </cell>
          <cell r="C794" t="str">
            <v>M</v>
          </cell>
          <cell r="D794">
            <v>11.29</v>
          </cell>
          <cell r="E794">
            <v>37408</v>
          </cell>
        </row>
        <row r="795">
          <cell r="A795" t="str">
            <v>17.A.317</v>
          </cell>
          <cell r="B795" t="str">
            <v>Reparo em barra de ferro de gradil tipo parque</v>
          </cell>
          <cell r="C795" t="str">
            <v>UN</v>
          </cell>
          <cell r="D795">
            <v>71.12</v>
          </cell>
          <cell r="E795">
            <v>38108</v>
          </cell>
        </row>
        <row r="796">
          <cell r="A796" t="str">
            <v>17.A.318</v>
          </cell>
          <cell r="B796" t="str">
            <v>Retirada e recolocação de nova barra de ferro de gradil tipo parque</v>
          </cell>
          <cell r="C796" t="str">
            <v>UN</v>
          </cell>
          <cell r="D796">
            <v>68.010000000000005</v>
          </cell>
          <cell r="E796">
            <v>37408</v>
          </cell>
        </row>
        <row r="797">
          <cell r="A797" t="str">
            <v>17.A.319</v>
          </cell>
          <cell r="B797" t="str">
            <v>Orla de troncos de eucalípto em piso de terra - Det. P.Orl - 07</v>
          </cell>
          <cell r="C797" t="str">
            <v>M</v>
          </cell>
          <cell r="D797">
            <v>5.05</v>
          </cell>
          <cell r="E797">
            <v>37408</v>
          </cell>
        </row>
        <row r="798">
          <cell r="A798" t="str">
            <v>17.A.320</v>
          </cell>
          <cell r="B798" t="str">
            <v>Piso cimentado tipo PMSP 0,90 x 0,50 - Det. P.Pic-04</v>
          </cell>
          <cell r="C798" t="str">
            <v>M2</v>
          </cell>
          <cell r="D798">
            <v>26.13</v>
          </cell>
          <cell r="E798">
            <v>37408</v>
          </cell>
        </row>
        <row r="799">
          <cell r="A799" t="str">
            <v>17.A.321</v>
          </cell>
          <cell r="B799" t="str">
            <v>Quadra concretada para uso multiplo (50 x 26 m)</v>
          </cell>
          <cell r="C799" t="str">
            <v>UN</v>
          </cell>
          <cell r="D799">
            <v>55959.3</v>
          </cell>
          <cell r="E799">
            <v>37408</v>
          </cell>
        </row>
        <row r="800">
          <cell r="A800" t="str">
            <v>17.A.322</v>
          </cell>
          <cell r="B800" t="str">
            <v>Tanque de areia com mureta-banco - R = 6,00 m</v>
          </cell>
          <cell r="C800" t="str">
            <v>UN</v>
          </cell>
          <cell r="D800">
            <v>12603.51</v>
          </cell>
          <cell r="E800">
            <v>37408</v>
          </cell>
        </row>
        <row r="801">
          <cell r="A801" t="str">
            <v>17.A.323</v>
          </cell>
          <cell r="B801" t="str">
            <v>Construção de pista de skate tipo mini rampa - Det. Br 48</v>
          </cell>
          <cell r="C801" t="str">
            <v>UN</v>
          </cell>
          <cell r="D801">
            <v>18334.73</v>
          </cell>
          <cell r="E801">
            <v>38108</v>
          </cell>
        </row>
        <row r="802">
          <cell r="A802" t="str">
            <v>17.A.324</v>
          </cell>
          <cell r="B802" t="str">
            <v>Piso de pedrisco com pó de pedra 50% - Det. Pi - 83</v>
          </cell>
          <cell r="C802" t="str">
            <v>M2</v>
          </cell>
          <cell r="D802">
            <v>11.83</v>
          </cell>
          <cell r="E802">
            <v>39264</v>
          </cell>
        </row>
        <row r="803">
          <cell r="A803" t="str">
            <v>17.A.325</v>
          </cell>
          <cell r="B803" t="str">
            <v>Orla p/ piso de pedrisco ou separação de canteiro Or-7</v>
          </cell>
          <cell r="C803" t="str">
            <v>M</v>
          </cell>
          <cell r="D803">
            <v>26.17</v>
          </cell>
          <cell r="E803">
            <v>37408</v>
          </cell>
        </row>
        <row r="804">
          <cell r="A804" t="str">
            <v>17.A.326</v>
          </cell>
          <cell r="B804" t="str">
            <v>Tanque de areia com mureta-banco - R = 10,00 m</v>
          </cell>
          <cell r="C804" t="str">
            <v>UN</v>
          </cell>
          <cell r="D804">
            <v>18136.580000000002</v>
          </cell>
          <cell r="E804">
            <v>37408</v>
          </cell>
        </row>
        <row r="805">
          <cell r="A805" t="str">
            <v>17.A.327</v>
          </cell>
          <cell r="B805" t="str">
            <v>Retirada de banco de madeira</v>
          </cell>
          <cell r="C805" t="str">
            <v>UN</v>
          </cell>
          <cell r="D805">
            <v>4.9000000000000004</v>
          </cell>
          <cell r="E805">
            <v>37408</v>
          </cell>
        </row>
        <row r="806">
          <cell r="A806" t="str">
            <v>17.A.328</v>
          </cell>
          <cell r="B806" t="str">
            <v>Banco de troncos de eucalipto - (2,40 m x 0,45 m)</v>
          </cell>
          <cell r="C806" t="str">
            <v>UN</v>
          </cell>
          <cell r="D806">
            <v>50.03</v>
          </cell>
          <cell r="E806">
            <v>37408</v>
          </cell>
        </row>
        <row r="807">
          <cell r="A807" t="str">
            <v>17.A.329</v>
          </cell>
          <cell r="B807" t="str">
            <v>Escada com pedrisco, viga de peroba e tronco de eucalipto - Es2I (2,0 x 10,0 M)</v>
          </cell>
          <cell r="C807" t="str">
            <v>UN</v>
          </cell>
          <cell r="D807">
            <v>1019.02</v>
          </cell>
          <cell r="E807">
            <v>37408</v>
          </cell>
        </row>
        <row r="808">
          <cell r="A808" t="str">
            <v>17.A.330</v>
          </cell>
          <cell r="B808" t="str">
            <v>Caixa p/ árvore - paralelepípedo (1,40x0,60) - DET Pi-10</v>
          </cell>
          <cell r="C808" t="str">
            <v>UN</v>
          </cell>
          <cell r="D808">
            <v>209.04</v>
          </cell>
          <cell r="E808">
            <v>38718</v>
          </cell>
        </row>
        <row r="809">
          <cell r="A809" t="str">
            <v>17.A.331</v>
          </cell>
          <cell r="B809" t="str">
            <v>Escada de concreto (17x28 cm) - DET  Es-3a</v>
          </cell>
          <cell r="C809" t="str">
            <v>M2</v>
          </cell>
          <cell r="D809">
            <v>109.78</v>
          </cell>
          <cell r="E809">
            <v>39264</v>
          </cell>
        </row>
        <row r="810">
          <cell r="A810" t="str">
            <v>17.A.332</v>
          </cell>
          <cell r="B810" t="str">
            <v>Piso cimentado variável c/ junta de paralelepípedo - Det Pi - 3Ia</v>
          </cell>
          <cell r="C810" t="str">
            <v>M2</v>
          </cell>
          <cell r="D810">
            <v>41.22</v>
          </cell>
          <cell r="E810">
            <v>37408</v>
          </cell>
        </row>
        <row r="811">
          <cell r="A811" t="str">
            <v>17.A.333</v>
          </cell>
          <cell r="B811" t="str">
            <v>Mesa-banco em concreto aparente - Det. P.Mes 07</v>
          </cell>
          <cell r="C811" t="str">
            <v>CJ</v>
          </cell>
          <cell r="D811">
            <v>393.67</v>
          </cell>
          <cell r="E811">
            <v>39264</v>
          </cell>
        </row>
        <row r="812">
          <cell r="A812" t="str">
            <v>17.A.334</v>
          </cell>
          <cell r="B812" t="str">
            <v>Quadra concretada para uso multiplo - Det. Qd-I4</v>
          </cell>
          <cell r="C812" t="str">
            <v>M2</v>
          </cell>
          <cell r="D812">
            <v>50.23</v>
          </cell>
          <cell r="E812">
            <v>38108</v>
          </cell>
        </row>
        <row r="813">
          <cell r="A813" t="str">
            <v>17.A.335</v>
          </cell>
          <cell r="B813" t="str">
            <v>Quadra de terra batida - Det. Qd-I8</v>
          </cell>
          <cell r="C813" t="str">
            <v>M2</v>
          </cell>
          <cell r="D813">
            <v>25.43</v>
          </cell>
          <cell r="E813">
            <v>37408</v>
          </cell>
        </row>
        <row r="814">
          <cell r="A814" t="str">
            <v>17.A.336</v>
          </cell>
          <cell r="B814" t="str">
            <v>Fornecimento de tronco de eucalípto tratado - comp. 2,20m</v>
          </cell>
          <cell r="C814" t="str">
            <v>UN</v>
          </cell>
          <cell r="D814">
            <v>4.75</v>
          </cell>
          <cell r="E814">
            <v>37408</v>
          </cell>
        </row>
        <row r="815">
          <cell r="A815" t="str">
            <v>17.A.337</v>
          </cell>
          <cell r="B815" t="str">
            <v>Quiosque com lavatório e bancos - Det IV-01</v>
          </cell>
          <cell r="C815" t="str">
            <v>UN</v>
          </cell>
          <cell r="D815">
            <v>9867.01</v>
          </cell>
          <cell r="E815">
            <v>38718</v>
          </cell>
        </row>
        <row r="816">
          <cell r="A816" t="str">
            <v>17.A.338</v>
          </cell>
          <cell r="B816" t="str">
            <v>Apiloamento com nivelamento de terreno</v>
          </cell>
          <cell r="C816" t="str">
            <v>M2</v>
          </cell>
          <cell r="D816">
            <v>8.36</v>
          </cell>
          <cell r="E816">
            <v>37408</v>
          </cell>
        </row>
        <row r="817">
          <cell r="A817" t="str">
            <v>17.A.339</v>
          </cell>
          <cell r="B817" t="str">
            <v>Tapume de chapa compensada - 6 mm</v>
          </cell>
          <cell r="C817" t="str">
            <v>M</v>
          </cell>
          <cell r="D817">
            <v>18.95</v>
          </cell>
          <cell r="E817">
            <v>37408</v>
          </cell>
        </row>
        <row r="818">
          <cell r="A818" t="str">
            <v>17.A.340</v>
          </cell>
          <cell r="B818" t="str">
            <v>Quadra de tênis (18x36 m), inclusive alambrado</v>
          </cell>
          <cell r="C818" t="str">
            <v>UN</v>
          </cell>
          <cell r="D818">
            <v>20894.16</v>
          </cell>
          <cell r="E818">
            <v>37408</v>
          </cell>
        </row>
        <row r="819">
          <cell r="A819" t="str">
            <v>17.A.341</v>
          </cell>
          <cell r="B819" t="str">
            <v>Esticador para cabo de aço de 3/16" (4,8 mm) - Ripado Viveiro Manequinho Lopes</v>
          </cell>
          <cell r="C819" t="str">
            <v>UN</v>
          </cell>
          <cell r="D819">
            <v>2.35</v>
          </cell>
          <cell r="E819">
            <v>38108</v>
          </cell>
        </row>
        <row r="820">
          <cell r="A820" t="str">
            <v>17.A.342</v>
          </cell>
          <cell r="B820" t="str">
            <v>Clips/grampo para cabo de aço de 3/16" (4,8 mm) - Ripado Viveiro Manequinho Lopes</v>
          </cell>
          <cell r="C820" t="str">
            <v>UN</v>
          </cell>
          <cell r="D820">
            <v>0.3</v>
          </cell>
          <cell r="E820">
            <v>38108</v>
          </cell>
        </row>
        <row r="821">
          <cell r="A821" t="str">
            <v>17.A.343</v>
          </cell>
          <cell r="B821" t="str">
            <v>Telha cerâmica tipo romana</v>
          </cell>
          <cell r="C821" t="str">
            <v>M2</v>
          </cell>
          <cell r="D821">
            <v>20.63</v>
          </cell>
          <cell r="E821">
            <v>39264</v>
          </cell>
        </row>
        <row r="822">
          <cell r="A822" t="str">
            <v>17.A.344</v>
          </cell>
          <cell r="B822" t="str">
            <v>Contenção de talude</v>
          </cell>
          <cell r="C822" t="str">
            <v>M3</v>
          </cell>
          <cell r="D822">
            <v>52.3</v>
          </cell>
          <cell r="E822">
            <v>37408</v>
          </cell>
        </row>
        <row r="823">
          <cell r="A823" t="str">
            <v>17.A.345</v>
          </cell>
          <cell r="B823" t="str">
            <v>Feltro de lã de rocha (Thermax) - e = 50 cm</v>
          </cell>
          <cell r="C823" t="str">
            <v>M2</v>
          </cell>
          <cell r="D823">
            <v>6.86</v>
          </cell>
          <cell r="E823">
            <v>37408</v>
          </cell>
        </row>
        <row r="824">
          <cell r="A824" t="str">
            <v>17.A.346</v>
          </cell>
          <cell r="B824" t="str">
            <v>Escada de paraleleípedo</v>
          </cell>
          <cell r="C824" t="str">
            <v>M2</v>
          </cell>
          <cell r="D824">
            <v>39.119999999999997</v>
          </cell>
          <cell r="E824">
            <v>37408</v>
          </cell>
        </row>
        <row r="825">
          <cell r="A825" t="str">
            <v>17.A.347</v>
          </cell>
          <cell r="B825" t="str">
            <v>Detalhe de piso de paralelepípedo c/ caixa de terra p/ árvore</v>
          </cell>
          <cell r="C825" t="str">
            <v>M2</v>
          </cell>
          <cell r="D825">
            <v>93.25</v>
          </cell>
          <cell r="E825">
            <v>37408</v>
          </cell>
        </row>
        <row r="826">
          <cell r="A826" t="str">
            <v>17.A.348</v>
          </cell>
          <cell r="B826" t="str">
            <v>Quadra de malha (2,65 x 40,15 m)</v>
          </cell>
          <cell r="C826" t="str">
            <v>UN</v>
          </cell>
          <cell r="D826">
            <v>4125.57</v>
          </cell>
          <cell r="E826">
            <v>37408</v>
          </cell>
        </row>
        <row r="827">
          <cell r="A827" t="str">
            <v>17.A.349</v>
          </cell>
          <cell r="B827" t="str">
            <v>Escorregador de concreto - det. BR-48 c/ tanque de areia</v>
          </cell>
          <cell r="C827" t="str">
            <v>UN</v>
          </cell>
          <cell r="D827">
            <v>1488.45</v>
          </cell>
          <cell r="E827">
            <v>37408</v>
          </cell>
        </row>
        <row r="828">
          <cell r="A828" t="str">
            <v>17.A.350</v>
          </cell>
          <cell r="B828" t="str">
            <v>Saibro</v>
          </cell>
          <cell r="C828" t="str">
            <v>M3</v>
          </cell>
          <cell r="D828">
            <v>55</v>
          </cell>
          <cell r="E828">
            <v>38718</v>
          </cell>
        </row>
        <row r="829">
          <cell r="A829" t="str">
            <v>17.A.351</v>
          </cell>
          <cell r="B829" t="str">
            <v>Quadra de bocha (saibro)</v>
          </cell>
          <cell r="C829" t="str">
            <v>M2</v>
          </cell>
          <cell r="D829">
            <v>17.260000000000002</v>
          </cell>
          <cell r="E829">
            <v>37408</v>
          </cell>
        </row>
        <row r="830">
          <cell r="A830" t="str">
            <v>17.A.352</v>
          </cell>
          <cell r="B830" t="str">
            <v>Lixeira dupla com haste metálica, conforme detalhe</v>
          </cell>
          <cell r="C830" t="str">
            <v>UN</v>
          </cell>
          <cell r="D830">
            <v>317.5</v>
          </cell>
          <cell r="E830">
            <v>39264</v>
          </cell>
        </row>
        <row r="831">
          <cell r="A831" t="str">
            <v>17.A.353</v>
          </cell>
          <cell r="B831" t="str">
            <v>Tanque de areia - Det. TQ-8</v>
          </cell>
          <cell r="C831" t="str">
            <v>UN</v>
          </cell>
          <cell r="D831">
            <v>16011</v>
          </cell>
          <cell r="E831">
            <v>37408</v>
          </cell>
        </row>
        <row r="832">
          <cell r="A832" t="str">
            <v>17.A.354</v>
          </cell>
          <cell r="B832" t="str">
            <v>Madeira peroba rosa</v>
          </cell>
          <cell r="C832" t="str">
            <v>M3</v>
          </cell>
          <cell r="D832">
            <v>1607</v>
          </cell>
          <cell r="E832">
            <v>38899</v>
          </cell>
        </row>
        <row r="833">
          <cell r="A833" t="str">
            <v>17.A.355</v>
          </cell>
          <cell r="B833" t="str">
            <v>Guarda-corpo com pilar de bloco de concreto</v>
          </cell>
          <cell r="C833" t="str">
            <v>M</v>
          </cell>
          <cell r="D833">
            <v>91.06</v>
          </cell>
          <cell r="E833">
            <v>38718</v>
          </cell>
        </row>
        <row r="834">
          <cell r="A834" t="str">
            <v>17.A.356</v>
          </cell>
          <cell r="B834" t="str">
            <v>Caixa de Inspeção 80x80x80cm</v>
          </cell>
          <cell r="C834" t="str">
            <v>UN</v>
          </cell>
          <cell r="D834">
            <v>312.49</v>
          </cell>
          <cell r="E834">
            <v>39264</v>
          </cell>
        </row>
        <row r="835">
          <cell r="A835" t="str">
            <v>17.A.357</v>
          </cell>
          <cell r="B835" t="str">
            <v>Jardineira/banco em blocos de concreto aparentes IV 04/05</v>
          </cell>
          <cell r="C835" t="str">
            <v>M</v>
          </cell>
          <cell r="D835">
            <v>134.56</v>
          </cell>
          <cell r="E835">
            <v>38108</v>
          </cell>
        </row>
        <row r="836">
          <cell r="A836" t="str">
            <v>17.A.358</v>
          </cell>
          <cell r="B836" t="str">
            <v>Mureta jardineira em bloco de concreto</v>
          </cell>
          <cell r="C836" t="str">
            <v>M</v>
          </cell>
          <cell r="D836">
            <v>93.69</v>
          </cell>
          <cell r="E836">
            <v>38718</v>
          </cell>
        </row>
        <row r="837">
          <cell r="A837" t="str">
            <v>17.A.359</v>
          </cell>
          <cell r="B837" t="str">
            <v>Bicicletário de ferro p/ 5 lugares</v>
          </cell>
          <cell r="C837" t="str">
            <v>UN</v>
          </cell>
          <cell r="D837">
            <v>155.66999999999999</v>
          </cell>
          <cell r="E837">
            <v>39264</v>
          </cell>
        </row>
        <row r="838">
          <cell r="A838" t="str">
            <v>17.A.360</v>
          </cell>
          <cell r="B838" t="str">
            <v>Gradil de ferro perfilado, tipo parque "em mureta existente"</v>
          </cell>
          <cell r="C838" t="str">
            <v>M</v>
          </cell>
          <cell r="D838">
            <v>390.99</v>
          </cell>
          <cell r="E838">
            <v>39264</v>
          </cell>
        </row>
        <row r="839">
          <cell r="A839" t="str">
            <v>17.A.361</v>
          </cell>
          <cell r="B839" t="str">
            <v>Caixa de ligação ou inspeção 60x60x60cm</v>
          </cell>
          <cell r="C839" t="str">
            <v>UN</v>
          </cell>
          <cell r="D839">
            <v>198.04</v>
          </cell>
          <cell r="E839">
            <v>39264</v>
          </cell>
        </row>
        <row r="840">
          <cell r="A840" t="str">
            <v>17.A.362</v>
          </cell>
          <cell r="B840" t="str">
            <v>Guarda-corpo em troco de eucalipto com tubo de aço, Det. Cor-02</v>
          </cell>
          <cell r="C840" t="str">
            <v>M</v>
          </cell>
          <cell r="D840">
            <v>148.85</v>
          </cell>
          <cell r="E840">
            <v>39264</v>
          </cell>
        </row>
        <row r="841">
          <cell r="A841" t="str">
            <v>17.A.363</v>
          </cell>
          <cell r="B841" t="str">
            <v>Pergolado de madeira - Det. PER 3</v>
          </cell>
          <cell r="C841" t="str">
            <v>UN</v>
          </cell>
          <cell r="D841">
            <v>3994.86</v>
          </cell>
          <cell r="E841">
            <v>39083</v>
          </cell>
        </row>
        <row r="842">
          <cell r="A842" t="str">
            <v>17.A.364</v>
          </cell>
          <cell r="B842" t="str">
            <v>Canteiro alto em pedra natural</v>
          </cell>
          <cell r="C842" t="str">
            <v>M</v>
          </cell>
          <cell r="D842">
            <v>80.599999999999994</v>
          </cell>
          <cell r="E842">
            <v>38108</v>
          </cell>
        </row>
        <row r="843">
          <cell r="A843" t="str">
            <v>17.A.365</v>
          </cell>
          <cell r="B843" t="str">
            <v>Resrvatório de Polietileno -1000l</v>
          </cell>
          <cell r="C843" t="str">
            <v>UN</v>
          </cell>
          <cell r="D843">
            <v>541.39</v>
          </cell>
          <cell r="E843">
            <v>38108</v>
          </cell>
        </row>
        <row r="844">
          <cell r="A844" t="str">
            <v>17.A.366</v>
          </cell>
          <cell r="B844" t="str">
            <v>Mesa de jogos adulto PPD (redonda)  CANCELADO (04/08/2006) - PASSOU PARA 17.A.407</v>
          </cell>
          <cell r="C844" t="str">
            <v>UN</v>
          </cell>
          <cell r="D844">
            <v>514.02</v>
          </cell>
          <cell r="E844">
            <v>38718</v>
          </cell>
        </row>
        <row r="845">
          <cell r="A845" t="str">
            <v>17.A.367</v>
          </cell>
          <cell r="B845" t="str">
            <v>Mesa de jogos adulto (redonda) CANCELADO (04/08/2006) - PASSOU PARA 17.A.406</v>
          </cell>
          <cell r="C845" t="str">
            <v>UN</v>
          </cell>
          <cell r="D845">
            <v>518.37</v>
          </cell>
          <cell r="E845">
            <v>38718</v>
          </cell>
        </row>
        <row r="846">
          <cell r="A846" t="str">
            <v>17.A.368</v>
          </cell>
          <cell r="B846" t="str">
            <v>Mesa de jogos infantil  PPD ( redonda) CANCELADO (04/08/2006) - PASSOU PARA 17.A.409</v>
          </cell>
          <cell r="C846" t="str">
            <v>UN</v>
          </cell>
          <cell r="D846">
            <v>500.41</v>
          </cell>
          <cell r="E846">
            <v>38718</v>
          </cell>
        </row>
        <row r="847">
          <cell r="A847" t="str">
            <v>17.A.369</v>
          </cell>
          <cell r="B847" t="str">
            <v>Mesa de jogos infantil ( redonda) CANCELADO (04/08/2006) - PASSOU PARA 17.A.408</v>
          </cell>
          <cell r="C847" t="str">
            <v>UN</v>
          </cell>
          <cell r="D847">
            <v>502.87</v>
          </cell>
          <cell r="E847">
            <v>38718</v>
          </cell>
        </row>
        <row r="848">
          <cell r="A848" t="str">
            <v>17.A.370</v>
          </cell>
          <cell r="B848" t="str">
            <v>Rampa de acesso PPD, Det. R-01</v>
          </cell>
          <cell r="C848" t="str">
            <v>UN</v>
          </cell>
          <cell r="D848">
            <v>187.63</v>
          </cell>
          <cell r="E848">
            <v>39264</v>
          </cell>
        </row>
        <row r="849">
          <cell r="A849" t="str">
            <v>17.A.371</v>
          </cell>
          <cell r="B849" t="str">
            <v xml:space="preserve">Banco de Concreto por metro </v>
          </cell>
          <cell r="C849" t="str">
            <v>M</v>
          </cell>
          <cell r="D849">
            <v>74.53</v>
          </cell>
          <cell r="E849">
            <v>38718</v>
          </cell>
        </row>
        <row r="850">
          <cell r="A850" t="str">
            <v>17.A.372</v>
          </cell>
          <cell r="B850" t="str">
            <v>Banco reto ou curvo com apoio a cada 2,00 m ( bloco de concreto)  PQ. JACINTHO ALBERTO</v>
          </cell>
          <cell r="C850" t="str">
            <v>M</v>
          </cell>
          <cell r="D850">
            <v>50.55</v>
          </cell>
          <cell r="E850">
            <v>38108</v>
          </cell>
        </row>
        <row r="851">
          <cell r="A851" t="str">
            <v>17.A.373</v>
          </cell>
          <cell r="B851" t="str">
            <v xml:space="preserve">Escada de concreto (16x30 cm ) </v>
          </cell>
          <cell r="C851" t="str">
            <v>M2</v>
          </cell>
          <cell r="D851">
            <v>147.85</v>
          </cell>
          <cell r="E851">
            <v>39083</v>
          </cell>
        </row>
        <row r="852">
          <cell r="A852" t="str">
            <v>17.A.374</v>
          </cell>
          <cell r="B852" t="str">
            <v>Muro de concreto ciclópico aparente e dreno - det. Mu - 12 - H média = 1,48 m</v>
          </cell>
          <cell r="C852" t="str">
            <v>M</v>
          </cell>
          <cell r="D852">
            <v>233.32</v>
          </cell>
          <cell r="E852">
            <v>39083</v>
          </cell>
        </row>
        <row r="853">
          <cell r="A853" t="str">
            <v>17.A.375</v>
          </cell>
          <cell r="B853" t="str">
            <v>Mureta - reto ou curvo (h = 1,40 m), conforme detalhe</v>
          </cell>
          <cell r="C853" t="str">
            <v>M</v>
          </cell>
          <cell r="D853">
            <v>207.54</v>
          </cell>
          <cell r="E853">
            <v>38108</v>
          </cell>
        </row>
        <row r="854">
          <cell r="A854" t="str">
            <v>17.A.376</v>
          </cell>
          <cell r="B854" t="str">
            <v>Telha de vidro - tipo Romana</v>
          </cell>
          <cell r="C854" t="str">
            <v>M2</v>
          </cell>
          <cell r="D854">
            <v>248.8</v>
          </cell>
          <cell r="E854">
            <v>39264</v>
          </cell>
        </row>
        <row r="855">
          <cell r="A855" t="str">
            <v>17.A.377</v>
          </cell>
          <cell r="B855" t="str">
            <v>Caixa de árvore com orla de concreto - Det. P. CXa - 07</v>
          </cell>
          <cell r="C855" t="str">
            <v>UN</v>
          </cell>
          <cell r="D855">
            <v>146.12</v>
          </cell>
          <cell r="E855">
            <v>39264</v>
          </cell>
        </row>
        <row r="856">
          <cell r="A856" t="str">
            <v>17.A.378</v>
          </cell>
          <cell r="B856" t="str">
            <v>Mureta banco - Pedra natural h = 0,38 m - Det. MU-01</v>
          </cell>
          <cell r="C856" t="str">
            <v>M</v>
          </cell>
          <cell r="D856">
            <v>113.79</v>
          </cell>
          <cell r="E856">
            <v>39264</v>
          </cell>
        </row>
        <row r="857">
          <cell r="A857" t="str">
            <v>17.A.379</v>
          </cell>
          <cell r="B857" t="str">
            <v>Muro de pedra natural - alt = 1,13 m, conforme de talhe</v>
          </cell>
          <cell r="C857" t="str">
            <v>M</v>
          </cell>
          <cell r="D857">
            <v>238.84</v>
          </cell>
          <cell r="E857">
            <v>39083</v>
          </cell>
        </row>
        <row r="858">
          <cell r="A858" t="str">
            <v>17.A.380</v>
          </cell>
          <cell r="B858" t="str">
            <v>Orla de concreto (8,0 x 19,00 cm), conforme detalhe</v>
          </cell>
          <cell r="C858" t="str">
            <v>M</v>
          </cell>
          <cell r="D858">
            <v>13.04</v>
          </cell>
          <cell r="E858">
            <v>39083</v>
          </cell>
        </row>
        <row r="859">
          <cell r="A859" t="str">
            <v>17.A.381</v>
          </cell>
          <cell r="B859" t="str">
            <v>Churrasqueira - DET. 12</v>
          </cell>
          <cell r="C859" t="str">
            <v>UN</v>
          </cell>
          <cell r="D859">
            <v>769.26</v>
          </cell>
          <cell r="E859">
            <v>39264</v>
          </cell>
        </row>
        <row r="860">
          <cell r="A860" t="str">
            <v>17.A.382</v>
          </cell>
          <cell r="B860" t="str">
            <v>Muro de  bloco de concreto aparente h=2,50 m - Det. Mu-09</v>
          </cell>
          <cell r="C860" t="str">
            <v>M</v>
          </cell>
          <cell r="D860">
            <v>145.13</v>
          </cell>
          <cell r="E860">
            <v>39083</v>
          </cell>
        </row>
        <row r="861">
          <cell r="A861" t="str">
            <v>17.A.383</v>
          </cell>
          <cell r="B861" t="str">
            <v xml:space="preserve">Quadra de areia s/ drenagem (28,60 x 17,60 m) </v>
          </cell>
          <cell r="C861" t="str">
            <v xml:space="preserve">UN </v>
          </cell>
          <cell r="D861">
            <v>19148.97</v>
          </cell>
          <cell r="E861">
            <v>39083</v>
          </cell>
        </row>
        <row r="862">
          <cell r="A862" t="str">
            <v>17.A.384</v>
          </cell>
          <cell r="B862" t="str">
            <v>Caixa de absorção - 1,0 x 1,0 x 1,0 m</v>
          </cell>
          <cell r="C862" t="str">
            <v xml:space="preserve">UN </v>
          </cell>
          <cell r="D862">
            <v>366</v>
          </cell>
          <cell r="E862">
            <v>39083</v>
          </cell>
        </row>
        <row r="863">
          <cell r="A863" t="str">
            <v>17.A.385</v>
          </cell>
          <cell r="B863" t="str">
            <v>Cerca de arame farpado, mourão de eucalipto s/ tratamento - 4 fios</v>
          </cell>
          <cell r="C863" t="str">
            <v>M</v>
          </cell>
          <cell r="D863">
            <v>25.3</v>
          </cell>
          <cell r="E863">
            <v>39264</v>
          </cell>
        </row>
        <row r="864">
          <cell r="A864" t="str">
            <v>17.A.386</v>
          </cell>
          <cell r="B864" t="str">
            <v>Escada hidráulica de concreto armado, conforme detalhe</v>
          </cell>
          <cell r="C864" t="str">
            <v>M</v>
          </cell>
          <cell r="D864">
            <v>207.96</v>
          </cell>
          <cell r="E864">
            <v>39264</v>
          </cell>
        </row>
        <row r="865">
          <cell r="A865" t="str">
            <v>17.A.387</v>
          </cell>
          <cell r="B865" t="str">
            <v>Caixa de ligação ou inspeção - 1,0 x 1,0 x 0,80 m</v>
          </cell>
          <cell r="C865" t="str">
            <v xml:space="preserve">UN </v>
          </cell>
          <cell r="D865">
            <v>402.78</v>
          </cell>
          <cell r="E865">
            <v>38718</v>
          </cell>
        </row>
        <row r="866">
          <cell r="A866" t="str">
            <v>17.A.388</v>
          </cell>
          <cell r="B866" t="str">
            <v>Tela soldada galv. - malha 50 x 150 mm c/ diâm. De 3,4 mm</v>
          </cell>
          <cell r="C866" t="str">
            <v>M2</v>
          </cell>
          <cell r="D866">
            <v>14.27</v>
          </cell>
          <cell r="E866">
            <v>38718</v>
          </cell>
        </row>
        <row r="867">
          <cell r="A867" t="str">
            <v>17.A.389</v>
          </cell>
          <cell r="B867" t="str">
            <v>Chapa de aço galv. Esp. = 2,0 mm</v>
          </cell>
          <cell r="C867" t="str">
            <v>M2</v>
          </cell>
          <cell r="D867">
            <v>90.15</v>
          </cell>
          <cell r="E867">
            <v>38718</v>
          </cell>
        </row>
        <row r="868">
          <cell r="A868" t="str">
            <v>17.A.390</v>
          </cell>
          <cell r="B868" t="str">
            <v>Escada com pedrisco e troncos de eucalipto</v>
          </cell>
          <cell r="C868" t="str">
            <v>DEGRAU</v>
          </cell>
          <cell r="D868">
            <v>46.81</v>
          </cell>
          <cell r="E868">
            <v>38718</v>
          </cell>
        </row>
        <row r="869">
          <cell r="A869" t="str">
            <v>17.A.391</v>
          </cell>
          <cell r="B869" t="str">
            <v xml:space="preserve">Madeira em bruto de pinus </v>
          </cell>
          <cell r="C869" t="str">
            <v>M3</v>
          </cell>
          <cell r="D869">
            <v>601.66999999999996</v>
          </cell>
          <cell r="E869">
            <v>38718</v>
          </cell>
        </row>
        <row r="870">
          <cell r="A870" t="str">
            <v>17.A.392</v>
          </cell>
          <cell r="B870" t="str">
            <v>Caixa de Inspeção 50x50x50cm</v>
          </cell>
          <cell r="C870" t="str">
            <v xml:space="preserve">UN </v>
          </cell>
          <cell r="D870">
            <v>94.01</v>
          </cell>
          <cell r="E870">
            <v>39264</v>
          </cell>
        </row>
        <row r="871">
          <cell r="A871" t="str">
            <v>17.A.393</v>
          </cell>
          <cell r="B871" t="str">
            <v>Caixa para árvore com banco (3 x 3 m ) DET. 14 B</v>
          </cell>
          <cell r="C871" t="str">
            <v xml:space="preserve">UN </v>
          </cell>
          <cell r="D871">
            <v>1059.01</v>
          </cell>
          <cell r="E871">
            <v>38718</v>
          </cell>
        </row>
        <row r="872">
          <cell r="A872" t="str">
            <v>17.A.394</v>
          </cell>
          <cell r="B872" t="str">
            <v xml:space="preserve">Muro de arrimo pedra rachão (terra e piso) DET. 32B p/ metro linear com 1 metro de altura </v>
          </cell>
          <cell r="C872" t="str">
            <v>M</v>
          </cell>
          <cell r="D872">
            <v>32.35</v>
          </cell>
          <cell r="E872">
            <v>38718</v>
          </cell>
        </row>
        <row r="873">
          <cell r="A873" t="str">
            <v>17.A.395</v>
          </cell>
          <cell r="B873" t="str">
            <v xml:space="preserve">Muro de arrimo pedra rachão (terra e piso) DET. 32B p/ metro linear com 1,5 metro de altura </v>
          </cell>
          <cell r="C873" t="str">
            <v>M</v>
          </cell>
          <cell r="D873">
            <v>64.760000000000005</v>
          </cell>
          <cell r="E873">
            <v>38718</v>
          </cell>
        </row>
        <row r="874">
          <cell r="A874" t="str">
            <v>17.A.396</v>
          </cell>
          <cell r="B874" t="str">
            <v>Eucalipto tratado roliço, d=20cm</v>
          </cell>
          <cell r="C874" t="str">
            <v>M</v>
          </cell>
          <cell r="D874">
            <v>19.010000000000002</v>
          </cell>
          <cell r="E874">
            <v>38899</v>
          </cell>
        </row>
        <row r="875">
          <cell r="A875" t="str">
            <v>17.A.397</v>
          </cell>
          <cell r="B875" t="str">
            <v>Eucalipto tratado roliço, d=25cm</v>
          </cell>
          <cell r="C875" t="str">
            <v>M</v>
          </cell>
          <cell r="D875">
            <v>29.42</v>
          </cell>
          <cell r="E875">
            <v>39264</v>
          </cell>
        </row>
        <row r="876">
          <cell r="A876" t="str">
            <v>17.A.398</v>
          </cell>
          <cell r="B876" t="str">
            <v>Tampo de granito corumbá - 20 mm</v>
          </cell>
          <cell r="C876" t="str">
            <v>M2</v>
          </cell>
          <cell r="D876">
            <v>185.73</v>
          </cell>
          <cell r="E876">
            <v>39083</v>
          </cell>
        </row>
        <row r="877">
          <cell r="A877" t="str">
            <v>17.A.399</v>
          </cell>
          <cell r="B877" t="str">
            <v>Gabião tipo colchão - "MACCAFERRI" h=0,30m</v>
          </cell>
          <cell r="C877" t="str">
            <v>M2</v>
          </cell>
          <cell r="D877">
            <v>46.2</v>
          </cell>
          <cell r="E877">
            <v>38718</v>
          </cell>
        </row>
        <row r="878">
          <cell r="A878" t="str">
            <v>17.A.400</v>
          </cell>
          <cell r="B878" t="str">
            <v xml:space="preserve">Guarda corpo em tubo galvanizado com montantes de 3" com espaçamento de 1,5 m e 3 tubos horizontais de 1 1/2'' </v>
          </cell>
          <cell r="C878" t="str">
            <v>M</v>
          </cell>
          <cell r="D878">
            <v>397.75</v>
          </cell>
          <cell r="E878">
            <v>38718</v>
          </cell>
        </row>
        <row r="879">
          <cell r="A879" t="str">
            <v>17.A.401</v>
          </cell>
          <cell r="B879" t="str">
            <v>Guarda corpo em pilaretes de pinus e 3 barras de aço galvanizado de1 1/2", sobre deques e passarelas</v>
          </cell>
          <cell r="C879" t="str">
            <v>M</v>
          </cell>
          <cell r="D879">
            <v>99.15</v>
          </cell>
          <cell r="E879">
            <v>38718</v>
          </cell>
        </row>
        <row r="880">
          <cell r="A880" t="str">
            <v>17.A.402</v>
          </cell>
          <cell r="B880" t="str">
            <v>Guarda corpo em pilaretes de pinus e 3 barras de aço galvanizado de1 1/2", Trilhas</v>
          </cell>
          <cell r="C880" t="str">
            <v>M</v>
          </cell>
          <cell r="D880">
            <v>100.21</v>
          </cell>
          <cell r="E880">
            <v>38718</v>
          </cell>
        </row>
        <row r="881">
          <cell r="A881" t="str">
            <v>17.A.403</v>
          </cell>
          <cell r="B881" t="str">
            <v>Madeira em bruto "Cambará"</v>
          </cell>
          <cell r="C881" t="str">
            <v>m3</v>
          </cell>
          <cell r="D881">
            <v>997</v>
          </cell>
          <cell r="E881">
            <v>38718</v>
          </cell>
        </row>
        <row r="882">
          <cell r="A882" t="str">
            <v>17.A.404</v>
          </cell>
          <cell r="B882" t="str">
            <v>Banco de concreto e madeira sem encosto</v>
          </cell>
          <cell r="C882" t="str">
            <v>M</v>
          </cell>
          <cell r="D882">
            <v>99.62</v>
          </cell>
          <cell r="E882">
            <v>38718</v>
          </cell>
        </row>
        <row r="883">
          <cell r="A883" t="str">
            <v>17.A.405</v>
          </cell>
          <cell r="B883" t="str">
            <v>Mesa de jogos adulto PPD (redonda) - 2 bancos</v>
          </cell>
          <cell r="C883" t="str">
            <v xml:space="preserve">UN </v>
          </cell>
          <cell r="D883">
            <v>306.52</v>
          </cell>
          <cell r="E883">
            <v>38718</v>
          </cell>
        </row>
        <row r="884">
          <cell r="A884" t="str">
            <v>17.A.406</v>
          </cell>
          <cell r="B884" t="str">
            <v xml:space="preserve">Mesa de jogos adulto (redonda) </v>
          </cell>
          <cell r="C884" t="str">
            <v xml:space="preserve">UN </v>
          </cell>
          <cell r="D884">
            <v>421.53</v>
          </cell>
          <cell r="E884">
            <v>38718</v>
          </cell>
        </row>
        <row r="885">
          <cell r="A885" t="str">
            <v>17.A.407</v>
          </cell>
          <cell r="B885" t="str">
            <v>Mesa de jogos adulto PPD (redonda) - 3 bancos</v>
          </cell>
          <cell r="C885" t="str">
            <v xml:space="preserve">UN </v>
          </cell>
          <cell r="D885">
            <v>364.02</v>
          </cell>
          <cell r="E885">
            <v>38718</v>
          </cell>
        </row>
        <row r="886">
          <cell r="A886" t="str">
            <v>17.A.408</v>
          </cell>
          <cell r="B886" t="str">
            <v>Mesa de jogos infantil (redonda)</v>
          </cell>
          <cell r="C886" t="str">
            <v xml:space="preserve">UN </v>
          </cell>
          <cell r="D886">
            <v>341.46</v>
          </cell>
          <cell r="E886">
            <v>38718</v>
          </cell>
        </row>
        <row r="887">
          <cell r="A887" t="str">
            <v>17.A.409</v>
          </cell>
          <cell r="B887" t="str">
            <v>Mesa de jogos infantil PPD (redonda) - 3 bancos</v>
          </cell>
          <cell r="C887" t="str">
            <v xml:space="preserve">UN </v>
          </cell>
          <cell r="D887">
            <v>296.55</v>
          </cell>
          <cell r="E887">
            <v>38718</v>
          </cell>
        </row>
        <row r="888">
          <cell r="A888" t="str">
            <v>17.A.410</v>
          </cell>
          <cell r="B888" t="str">
            <v>Retirada e reposição de montante de gradil tipo parque sem mureta</v>
          </cell>
          <cell r="C888" t="str">
            <v xml:space="preserve">UN </v>
          </cell>
          <cell r="D888">
            <v>285.77</v>
          </cell>
          <cell r="E888">
            <v>38899</v>
          </cell>
        </row>
        <row r="889">
          <cell r="A889" t="str">
            <v>17.A.411</v>
          </cell>
          <cell r="B889" t="str">
            <v>Colocação de barra de ferro chata, em gradil tipo parque (L = 2,90 m)</v>
          </cell>
          <cell r="C889" t="str">
            <v xml:space="preserve">UN </v>
          </cell>
          <cell r="D889">
            <v>93.8</v>
          </cell>
          <cell r="E889">
            <v>38899</v>
          </cell>
        </row>
        <row r="890">
          <cell r="A890" t="str">
            <v>17.A.412</v>
          </cell>
          <cell r="B890" t="str">
            <v>Retirada de barra de ferro de gradil (L = 2,90 M)</v>
          </cell>
          <cell r="C890" t="str">
            <v xml:space="preserve">UN </v>
          </cell>
          <cell r="D890">
            <v>26.48</v>
          </cell>
          <cell r="E890">
            <v>38899</v>
          </cell>
        </row>
        <row r="891">
          <cell r="A891" t="str">
            <v>17.A.413</v>
          </cell>
          <cell r="B891" t="str">
            <v>Realinhamento de pano de gradil a fogo</v>
          </cell>
          <cell r="C891" t="str">
            <v xml:space="preserve">UN </v>
          </cell>
          <cell r="D891">
            <v>90.85</v>
          </cell>
          <cell r="E891">
            <v>38899</v>
          </cell>
        </row>
        <row r="892">
          <cell r="A892" t="str">
            <v>17.A.414</v>
          </cell>
          <cell r="B892" t="str">
            <v>Esmerilhadeira com disco de corte de 7"</v>
          </cell>
          <cell r="C892" t="str">
            <v>H</v>
          </cell>
          <cell r="D892">
            <v>0.45</v>
          </cell>
          <cell r="E892">
            <v>38899</v>
          </cell>
        </row>
        <row r="893">
          <cell r="A893" t="str">
            <v>17.A.415</v>
          </cell>
          <cell r="B893" t="str">
            <v>Banco de concreto armado sem encosto, 2,40 x 0,40 m, conforme detalhe Ba-02</v>
          </cell>
          <cell r="C893" t="str">
            <v xml:space="preserve">UN </v>
          </cell>
          <cell r="D893">
            <v>202.63</v>
          </cell>
          <cell r="E893">
            <v>39083</v>
          </cell>
        </row>
        <row r="894">
          <cell r="A894" t="str">
            <v>17.A.416</v>
          </cell>
          <cell r="B894" t="str">
            <v>Mesa-banco em blocos de concreto estrutural aparente, conforme detalhe P.Mes-09</v>
          </cell>
          <cell r="C894" t="str">
            <v xml:space="preserve">UN </v>
          </cell>
          <cell r="D894">
            <v>203.57</v>
          </cell>
          <cell r="E894">
            <v>39264</v>
          </cell>
        </row>
        <row r="895">
          <cell r="A895" t="str">
            <v>17.A.417</v>
          </cell>
          <cell r="B895" t="str">
            <v>Retirada e reposição da barra de ferro seção quadrada 1" - gradil tipo parque (mão francesa)</v>
          </cell>
          <cell r="C895" t="str">
            <v xml:space="preserve">UN </v>
          </cell>
          <cell r="D895">
            <v>65.540000000000006</v>
          </cell>
          <cell r="E895">
            <v>38899</v>
          </cell>
        </row>
        <row r="896">
          <cell r="A896" t="str">
            <v>17.A.418</v>
          </cell>
          <cell r="B896" t="str">
            <v>Caixa de ligação ou inspeção - 1,0 x 1,0 x 1,0 m</v>
          </cell>
          <cell r="C896" t="str">
            <v xml:space="preserve">UN </v>
          </cell>
          <cell r="D896">
            <v>491.83</v>
          </cell>
          <cell r="E896">
            <v>39264</v>
          </cell>
        </row>
        <row r="897">
          <cell r="A897" t="str">
            <v>17.A.419</v>
          </cell>
          <cell r="B897" t="str">
            <v>Caixa de ligação ou inspeção - 1,20 x 1,20 x 1,20 m</v>
          </cell>
          <cell r="C897" t="str">
            <v xml:space="preserve">UN </v>
          </cell>
          <cell r="D897">
            <v>687.8</v>
          </cell>
          <cell r="E897">
            <v>39083</v>
          </cell>
        </row>
        <row r="898">
          <cell r="A898" t="str">
            <v>17.A.420</v>
          </cell>
          <cell r="B898" t="str">
            <v>Corrimão metálico em tubo galvanizado, diam. 40 mm, Det. Cor-01</v>
          </cell>
          <cell r="C898" t="str">
            <v>M</v>
          </cell>
          <cell r="D898">
            <v>151.57</v>
          </cell>
          <cell r="E898">
            <v>39264</v>
          </cell>
        </row>
        <row r="899">
          <cell r="A899" t="str">
            <v>17.A.421</v>
          </cell>
          <cell r="B899" t="str">
            <v>Colocação de gradil tipo parque sem mureta e sem montante</v>
          </cell>
          <cell r="C899" t="str">
            <v>M</v>
          </cell>
          <cell r="D899">
            <v>663.89</v>
          </cell>
          <cell r="E899">
            <v>38899</v>
          </cell>
        </row>
        <row r="900">
          <cell r="A900" t="str">
            <v>17.A.422</v>
          </cell>
          <cell r="B900" t="str">
            <v>Caixa com registro d'água (irrigação) - Det. To-1</v>
          </cell>
          <cell r="C900" t="str">
            <v xml:space="preserve">UN </v>
          </cell>
          <cell r="D900">
            <v>117.62</v>
          </cell>
          <cell r="E900">
            <v>39264</v>
          </cell>
        </row>
        <row r="901">
          <cell r="A901" t="str">
            <v>17.A.423</v>
          </cell>
          <cell r="B901" t="str">
            <v>Chapa de aço galv. Esp. = 1,0 mm</v>
          </cell>
          <cell r="C901" t="str">
            <v>M2</v>
          </cell>
          <cell r="D901">
            <v>47.61</v>
          </cell>
          <cell r="E901">
            <v>39083</v>
          </cell>
        </row>
        <row r="902">
          <cell r="A902" t="str">
            <v>17.A.424</v>
          </cell>
          <cell r="B902" t="str">
            <v>Retirada e recolocação do mesmo pano de gradil</v>
          </cell>
          <cell r="C902" t="str">
            <v xml:space="preserve">UN </v>
          </cell>
          <cell r="D902">
            <v>44.3</v>
          </cell>
          <cell r="E902">
            <v>38899</v>
          </cell>
        </row>
        <row r="903">
          <cell r="A903" t="str">
            <v>17.A.425</v>
          </cell>
          <cell r="B903" t="str">
            <v>Caixa de árvore com orla de paralelo (1,0 x 1,0 m) - Det. P. Cxa-09</v>
          </cell>
          <cell r="C903" t="str">
            <v xml:space="preserve">UN </v>
          </cell>
          <cell r="D903">
            <v>113.35</v>
          </cell>
          <cell r="E903">
            <v>38899</v>
          </cell>
        </row>
        <row r="904">
          <cell r="A904" t="str">
            <v>17.A.426</v>
          </cell>
          <cell r="B904" t="str">
            <v>Mureta banco reta ou curva de pedra h = 1,35 m - Det. Mu-01, antigo Mu-02</v>
          </cell>
          <cell r="C904" t="str">
            <v>M</v>
          </cell>
          <cell r="D904">
            <v>239.69</v>
          </cell>
          <cell r="E904">
            <v>39083</v>
          </cell>
        </row>
        <row r="905">
          <cell r="A905" t="str">
            <v>17.A.427</v>
          </cell>
          <cell r="B905" t="str">
            <v>Passarela de madeira, largura = 1,70, Det. Pass-01</v>
          </cell>
          <cell r="C905" t="str">
            <v>M</v>
          </cell>
          <cell r="D905">
            <v>415.95</v>
          </cell>
          <cell r="E905">
            <v>39264</v>
          </cell>
        </row>
        <row r="906">
          <cell r="A906" t="str">
            <v>17.A.428</v>
          </cell>
          <cell r="B906" t="str">
            <v>Barra roscada de 250 mm de comprimento. Diam. De 1/2", com 4 porcas e 2 arruelas</v>
          </cell>
          <cell r="C906" t="str">
            <v xml:space="preserve">UN </v>
          </cell>
          <cell r="D906">
            <v>8.07</v>
          </cell>
          <cell r="E906">
            <v>38899</v>
          </cell>
        </row>
        <row r="907">
          <cell r="A907" t="str">
            <v>17.A.429</v>
          </cell>
          <cell r="B907" t="str">
            <v>Barra roscada de 400 mm de comprimento, diametro de 5/8", com 4 porcas e 2 arruelas</v>
          </cell>
          <cell r="C907" t="str">
            <v xml:space="preserve">UN </v>
          </cell>
          <cell r="D907">
            <v>10.69</v>
          </cell>
          <cell r="E907">
            <v>39083</v>
          </cell>
        </row>
        <row r="908">
          <cell r="A908" t="str">
            <v>17.A.430</v>
          </cell>
          <cell r="B908" t="str">
            <v xml:space="preserve">Quiosque com banco - piso de solo-cimento - </v>
          </cell>
          <cell r="C908" t="str">
            <v xml:space="preserve">UN </v>
          </cell>
          <cell r="D908">
            <v>4868.6400000000003</v>
          </cell>
          <cell r="E908">
            <v>38899</v>
          </cell>
        </row>
        <row r="909">
          <cell r="A909" t="str">
            <v>17.A.431</v>
          </cell>
          <cell r="B909" t="str">
            <v>Guia leve de concreto, 0,08 x 0,20 x 0,20/ 0,40/ 0,80 m - Det. Or-02/ Or-03/ Or-4</v>
          </cell>
          <cell r="C909" t="str">
            <v>M</v>
          </cell>
          <cell r="D909">
            <v>16.37</v>
          </cell>
          <cell r="E909">
            <v>39264</v>
          </cell>
        </row>
        <row r="910">
          <cell r="A910" t="str">
            <v>17.A.432</v>
          </cell>
          <cell r="B910" t="str">
            <v>Concreto simples desempenado com junta plástica, 200 kg cim/m3, det. Pi-01</v>
          </cell>
          <cell r="C910" t="str">
            <v>M3</v>
          </cell>
          <cell r="D910">
            <v>334.97</v>
          </cell>
          <cell r="E910">
            <v>39083</v>
          </cell>
        </row>
        <row r="911">
          <cell r="A911" t="str">
            <v>17.A.433</v>
          </cell>
          <cell r="B911" t="str">
            <v>Qui-2 - Quiosque, lado 5,0 m</v>
          </cell>
          <cell r="C911" t="str">
            <v xml:space="preserve">UN </v>
          </cell>
          <cell r="D911">
            <v>16453.95</v>
          </cell>
          <cell r="E911">
            <v>39264</v>
          </cell>
        </row>
        <row r="912">
          <cell r="A912" t="str">
            <v>17.A.434</v>
          </cell>
          <cell r="B912" t="str">
            <v>Corte em paredes ou muros de concreto (sistema "wall saw" e disco diamantado) - esp. até 68 cm</v>
          </cell>
          <cell r="C912" t="str">
            <v>M2</v>
          </cell>
          <cell r="D912">
            <v>1003.6</v>
          </cell>
          <cell r="E912">
            <v>38899</v>
          </cell>
        </row>
        <row r="913">
          <cell r="A913" t="str">
            <v>17.A.435</v>
          </cell>
          <cell r="B913" t="str">
            <v>Cantoneira de aço carbono - espessura 8 mm</v>
          </cell>
          <cell r="C913" t="str">
            <v>KG</v>
          </cell>
          <cell r="D913">
            <v>4.6500000000000004</v>
          </cell>
          <cell r="E913">
            <v>39083</v>
          </cell>
        </row>
        <row r="914">
          <cell r="A914" t="str">
            <v>17.A.436</v>
          </cell>
          <cell r="B914" t="str">
            <v>Chapa de aço carbono - espessura 8 mm</v>
          </cell>
          <cell r="C914" t="str">
            <v>KG</v>
          </cell>
          <cell r="D914">
            <v>4.29</v>
          </cell>
          <cell r="E914">
            <v>39083</v>
          </cell>
        </row>
        <row r="915">
          <cell r="A915" t="str">
            <v>17.A.437</v>
          </cell>
          <cell r="B915" t="str">
            <v>Parafuso auto atarraxante galvanizado - cabeça chata - 50 X 4,8 mm</v>
          </cell>
          <cell r="C915" t="str">
            <v xml:space="preserve">UN </v>
          </cell>
          <cell r="D915">
            <v>0.09</v>
          </cell>
          <cell r="E915">
            <v>39083</v>
          </cell>
        </row>
        <row r="916">
          <cell r="A916" t="str">
            <v>17.A.438</v>
          </cell>
          <cell r="B916" t="str">
            <v>Parafuso rosca soberba galvanizado com arruela - 75 X 8 mm</v>
          </cell>
          <cell r="C916" t="str">
            <v xml:space="preserve">UN </v>
          </cell>
          <cell r="D916">
            <v>0.36</v>
          </cell>
          <cell r="E916">
            <v>39264</v>
          </cell>
        </row>
        <row r="917">
          <cell r="A917" t="str">
            <v>17.A.439</v>
          </cell>
          <cell r="B917" t="str">
            <v>Ponte de madeira - Praça Nilo Coelho</v>
          </cell>
          <cell r="C917" t="str">
            <v xml:space="preserve">UN </v>
          </cell>
          <cell r="D917">
            <v>8406.51</v>
          </cell>
          <cell r="E917">
            <v>39083</v>
          </cell>
        </row>
        <row r="918">
          <cell r="A918" t="str">
            <v>17.A.440</v>
          </cell>
          <cell r="B918" t="str">
            <v>Parafuso francês galvanizado, 150 X 8 mm, com porca e arruela</v>
          </cell>
          <cell r="C918" t="str">
            <v xml:space="preserve">UN </v>
          </cell>
          <cell r="D918">
            <v>0.83</v>
          </cell>
          <cell r="E918">
            <v>39083</v>
          </cell>
        </row>
        <row r="919">
          <cell r="A919" t="str">
            <v>17.A.441</v>
          </cell>
          <cell r="B919" t="str">
            <v>Cerca de madeira, conforme det. PGrp-38</v>
          </cell>
          <cell r="C919" t="str">
            <v>M</v>
          </cell>
          <cell r="D919">
            <v>100.35</v>
          </cell>
          <cell r="E919">
            <v>39264</v>
          </cell>
        </row>
        <row r="920">
          <cell r="A920" t="str">
            <v>17.A.442</v>
          </cell>
          <cell r="B920" t="str">
            <v>Pergolado de madeira (8,0 x 8,0 m) - Det. Perg-01</v>
          </cell>
          <cell r="C920" t="str">
            <v xml:space="preserve">UN </v>
          </cell>
          <cell r="D920">
            <v>7168.33</v>
          </cell>
          <cell r="E920">
            <v>39264</v>
          </cell>
        </row>
        <row r="921">
          <cell r="A921" t="str">
            <v>17.A.443</v>
          </cell>
          <cell r="B921" t="str">
            <v>Pergolado de madeira (4,0 x 8,0 m) - Det. Perg-02</v>
          </cell>
          <cell r="C921" t="str">
            <v xml:space="preserve">UN </v>
          </cell>
          <cell r="D921">
            <v>4333.82</v>
          </cell>
          <cell r="E921">
            <v>39264</v>
          </cell>
        </row>
        <row r="922">
          <cell r="A922" t="str">
            <v>17.A.444</v>
          </cell>
          <cell r="B922" t="str">
            <v>Fornecimento e aplicação de areia grossa</v>
          </cell>
          <cell r="C922" t="str">
            <v>M3</v>
          </cell>
          <cell r="D922">
            <v>68.739999999999995</v>
          </cell>
          <cell r="E922">
            <v>39083</v>
          </cell>
        </row>
        <row r="923">
          <cell r="A923" t="str">
            <v>17.A.445</v>
          </cell>
          <cell r="B923" t="str">
            <v xml:space="preserve">Chapa de aço galvanizado - esp. = 2 mm </v>
          </cell>
          <cell r="C923" t="str">
            <v>KG</v>
          </cell>
          <cell r="D923">
            <v>4.1399999999999997</v>
          </cell>
          <cell r="E923">
            <v>39264</v>
          </cell>
        </row>
        <row r="924">
          <cell r="A924" t="str">
            <v>17.A.446</v>
          </cell>
          <cell r="B924" t="str">
            <v>Tubo de aço carbono quadrado 50X50 mm - esp.= 2 mm  com 2,5 furos, para protetor  metalico</v>
          </cell>
          <cell r="C924" t="str">
            <v>KG</v>
          </cell>
          <cell r="D924">
            <v>4.5999999999999996</v>
          </cell>
          <cell r="E924">
            <v>39083</v>
          </cell>
        </row>
        <row r="925">
          <cell r="A925" t="str">
            <v>17.A.447</v>
          </cell>
          <cell r="B925" t="str">
            <v>Caixa de árvore (0,84 x 0,84) com guia leve (0,08x0,20x0,20m)- Det. P.Cxa-11</v>
          </cell>
          <cell r="C925" t="str">
            <v xml:space="preserve">UN </v>
          </cell>
          <cell r="D925">
            <v>80.150000000000006</v>
          </cell>
          <cell r="E925">
            <v>39264</v>
          </cell>
        </row>
        <row r="926">
          <cell r="A926" t="str">
            <v>17.A.448</v>
          </cell>
          <cell r="B926" t="str">
            <v>Chapa de aço galvanizado - esp. = 1 mm com 08 furos, para protetor metalico</v>
          </cell>
          <cell r="C926" t="str">
            <v>KG</v>
          </cell>
          <cell r="D926">
            <v>12.41</v>
          </cell>
          <cell r="E926">
            <v>39083</v>
          </cell>
        </row>
        <row r="927">
          <cell r="A927" t="str">
            <v>17.A.449</v>
          </cell>
          <cell r="B927" t="str">
            <v>Rebite POP -  material e mão de obra</v>
          </cell>
          <cell r="C927" t="str">
            <v xml:space="preserve">CENTO </v>
          </cell>
          <cell r="D927">
            <v>10.61</v>
          </cell>
          <cell r="E927">
            <v>39083</v>
          </cell>
        </row>
        <row r="928">
          <cell r="A928" t="str">
            <v>17.A.450</v>
          </cell>
          <cell r="B928" t="str">
            <v>Protetor Metalico para arvore, 4 faces e 2 pernas</v>
          </cell>
          <cell r="C928" t="str">
            <v xml:space="preserve">UN </v>
          </cell>
          <cell r="D928">
            <v>106.89</v>
          </cell>
          <cell r="E928">
            <v>39083</v>
          </cell>
        </row>
        <row r="929">
          <cell r="A929" t="str">
            <v>17.A.451</v>
          </cell>
          <cell r="B929" t="str">
            <v>Complementação de altura do gradil existente</v>
          </cell>
          <cell r="C929" t="str">
            <v>M2</v>
          </cell>
          <cell r="D929">
            <v>138.77000000000001</v>
          </cell>
          <cell r="E929">
            <v>39264</v>
          </cell>
        </row>
        <row r="930">
          <cell r="A930" t="str">
            <v>17.A.452</v>
          </cell>
          <cell r="B930" t="str">
            <v>Recolocação de bicicletário</v>
          </cell>
          <cell r="C930" t="str">
            <v xml:space="preserve">UN </v>
          </cell>
          <cell r="D930">
            <v>5.97</v>
          </cell>
          <cell r="E930">
            <v>39264</v>
          </cell>
        </row>
        <row r="931">
          <cell r="A931" t="str">
            <v>17.A.453</v>
          </cell>
          <cell r="B931" t="str">
            <v>Barra chata de aço - 1/8" X 5/8"</v>
          </cell>
          <cell r="C931" t="str">
            <v>KG</v>
          </cell>
          <cell r="D931">
            <v>3.87</v>
          </cell>
          <cell r="E931">
            <v>39264</v>
          </cell>
        </row>
        <row r="932">
          <cell r="A932" t="str">
            <v>17.A.454</v>
          </cell>
          <cell r="B932" t="str">
            <v>Barra redonda de aço - 1/4"</v>
          </cell>
          <cell r="C932" t="str">
            <v>KG</v>
          </cell>
          <cell r="D932">
            <v>4.37</v>
          </cell>
          <cell r="E932">
            <v>39264</v>
          </cell>
        </row>
        <row r="933">
          <cell r="A933" t="str">
            <v>17.A.455</v>
          </cell>
          <cell r="B933" t="str">
            <v>Tubo Quadrado de aço - 40X40X2mm</v>
          </cell>
          <cell r="C933" t="str">
            <v>KG</v>
          </cell>
          <cell r="D933">
            <v>5.53</v>
          </cell>
          <cell r="E933">
            <v>39264</v>
          </cell>
        </row>
        <row r="934">
          <cell r="A934" t="str">
            <v>17.A.456</v>
          </cell>
          <cell r="B934" t="str">
            <v>Cantoneira de Abas iguais - 5/8" X 1/8"</v>
          </cell>
          <cell r="C934" t="str">
            <v>KG</v>
          </cell>
          <cell r="D934">
            <v>3.49</v>
          </cell>
          <cell r="E934">
            <v>39264</v>
          </cell>
        </row>
        <row r="935">
          <cell r="A935" t="str">
            <v>17.A.457</v>
          </cell>
          <cell r="B935" t="str">
            <v>Protetor metálico quadrado para arvore - 2 pernas com gaiola - Det. PR-09</v>
          </cell>
          <cell r="C935" t="str">
            <v xml:space="preserve">UN </v>
          </cell>
          <cell r="D935">
            <v>127.11</v>
          </cell>
          <cell r="E935">
            <v>39264</v>
          </cell>
        </row>
        <row r="936">
          <cell r="A936" t="str">
            <v>17.A.458</v>
          </cell>
          <cell r="B936" t="str">
            <v>Madeira Itauba aparelhada de 1ª qualidade</v>
          </cell>
          <cell r="C936" t="str">
            <v>M3</v>
          </cell>
          <cell r="D936">
            <v>2168.27</v>
          </cell>
          <cell r="E936">
            <v>39264</v>
          </cell>
        </row>
        <row r="937">
          <cell r="A937" t="str">
            <v>17.A.459</v>
          </cell>
          <cell r="B937" t="str">
            <v>Pergolado de madeira (3,0 x 3,0 m) - Det. Perg-04</v>
          </cell>
          <cell r="C937" t="str">
            <v xml:space="preserve">UN </v>
          </cell>
          <cell r="D937">
            <v>2318.0300000000002</v>
          </cell>
          <cell r="E937">
            <v>39264</v>
          </cell>
        </row>
        <row r="938">
          <cell r="A938" t="str">
            <v>17.A.460</v>
          </cell>
          <cell r="B938" t="str">
            <v>Mureta banco de pedra com concreto - Det. Mu-25</v>
          </cell>
          <cell r="C938" t="str">
            <v>M</v>
          </cell>
          <cell r="D938">
            <v>223.92</v>
          </cell>
          <cell r="E938">
            <v>39264</v>
          </cell>
        </row>
        <row r="939">
          <cell r="A939" t="str">
            <v>17.A.461</v>
          </cell>
          <cell r="B939" t="str">
            <v>Desmonte da passarela do Parque Cidade de Toronto</v>
          </cell>
          <cell r="C939" t="str">
            <v xml:space="preserve">UN </v>
          </cell>
          <cell r="D939">
            <v>2898.59</v>
          </cell>
          <cell r="E939">
            <v>39264</v>
          </cell>
        </row>
        <row r="940">
          <cell r="A940" t="str">
            <v>17.A.462</v>
          </cell>
          <cell r="B940" t="str">
            <v>Fornec. Execução do tabuleiro do deck em "T" - Parque Cidade de Toronto</v>
          </cell>
          <cell r="C940" t="str">
            <v>M2</v>
          </cell>
          <cell r="D940">
            <v>105.49</v>
          </cell>
          <cell r="E940">
            <v>39264</v>
          </cell>
        </row>
        <row r="941">
          <cell r="A941" t="str">
            <v>17.A.463</v>
          </cell>
          <cell r="B941" t="str">
            <v>Fornec. Execução do tabuleiro do deck segmentado - Parque Cidade de Toronto</v>
          </cell>
          <cell r="C941" t="str">
            <v>M2</v>
          </cell>
          <cell r="D941">
            <v>209.56</v>
          </cell>
          <cell r="E941">
            <v>39264</v>
          </cell>
        </row>
        <row r="942">
          <cell r="A942" t="str">
            <v>17.A.464</v>
          </cell>
          <cell r="B942" t="str">
            <v>Fornec. Execução do tabuleiro da Passarela - Parque Cidade de Toronto</v>
          </cell>
          <cell r="C942" t="str">
            <v>M2</v>
          </cell>
          <cell r="D942">
            <v>189.67</v>
          </cell>
          <cell r="E942">
            <v>39264</v>
          </cell>
        </row>
        <row r="943">
          <cell r="A943" t="str">
            <v>17.A.465</v>
          </cell>
          <cell r="B943" t="str">
            <v>Passarela de madeira - largura = 1,70 m - Det. Pass-4</v>
          </cell>
          <cell r="C943" t="str">
            <v>M</v>
          </cell>
          <cell r="D943">
            <v>808.45</v>
          </cell>
          <cell r="E943">
            <v>39264</v>
          </cell>
        </row>
        <row r="944">
          <cell r="A944" t="str">
            <v>17.A.466</v>
          </cell>
          <cell r="B944" t="str">
            <v>MURO ARRIMO PEDRA RACHÃO ASSENTADA COM ARGAMASSA  H = 1,8m</v>
          </cell>
          <cell r="C944" t="str">
            <v>M</v>
          </cell>
          <cell r="D944">
            <v>172.81</v>
          </cell>
          <cell r="E944">
            <v>39264</v>
          </cell>
        </row>
        <row r="945">
          <cell r="A945" t="str">
            <v>17.A.467</v>
          </cell>
          <cell r="B945" t="str">
            <v>Execução de Solo Grampeado - Pq das Àguas</v>
          </cell>
          <cell r="C945" t="str">
            <v>M2</v>
          </cell>
          <cell r="D945">
            <v>541</v>
          </cell>
          <cell r="E945">
            <v>39264</v>
          </cell>
        </row>
        <row r="946">
          <cell r="A946" t="str">
            <v>17.A.468</v>
          </cell>
          <cell r="B946" t="str">
            <v>Mesa-banco em concreto aparente 2 lugares - Det. Pmes-08</v>
          </cell>
          <cell r="C946" t="str">
            <v xml:space="preserve">UN </v>
          </cell>
          <cell r="D946">
            <v>361.74</v>
          </cell>
          <cell r="E946">
            <v>39264</v>
          </cell>
        </row>
        <row r="947">
          <cell r="A947" t="str">
            <v>17.A.469</v>
          </cell>
          <cell r="B947" t="str">
            <v>Banco de concreto reto ou curvo c/ apoio a cada 2,0 m c/ largura 0,70 m - Det. Ba-04</v>
          </cell>
          <cell r="C947" t="str">
            <v>M</v>
          </cell>
          <cell r="D947">
            <v>102.79</v>
          </cell>
          <cell r="E947">
            <v>39264</v>
          </cell>
        </row>
        <row r="948">
          <cell r="A948" t="str">
            <v>17.A.470</v>
          </cell>
          <cell r="B948" t="str">
            <v>Banco Rendadão medindo 1,60m, com 15 réguas em madeira, acabamento em verniz, pés em ferro fundido pintado</v>
          </cell>
          <cell r="C948" t="str">
            <v>UN</v>
          </cell>
          <cell r="D948">
            <v>533.33000000000004</v>
          </cell>
          <cell r="E948">
            <v>39264</v>
          </cell>
        </row>
        <row r="949">
          <cell r="A949" t="str">
            <v>17.A.471</v>
          </cell>
          <cell r="B949" t="str">
            <v>Pergolado de madeira 17,00 x 4,50 m - Det Perg-03</v>
          </cell>
          <cell r="C949" t="str">
            <v xml:space="preserve">UN </v>
          </cell>
          <cell r="D949">
            <v>6441.72</v>
          </cell>
          <cell r="E949">
            <v>39264</v>
          </cell>
        </row>
        <row r="950">
          <cell r="A950" t="str">
            <v>17.A.472</v>
          </cell>
          <cell r="B950" t="str">
            <v>MOURÃO DE EUCALIPTO TRATADO, D = 17 A 20 CM, H total = 4,00 M, H livre = 2,70 m</v>
          </cell>
          <cell r="C950" t="str">
            <v>UN</v>
          </cell>
          <cell r="D950">
            <v>133.21</v>
          </cell>
          <cell r="E950">
            <v>39264</v>
          </cell>
        </row>
        <row r="951">
          <cell r="A951" t="str">
            <v>17.A.473</v>
          </cell>
          <cell r="B951" t="str">
            <v>GRADIL MISTO - METALGRADE "VISIONE" C/ MOURÃO (H = 4,00 M) DE EUCALIPTO TRATADO</v>
          </cell>
          <cell r="C951" t="str">
            <v>M</v>
          </cell>
          <cell r="D951">
            <v>370.29</v>
          </cell>
          <cell r="E951">
            <v>39264</v>
          </cell>
        </row>
        <row r="952">
          <cell r="A952" t="str">
            <v>17.A.474</v>
          </cell>
          <cell r="B952" t="str">
            <v>PORTÃO MISTO - METALGRADE "VISIONE" COM MOURÃO (4,00 M) DE EUCALIPTO TRATADO</v>
          </cell>
          <cell r="C952" t="str">
            <v>UN</v>
          </cell>
          <cell r="D952">
            <v>1721.91</v>
          </cell>
          <cell r="E952">
            <v>39264</v>
          </cell>
        </row>
        <row r="953">
          <cell r="A953" t="str">
            <v>17.A.475</v>
          </cell>
          <cell r="B953" t="str">
            <v>Alambrado em tubo de aço galvanizado H=2,20m - Det. PGrp-16</v>
          </cell>
          <cell r="C953" t="str">
            <v>M</v>
          </cell>
          <cell r="D953">
            <v>151.58000000000001</v>
          </cell>
          <cell r="E953">
            <v>39264</v>
          </cell>
        </row>
        <row r="954">
          <cell r="A954" t="str">
            <v>17.A.476</v>
          </cell>
          <cell r="B954" t="str">
            <v>Gradil eletrofundido com mureta - Det. PGrp-26</v>
          </cell>
          <cell r="C954" t="str">
            <v>M</v>
          </cell>
          <cell r="D954">
            <v>410.92</v>
          </cell>
          <cell r="E954">
            <v>39264</v>
          </cell>
        </row>
        <row r="955">
          <cell r="A955" t="str">
            <v>17.A.477</v>
          </cell>
          <cell r="B955" t="str">
            <v>Paraciclo horizontal - Modelo padrão SPTrans M-17A</v>
          </cell>
          <cell r="C955" t="str">
            <v>UM</v>
          </cell>
          <cell r="D955">
            <v>92.26</v>
          </cell>
          <cell r="E955">
            <v>39264</v>
          </cell>
        </row>
        <row r="956">
          <cell r="A956" t="str">
            <v>17.A.478</v>
          </cell>
          <cell r="B956" t="str">
            <v>Ponte de madeira - Praça Nilo Coelho - 6,00m</v>
          </cell>
          <cell r="C956" t="str">
            <v>UN</v>
          </cell>
          <cell r="D956">
            <v>4951.67</v>
          </cell>
          <cell r="E956">
            <v>39083</v>
          </cell>
        </row>
        <row r="957">
          <cell r="A957" t="str">
            <v>17.A.479</v>
          </cell>
          <cell r="B957" t="str">
            <v>Guarda corpo de tubo de aço de 2", pintura em esmalte sintético</v>
          </cell>
          <cell r="C957" t="str">
            <v>M</v>
          </cell>
          <cell r="D957">
            <v>89.66</v>
          </cell>
          <cell r="E957">
            <v>39264</v>
          </cell>
        </row>
        <row r="958">
          <cell r="A958" t="str">
            <v>17.A.480</v>
          </cell>
          <cell r="B958" t="str">
            <v>VENEZIANA INDUSTRIAL HORIZONTAL 0,937 X 0,570</v>
          </cell>
          <cell r="C958" t="str">
            <v>M2</v>
          </cell>
          <cell r="D958">
            <v>84.87</v>
          </cell>
          <cell r="E958">
            <v>39264</v>
          </cell>
        </row>
        <row r="959">
          <cell r="A959" t="str">
            <v>17.A.481</v>
          </cell>
          <cell r="B959" t="str">
            <v>VENEZIANA INDUSTRIAL HORIZONTAL 0,937 X 0,910</v>
          </cell>
          <cell r="C959" t="str">
            <v>M2</v>
          </cell>
          <cell r="D959">
            <v>92.7</v>
          </cell>
          <cell r="E959">
            <v>39264</v>
          </cell>
        </row>
        <row r="960">
          <cell r="A960" t="str">
            <v>17.A.482</v>
          </cell>
          <cell r="B960" t="str">
            <v>TRITURADOR DE RESÍDUOS ALIMENTICIOS</v>
          </cell>
          <cell r="C960" t="str">
            <v>UN</v>
          </cell>
          <cell r="E960">
            <v>39264</v>
          </cell>
        </row>
        <row r="961">
          <cell r="A961" t="str">
            <v>17.A.483</v>
          </cell>
          <cell r="B961" t="str">
            <v>QC-04A - ARQUIBANCADA (METRO x DEGRAU)</v>
          </cell>
          <cell r="C961" t="str">
            <v>MDG</v>
          </cell>
          <cell r="D961">
            <v>109.38</v>
          </cell>
          <cell r="E961">
            <v>39264</v>
          </cell>
        </row>
        <row r="962">
          <cell r="A962" t="str">
            <v>17.A.484</v>
          </cell>
          <cell r="B962" t="str">
            <v>QC-04B - ESCADA DE ACESSO P/ ARQUIBANCADA (METRO x DEGRAU)</v>
          </cell>
          <cell r="C962" t="str">
            <v>MDG</v>
          </cell>
          <cell r="D962">
            <v>53.55</v>
          </cell>
          <cell r="E962">
            <v>39264</v>
          </cell>
        </row>
        <row r="963">
          <cell r="A963" t="str">
            <v>17.A.485</v>
          </cell>
          <cell r="B963" t="str">
            <v>Es-9 - ESCADA DE PISO INTERTRAVADO - ALINHADO (METRO x DEGRAU)</v>
          </cell>
          <cell r="C963" t="str">
            <v xml:space="preserve">MD </v>
          </cell>
          <cell r="D963">
            <v>32.270000000000003</v>
          </cell>
          <cell r="E963">
            <v>39264</v>
          </cell>
        </row>
        <row r="964">
          <cell r="A964" t="str">
            <v>18.0.000</v>
          </cell>
          <cell r="D964" t="str">
            <v xml:space="preserve"> </v>
          </cell>
        </row>
        <row r="965">
          <cell r="A965" t="str">
            <v>18.A.001</v>
          </cell>
          <cell r="B965" t="str">
            <v>Brinquedo ranger, M-33 - tipo Pacta ou similar - fornec. e instalação</v>
          </cell>
          <cell r="C965" t="str">
            <v>UN</v>
          </cell>
          <cell r="D965">
            <v>1965.15</v>
          </cell>
          <cell r="E965">
            <v>38718</v>
          </cell>
        </row>
        <row r="966">
          <cell r="A966" t="str">
            <v>18.A.002</v>
          </cell>
          <cell r="B966" t="str">
            <v>Brinquedo jungle, M-43 - tipo Pacta ou similar - fornec. e instalação</v>
          </cell>
          <cell r="C966" t="str">
            <v>UN</v>
          </cell>
          <cell r="D966">
            <v>1842.67</v>
          </cell>
          <cell r="E966">
            <v>37408</v>
          </cell>
        </row>
        <row r="967">
          <cell r="A967" t="str">
            <v>18.A.003</v>
          </cell>
          <cell r="B967" t="str">
            <v>Brinquedo mini centro de atividades "B", M-04 - tipo Pacta ou similar - fornec. e instal.</v>
          </cell>
          <cell r="C967" t="str">
            <v>UN</v>
          </cell>
          <cell r="D967">
            <v>1919.79</v>
          </cell>
          <cell r="E967">
            <v>37408</v>
          </cell>
        </row>
        <row r="968">
          <cell r="A968" t="str">
            <v>18.A.004</v>
          </cell>
          <cell r="B968" t="str">
            <v>Brinquedo zig-zag, M-14 - tipo Pacta ou similar - fornec. e instalação</v>
          </cell>
          <cell r="C968" t="str">
            <v>UN</v>
          </cell>
          <cell r="D968">
            <v>379.88</v>
          </cell>
          <cell r="E968">
            <v>38718</v>
          </cell>
        </row>
        <row r="969">
          <cell r="A969" t="str">
            <v>18.A.008</v>
          </cell>
          <cell r="B969" t="str">
            <v>Brinquedo rolete, M-13 - tipo Pacta ou similar - fornec. e instalação</v>
          </cell>
          <cell r="C969" t="str">
            <v>UN</v>
          </cell>
          <cell r="D969">
            <v>426.88</v>
          </cell>
          <cell r="E969">
            <v>38718</v>
          </cell>
        </row>
        <row r="970">
          <cell r="A970" t="str">
            <v>18.A.009</v>
          </cell>
          <cell r="B970" t="str">
            <v>Aparelho de ginástica, etapa 19 - tipo Pacta ou similar - fornec. e instalação</v>
          </cell>
          <cell r="C970" t="str">
            <v>UN</v>
          </cell>
          <cell r="D970">
            <v>906.96</v>
          </cell>
          <cell r="E970">
            <v>38718</v>
          </cell>
        </row>
        <row r="971">
          <cell r="A971" t="str">
            <v>18.A.010</v>
          </cell>
          <cell r="B971" t="str">
            <v>Aparelho de ginástica, etapa 8 - tipo Pacta ou similar - fornec. e instalação</v>
          </cell>
          <cell r="C971" t="str">
            <v>UN</v>
          </cell>
          <cell r="D971">
            <v>325.29000000000002</v>
          </cell>
          <cell r="E971">
            <v>39264</v>
          </cell>
        </row>
        <row r="972">
          <cell r="A972" t="str">
            <v>18.A.011</v>
          </cell>
          <cell r="B972" t="str">
            <v xml:space="preserve">Brinquedo caracol - demarcação de piso c/ epóxi - det. BR-17 </v>
          </cell>
          <cell r="C972" t="str">
            <v>UN</v>
          </cell>
          <cell r="D972">
            <v>220.18</v>
          </cell>
          <cell r="E972">
            <v>38108</v>
          </cell>
        </row>
        <row r="973">
          <cell r="A973" t="str">
            <v>18.A.012</v>
          </cell>
          <cell r="B973" t="str">
            <v>Brinquedo mini centro de atividades "A", M-03 - tipo Pacta ou similar - fornec. e instal.</v>
          </cell>
          <cell r="C973" t="str">
            <v>UN</v>
          </cell>
          <cell r="D973">
            <v>1177.8800000000001</v>
          </cell>
          <cell r="E973">
            <v>37408</v>
          </cell>
        </row>
        <row r="974">
          <cell r="A974" t="str">
            <v>18.A.013</v>
          </cell>
          <cell r="B974" t="str">
            <v>Brinquedo gangorrão, M-24/3 - tipo Pacta ou similar - fornec. e instalação</v>
          </cell>
          <cell r="C974" t="str">
            <v>UN</v>
          </cell>
          <cell r="D974">
            <v>481.38</v>
          </cell>
          <cell r="E974">
            <v>38718</v>
          </cell>
        </row>
        <row r="975">
          <cell r="A975" t="str">
            <v>18.A.014</v>
          </cell>
          <cell r="B975" t="str">
            <v>Brinquedo escorregador rústico, M-27/2,5 - tipo Pacta ou similar - fornec. e instalação</v>
          </cell>
          <cell r="C975" t="str">
            <v>UN</v>
          </cell>
          <cell r="D975">
            <v>544.09</v>
          </cell>
          <cell r="E975">
            <v>37408</v>
          </cell>
        </row>
        <row r="976">
          <cell r="A976" t="str">
            <v>18.A.015</v>
          </cell>
          <cell r="B976" t="str">
            <v>Aparelho de ginástica, etapa 6 - tipo Pacta ou similar - fornec. e instalação</v>
          </cell>
          <cell r="C976" t="str">
            <v>UN</v>
          </cell>
          <cell r="D976">
            <v>296.95999999999998</v>
          </cell>
          <cell r="E976">
            <v>38718</v>
          </cell>
        </row>
        <row r="977">
          <cell r="A977" t="str">
            <v>18.A.016</v>
          </cell>
          <cell r="B977" t="str">
            <v>Aparelho de ginástica, etapa 15 - tipo Pacta ou similar - fornec. e instalação</v>
          </cell>
          <cell r="C977" t="str">
            <v>UN</v>
          </cell>
          <cell r="D977">
            <v>381.96</v>
          </cell>
          <cell r="E977">
            <v>38718</v>
          </cell>
        </row>
        <row r="978">
          <cell r="A978" t="str">
            <v>18.A.017</v>
          </cell>
          <cell r="B978" t="str">
            <v>Brinquedo escada de tubos de concreto - det. BR-29 - fornec. e instalação</v>
          </cell>
          <cell r="C978" t="str">
            <v>UN</v>
          </cell>
          <cell r="D978">
            <v>1443.92</v>
          </cell>
          <cell r="E978">
            <v>38108</v>
          </cell>
        </row>
        <row r="979">
          <cell r="A979" t="str">
            <v>18.A.018</v>
          </cell>
          <cell r="B979" t="str">
            <v xml:space="preserve">Brinquedo amarelinha - piso pintado em borracha clorada - det. BR-22 </v>
          </cell>
          <cell r="C979" t="str">
            <v>UN</v>
          </cell>
          <cell r="D979">
            <v>188.37</v>
          </cell>
          <cell r="E979">
            <v>37408</v>
          </cell>
        </row>
        <row r="980">
          <cell r="A980" t="str">
            <v>18.A.019</v>
          </cell>
          <cell r="B980" t="str">
            <v>Pintura c/borracha clorada - brinquedo "amarelinha" - det. BR-22</v>
          </cell>
          <cell r="C980" t="str">
            <v>UN</v>
          </cell>
          <cell r="D980">
            <v>84.87</v>
          </cell>
          <cell r="E980">
            <v>37408</v>
          </cell>
        </row>
        <row r="981">
          <cell r="A981" t="str">
            <v>18.A.020</v>
          </cell>
          <cell r="B981" t="str">
            <v>Brinquedo jogo da velha - piso pintado c/borracha clorada det BR-53A</v>
          </cell>
          <cell r="C981" t="str">
            <v>UN</v>
          </cell>
          <cell r="D981">
            <v>156.18</v>
          </cell>
          <cell r="E981">
            <v>37408</v>
          </cell>
        </row>
        <row r="982">
          <cell r="A982" t="str">
            <v>18.A.021</v>
          </cell>
          <cell r="B982" t="str">
            <v>Pintura "jogo da velha" - det. Br-53A</v>
          </cell>
          <cell r="C982" t="str">
            <v>UN</v>
          </cell>
          <cell r="D982">
            <v>80.349999999999994</v>
          </cell>
          <cell r="E982">
            <v>37408</v>
          </cell>
        </row>
        <row r="983">
          <cell r="A983" t="str">
            <v>18.A.022</v>
          </cell>
          <cell r="B983" t="str">
            <v>Brinquedo caracol - piso pintado c/ borracha clorada - det. BR-17</v>
          </cell>
          <cell r="C983" t="str">
            <v>UN</v>
          </cell>
          <cell r="D983">
            <v>339.76</v>
          </cell>
          <cell r="E983">
            <v>37408</v>
          </cell>
        </row>
        <row r="984">
          <cell r="A984" t="str">
            <v>18.A.023</v>
          </cell>
          <cell r="B984" t="str">
            <v>Pintura "caracol" c/borracha clorada - BR-17</v>
          </cell>
          <cell r="C984" t="str">
            <v>UN</v>
          </cell>
          <cell r="D984">
            <v>104.98</v>
          </cell>
          <cell r="E984">
            <v>37408</v>
          </cell>
        </row>
        <row r="985">
          <cell r="A985" t="str">
            <v>18.A.024</v>
          </cell>
          <cell r="B985" t="str">
            <v>Amarelinha - demarcação de piso - det. BR-15</v>
          </cell>
          <cell r="C985" t="str">
            <v>UN</v>
          </cell>
          <cell r="D985">
            <v>31.17</v>
          </cell>
          <cell r="E985">
            <v>37408</v>
          </cell>
        </row>
        <row r="986">
          <cell r="A986" t="str">
            <v>18.A.025</v>
          </cell>
          <cell r="B986" t="str">
            <v xml:space="preserve">Escorregador grande com 4m - estrut. metálica - fornec. e instalação </v>
          </cell>
          <cell r="C986" t="str">
            <v>UN</v>
          </cell>
          <cell r="D986">
            <v>230.9</v>
          </cell>
          <cell r="E986">
            <v>35444</v>
          </cell>
        </row>
        <row r="987">
          <cell r="A987" t="str">
            <v>18.A.026</v>
          </cell>
          <cell r="B987" t="str">
            <v xml:space="preserve">Foguetinho espacial - estrut. metálica - fornec. e instalação </v>
          </cell>
          <cell r="C987" t="str">
            <v>UN</v>
          </cell>
          <cell r="D987">
            <v>527.75</v>
          </cell>
          <cell r="E987">
            <v>37408</v>
          </cell>
        </row>
        <row r="988">
          <cell r="A988" t="str">
            <v>18.A.027</v>
          </cell>
          <cell r="B988" t="str">
            <v xml:space="preserve">Gaiola labirinto grande - estrut. metálica - fornec. e instalação </v>
          </cell>
          <cell r="C988" t="str">
            <v>UN</v>
          </cell>
          <cell r="D988">
            <v>580.98</v>
          </cell>
          <cell r="E988">
            <v>37408</v>
          </cell>
        </row>
        <row r="989">
          <cell r="A989" t="str">
            <v>18.A.028</v>
          </cell>
          <cell r="B989" t="str">
            <v>Lambretinha c/ 3 pranchas - estrut. metálica - fornec. e instalação</v>
          </cell>
          <cell r="C989" t="str">
            <v>UN</v>
          </cell>
          <cell r="D989">
            <v>612.1</v>
          </cell>
          <cell r="E989">
            <v>37408</v>
          </cell>
        </row>
        <row r="990">
          <cell r="A990" t="str">
            <v>18.A.029</v>
          </cell>
          <cell r="B990" t="str">
            <v xml:space="preserve">Gangorra tubular c/ 4 pranchas - estrut. metálica - fornec. e instalação </v>
          </cell>
          <cell r="C990" t="str">
            <v>UN</v>
          </cell>
          <cell r="D990">
            <v>487.79</v>
          </cell>
          <cell r="E990">
            <v>38108</v>
          </cell>
        </row>
        <row r="991">
          <cell r="A991" t="str">
            <v>18.A.030</v>
          </cell>
          <cell r="B991" t="str">
            <v>Escorregador médio c/ 2m, leito inox - estrut. metálica - fornec. e instalação</v>
          </cell>
          <cell r="C991" t="str">
            <v>UN</v>
          </cell>
          <cell r="D991">
            <v>240.47</v>
          </cell>
          <cell r="E991">
            <v>36526</v>
          </cell>
        </row>
        <row r="992">
          <cell r="A992" t="str">
            <v>18.A.031</v>
          </cell>
          <cell r="B992" t="str">
            <v>Brinquedo amarelinha, incl. pintura em epóxi - det. BR-15</v>
          </cell>
          <cell r="C992" t="str">
            <v>UN</v>
          </cell>
          <cell r="D992">
            <v>778.4</v>
          </cell>
          <cell r="E992">
            <v>38108</v>
          </cell>
        </row>
        <row r="993">
          <cell r="A993" t="str">
            <v>18.A.032</v>
          </cell>
          <cell r="B993" t="str">
            <v>Tanque de areia sem mureta - r = 4,50 m  -  det. TA-2</v>
          </cell>
          <cell r="C993" t="str">
            <v>UN</v>
          </cell>
          <cell r="D993">
            <v>4962.99</v>
          </cell>
          <cell r="E993">
            <v>37408</v>
          </cell>
        </row>
        <row r="994">
          <cell r="A994" t="str">
            <v>18.A.034</v>
          </cell>
          <cell r="B994" t="str">
            <v>Tanque de areia sem mureta - r = 5,0 m - det TA-2</v>
          </cell>
          <cell r="C994" t="str">
            <v>UN</v>
          </cell>
          <cell r="D994">
            <v>6638.2</v>
          </cell>
          <cell r="E994">
            <v>37408</v>
          </cell>
        </row>
        <row r="995">
          <cell r="A995" t="str">
            <v>18.A.035</v>
          </cell>
          <cell r="B995" t="str">
            <v>Tanque de areia sem mureta - r = 10,0 m - det TA-2</v>
          </cell>
          <cell r="C995" t="str">
            <v>UN</v>
          </cell>
          <cell r="D995">
            <v>23977.67</v>
          </cell>
          <cell r="E995">
            <v>37408</v>
          </cell>
        </row>
        <row r="996">
          <cell r="A996" t="str">
            <v>18.A.036</v>
          </cell>
          <cell r="B996" t="str">
            <v>Brinquedo caracol - piso pintado c/ resina epóxi - det BR-17</v>
          </cell>
          <cell r="C996" t="str">
            <v>UN</v>
          </cell>
          <cell r="D996">
            <v>394.02</v>
          </cell>
          <cell r="E996">
            <v>38718</v>
          </cell>
        </row>
        <row r="997">
          <cell r="A997" t="str">
            <v>18.A.037</v>
          </cell>
          <cell r="B997" t="str">
            <v>Tanque de areia sem mureta - r = 7,50 m - det TA-2</v>
          </cell>
          <cell r="C997" t="str">
            <v>UN</v>
          </cell>
          <cell r="D997">
            <v>13954.48</v>
          </cell>
          <cell r="E997">
            <v>37408</v>
          </cell>
        </row>
        <row r="998">
          <cell r="A998" t="str">
            <v>18.A.038</v>
          </cell>
          <cell r="B998" t="str">
            <v xml:space="preserve">Brinquedo "gaiola labirinto" pequena - 1,50 x 2,00 x 1,50 m - fornec. e instalação </v>
          </cell>
          <cell r="C998" t="str">
            <v>UN</v>
          </cell>
          <cell r="D998">
            <v>577.36</v>
          </cell>
          <cell r="E998">
            <v>37408</v>
          </cell>
        </row>
        <row r="999">
          <cell r="A999" t="str">
            <v>18.A.039</v>
          </cell>
          <cell r="B999" t="str">
            <v>Gangorra tubular c/ 2 pranchas - fornec. e instalação</v>
          </cell>
          <cell r="C999" t="str">
            <v>UN</v>
          </cell>
          <cell r="D999">
            <v>327.5</v>
          </cell>
          <cell r="E999">
            <v>37408</v>
          </cell>
        </row>
        <row r="1000">
          <cell r="A1000" t="str">
            <v>18.A.040</v>
          </cell>
          <cell r="B1000" t="str">
            <v xml:space="preserve">PASSOU P/ TABELA N. 31 - 18.14.24 - Gaiola labirinto media - estrut. metálica </v>
          </cell>
          <cell r="C1000" t="str">
            <v>UN</v>
          </cell>
          <cell r="D1000">
            <v>216.1</v>
          </cell>
          <cell r="E1000">
            <v>35454</v>
          </cell>
        </row>
        <row r="1001">
          <cell r="A1001" t="str">
            <v>18.A.041</v>
          </cell>
          <cell r="B1001" t="str">
            <v>Escada vertical com 4 corpos - estrut. metálica - fornec. e instalação</v>
          </cell>
          <cell r="C1001" t="str">
            <v>UN</v>
          </cell>
          <cell r="D1001">
            <v>238.68</v>
          </cell>
          <cell r="E1001">
            <v>35455</v>
          </cell>
        </row>
        <row r="1002">
          <cell r="A1002" t="str">
            <v>18.A.042</v>
          </cell>
          <cell r="B1002" t="str">
            <v>PASSOU P/ TABELA N. 31 - 18.14.22 - Escada horizontal media - estrut. metálica</v>
          </cell>
          <cell r="C1002" t="str">
            <v>UN</v>
          </cell>
          <cell r="D1002">
            <v>205.58</v>
          </cell>
          <cell r="E1002">
            <v>35456</v>
          </cell>
        </row>
        <row r="1003">
          <cell r="A1003" t="str">
            <v>18.A.043</v>
          </cell>
          <cell r="B1003" t="str">
            <v xml:space="preserve">Gaiola cilíndrica - estrut. metálica - fornec. e instalação </v>
          </cell>
          <cell r="C1003" t="str">
            <v>UN</v>
          </cell>
          <cell r="D1003">
            <v>586.47</v>
          </cell>
          <cell r="E1003">
            <v>37408</v>
          </cell>
        </row>
        <row r="1004">
          <cell r="A1004" t="str">
            <v>18.A.044</v>
          </cell>
          <cell r="B1004" t="str">
            <v>Barra fixa com 3 alturas - estrut. metálica - fornec. e instalação</v>
          </cell>
          <cell r="C1004" t="str">
            <v>UN</v>
          </cell>
          <cell r="D1004">
            <v>385.7</v>
          </cell>
          <cell r="E1004">
            <v>37408</v>
          </cell>
        </row>
        <row r="1005">
          <cell r="A1005" t="str">
            <v>18.A.045</v>
          </cell>
          <cell r="B1005" t="str">
            <v>Brinquedo centro de atividades "B", M-02 - tipo Pacta ou similar</v>
          </cell>
          <cell r="C1005" t="str">
            <v>UN</v>
          </cell>
          <cell r="D1005">
            <v>3451.48</v>
          </cell>
          <cell r="E1005">
            <v>38718</v>
          </cell>
        </row>
        <row r="1006">
          <cell r="A1006" t="str">
            <v>18.A.046</v>
          </cell>
          <cell r="B1006" t="str">
            <v>Retirada de brinquedo</v>
          </cell>
          <cell r="C1006" t="str">
            <v>UN</v>
          </cell>
          <cell r="D1006">
            <v>13.8</v>
          </cell>
          <cell r="E1006">
            <v>38108</v>
          </cell>
        </row>
        <row r="1007">
          <cell r="A1007" t="str">
            <v>18.A.047</v>
          </cell>
          <cell r="B1007" t="str">
            <v>Recolocação de brinquedo</v>
          </cell>
          <cell r="C1007" t="str">
            <v>UN</v>
          </cell>
          <cell r="D1007">
            <v>9.82</v>
          </cell>
          <cell r="E1007">
            <v>37408</v>
          </cell>
        </row>
        <row r="1008">
          <cell r="A1008" t="str">
            <v>18.A.048</v>
          </cell>
          <cell r="B1008" t="str">
            <v>Protetor para árvores - conforme detalhe</v>
          </cell>
          <cell r="C1008" t="str">
            <v>UN</v>
          </cell>
          <cell r="D1008">
            <v>335.13</v>
          </cell>
          <cell r="E1008">
            <v>36526</v>
          </cell>
        </row>
        <row r="1009">
          <cell r="A1009" t="str">
            <v>18.A.049</v>
          </cell>
          <cell r="B1009" t="str">
            <v>Brinquedo escorregador rústico M-27/2,0 - Tipo Pacta ou similar - fornec. e instal.</v>
          </cell>
          <cell r="C1009" t="str">
            <v>UN</v>
          </cell>
          <cell r="D1009">
            <v>756.85</v>
          </cell>
          <cell r="E1009">
            <v>39083</v>
          </cell>
        </row>
        <row r="1010">
          <cell r="A1010" t="str">
            <v>18.A.050</v>
          </cell>
          <cell r="B1010" t="str">
            <v>Brinquedo túnel do tempo M-32 - Tipo Pacta ou similar - fornec. e instalação</v>
          </cell>
          <cell r="C1010" t="str">
            <v>UN</v>
          </cell>
          <cell r="D1010">
            <v>587.69000000000005</v>
          </cell>
          <cell r="E1010">
            <v>37408</v>
          </cell>
        </row>
        <row r="1011">
          <cell r="A1011" t="str">
            <v>18.A.051</v>
          </cell>
          <cell r="B1011" t="str">
            <v>Brinquedo centro de atividades "A" M-01 - Tipo Pacta ou similar - fornec. e instalação</v>
          </cell>
          <cell r="C1011" t="str">
            <v>UN</v>
          </cell>
          <cell r="D1011">
            <v>3197.81</v>
          </cell>
          <cell r="E1011">
            <v>38718</v>
          </cell>
        </row>
        <row r="1012">
          <cell r="A1012" t="str">
            <v>18.A.052</v>
          </cell>
          <cell r="B1012" t="str">
            <v>Banco rústico para jardim, M-25 ou similar - fornec. e instalação</v>
          </cell>
          <cell r="C1012" t="str">
            <v>UN</v>
          </cell>
          <cell r="D1012">
            <v>265.17</v>
          </cell>
          <cell r="E1012">
            <v>37408</v>
          </cell>
        </row>
        <row r="1013">
          <cell r="A1013" t="str">
            <v>18.A.053</v>
          </cell>
          <cell r="B1013" t="str">
            <v>Escada horizontal flutuante, Tipo Pacta - M-40 ou similar - fornec. e instalação</v>
          </cell>
          <cell r="C1013" t="str">
            <v>UN</v>
          </cell>
          <cell r="D1013">
            <v>767.48</v>
          </cell>
          <cell r="E1013">
            <v>38718</v>
          </cell>
        </row>
        <row r="1014">
          <cell r="A1014" t="str">
            <v>18.A.054</v>
          </cell>
          <cell r="B1014" t="str">
            <v>Barra dupla de 2 níveis, Tipo Pacta - M-16 ou similar - fornec. e instalação</v>
          </cell>
          <cell r="C1014" t="str">
            <v>UN</v>
          </cell>
          <cell r="D1014">
            <v>267.27</v>
          </cell>
          <cell r="E1014">
            <v>38108</v>
          </cell>
        </row>
        <row r="1015">
          <cell r="A1015" t="str">
            <v>18.A.055</v>
          </cell>
          <cell r="B1015" t="str">
            <v>Paralelas, Tipo Pacta  - M-17 ou similar - fornec. e instalação</v>
          </cell>
          <cell r="C1015" t="str">
            <v>UN</v>
          </cell>
          <cell r="D1015">
            <v>245.46</v>
          </cell>
          <cell r="E1015">
            <v>37408</v>
          </cell>
        </row>
        <row r="1016">
          <cell r="A1016" t="str">
            <v>18.A.056</v>
          </cell>
          <cell r="B1016" t="str">
            <v>Argolas, Tipo Pacta - M-35 ou similar - fornec. e instalação</v>
          </cell>
          <cell r="C1016" t="str">
            <v>UN</v>
          </cell>
          <cell r="D1016">
            <v>670.45</v>
          </cell>
          <cell r="E1016">
            <v>38718</v>
          </cell>
        </row>
        <row r="1017">
          <cell r="A1017" t="str">
            <v>18.A.057</v>
          </cell>
          <cell r="B1017" t="str">
            <v>Balanço Duplo - M10/02 - Tipo Pacta ou similar - fornec. e instalação</v>
          </cell>
          <cell r="C1017" t="str">
            <v>UN</v>
          </cell>
          <cell r="D1017">
            <v>665.98</v>
          </cell>
          <cell r="E1017">
            <v>38718</v>
          </cell>
        </row>
        <row r="1018">
          <cell r="A1018" t="str">
            <v>18.A.058</v>
          </cell>
          <cell r="B1018" t="str">
            <v>Escada árvore - M-07 - Tipo Pacta ou similar - fornec. e instalação</v>
          </cell>
          <cell r="C1018" t="str">
            <v>UN</v>
          </cell>
          <cell r="D1018">
            <v>350.09</v>
          </cell>
          <cell r="E1018">
            <v>37408</v>
          </cell>
        </row>
        <row r="1019">
          <cell r="A1019" t="str">
            <v>18.A.059</v>
          </cell>
          <cell r="B1019" t="str">
            <v>Gangorra dupla M-24/02 - Tipo Pacta ou similar - fornec. e instalação</v>
          </cell>
          <cell r="C1019" t="str">
            <v>UN</v>
          </cell>
          <cell r="D1019">
            <v>599.62</v>
          </cell>
          <cell r="E1019">
            <v>39083</v>
          </cell>
        </row>
        <row r="1020">
          <cell r="A1020" t="str">
            <v>18.A.060</v>
          </cell>
          <cell r="B1020" t="str">
            <v>Cabana dos 7 anões, M-05 ou similar - fornec. e instalação</v>
          </cell>
          <cell r="C1020" t="str">
            <v>UN</v>
          </cell>
          <cell r="D1020">
            <v>1018.63</v>
          </cell>
          <cell r="E1020">
            <v>37408</v>
          </cell>
        </row>
        <row r="1021">
          <cell r="A1021" t="str">
            <v>18.A.061</v>
          </cell>
          <cell r="B1021" t="str">
            <v>Recuperação dos bancos em alv. c/ assento em madeira - Chac. das Flores</v>
          </cell>
          <cell r="C1021" t="str">
            <v>GL</v>
          </cell>
          <cell r="D1021">
            <v>644.94000000000005</v>
          </cell>
          <cell r="E1021">
            <v>36526</v>
          </cell>
        </row>
        <row r="1022">
          <cell r="A1022" t="str">
            <v>18.A.062</v>
          </cell>
          <cell r="B1022" t="str">
            <v>Brinquedo ponte oscilante de penhasco - M-09 - Tipo Pacta ou similar - fornec. e instal.</v>
          </cell>
          <cell r="C1022" t="str">
            <v>UN</v>
          </cell>
          <cell r="D1022">
            <v>774.74</v>
          </cell>
          <cell r="E1022">
            <v>36526</v>
          </cell>
        </row>
        <row r="1023">
          <cell r="A1023" t="str">
            <v>18.A.063</v>
          </cell>
          <cell r="B1023" t="str">
            <v>Brinquedo jangadinha - M-11 - Tipo Pacta ou similar - fornec. e instalação</v>
          </cell>
          <cell r="C1023" t="str">
            <v>UN</v>
          </cell>
          <cell r="D1023">
            <v>344.54</v>
          </cell>
          <cell r="E1023">
            <v>36526</v>
          </cell>
        </row>
        <row r="1024">
          <cell r="A1024" t="str">
            <v>18.A.064</v>
          </cell>
          <cell r="B1024" t="str">
            <v>Brinquedo escada em arco - M-18 ou similar - fornec. e instalação</v>
          </cell>
          <cell r="C1024" t="str">
            <v>UN</v>
          </cell>
          <cell r="D1024">
            <v>445.61</v>
          </cell>
          <cell r="E1024">
            <v>37408</v>
          </cell>
        </row>
        <row r="1025">
          <cell r="A1025" t="str">
            <v>18.A.065</v>
          </cell>
          <cell r="B1025" t="str">
            <v>Barreira dupla inclinada - M-20 - Tipo Pacta ou similar - fornec. e instalação</v>
          </cell>
          <cell r="C1025" t="str">
            <v>UN</v>
          </cell>
          <cell r="D1025">
            <v>851.22</v>
          </cell>
          <cell r="E1025">
            <v>36526</v>
          </cell>
        </row>
        <row r="1026">
          <cell r="A1026" t="str">
            <v>18.A.066</v>
          </cell>
          <cell r="B1026" t="str">
            <v>Brinquedo Jipão - M-23 - Tipo Pacta ou similar - fornec. e instalação</v>
          </cell>
          <cell r="C1026" t="str">
            <v>UN</v>
          </cell>
          <cell r="D1026">
            <v>1114.1199999999999</v>
          </cell>
          <cell r="E1026">
            <v>36526</v>
          </cell>
        </row>
        <row r="1027">
          <cell r="A1027" t="str">
            <v>18.A.067</v>
          </cell>
          <cell r="B1027" t="str">
            <v>Aparelho de ginástica abdominal - etapa 11 - Tipo Pacta ou similar - fornec. e instal.</v>
          </cell>
          <cell r="C1027" t="str">
            <v>UN</v>
          </cell>
          <cell r="D1027">
            <v>767.98</v>
          </cell>
          <cell r="E1027">
            <v>38718</v>
          </cell>
        </row>
        <row r="1028">
          <cell r="A1028" t="str">
            <v>18.A.068</v>
          </cell>
          <cell r="B1028" t="str">
            <v>Aparelho barra fixa - etapa 8.1 - Tipo Pacta ou similar - fornec. e instalação</v>
          </cell>
          <cell r="C1028" t="str">
            <v>UN</v>
          </cell>
          <cell r="D1028">
            <v>147.53</v>
          </cell>
          <cell r="E1028">
            <v>36526</v>
          </cell>
        </row>
        <row r="1029">
          <cell r="A1029" t="str">
            <v>18.A.069</v>
          </cell>
          <cell r="B1029" t="str">
            <v>Mesa rústica para jardim - M 26 - Tipo Pacta ou similar - fornec. e instalação</v>
          </cell>
          <cell r="C1029" t="str">
            <v>UN</v>
          </cell>
          <cell r="D1029">
            <v>486.82</v>
          </cell>
          <cell r="E1029">
            <v>37408</v>
          </cell>
        </row>
        <row r="1030">
          <cell r="A1030" t="str">
            <v>18.A.070</v>
          </cell>
          <cell r="B1030" t="str">
            <v>USAR O ITEM 18.A.055 - Barra de Equlibrio - M-17 - Tipo Pacta ou similiar -fornec. e instalação</v>
          </cell>
          <cell r="C1030" t="str">
            <v>UN</v>
          </cell>
          <cell r="D1030">
            <v>1254.71</v>
          </cell>
          <cell r="E1030">
            <v>37408</v>
          </cell>
        </row>
        <row r="1031">
          <cell r="A1031" t="str">
            <v>18.A.071</v>
          </cell>
          <cell r="B1031" t="str">
            <v>Balanço Triplo - M-08 - Tipo Pacta ou similiar - Fornec. e instalação</v>
          </cell>
          <cell r="C1031" t="str">
            <v>UN</v>
          </cell>
          <cell r="D1031">
            <v>897.19</v>
          </cell>
          <cell r="E1031">
            <v>38718</v>
          </cell>
        </row>
        <row r="1032">
          <cell r="A1032" t="str">
            <v>18.A.072</v>
          </cell>
          <cell r="B1032" t="str">
            <v>Multifuncional acoplado tipo Pacta ou similar - Fornec. e instalação</v>
          </cell>
          <cell r="C1032" t="str">
            <v>UN</v>
          </cell>
          <cell r="D1032">
            <v>3971.25</v>
          </cell>
          <cell r="E1032">
            <v>37408</v>
          </cell>
        </row>
        <row r="1033">
          <cell r="A1033" t="str">
            <v>18.A.073</v>
          </cell>
          <cell r="B1033" t="str">
            <v>Aparelho de ginástica  - etapa 14 - Tipo Pacta ou similar - fornec. e instal.</v>
          </cell>
          <cell r="C1033" t="str">
            <v>UN</v>
          </cell>
          <cell r="D1033">
            <v>374.44</v>
          </cell>
          <cell r="E1033">
            <v>39083</v>
          </cell>
        </row>
        <row r="1034">
          <cell r="A1034" t="str">
            <v>18.A.074</v>
          </cell>
          <cell r="B1034" t="str">
            <v xml:space="preserve">Aparelho de ginástica - etapa 09 - Tipo Pacta ou similar  -  fornec. e instalação </v>
          </cell>
          <cell r="C1034" t="str">
            <v>UN</v>
          </cell>
          <cell r="D1034">
            <v>425.19</v>
          </cell>
          <cell r="E1034">
            <v>39083</v>
          </cell>
        </row>
        <row r="1035">
          <cell r="A1035" t="str">
            <v>18.A.075</v>
          </cell>
          <cell r="B1035" t="str">
            <v>Brinquedo Upa Upa Duplo - M 34/2 - Tipo Pacta ou similar - fornec. e instalação</v>
          </cell>
          <cell r="C1035" t="str">
            <v>UN</v>
          </cell>
          <cell r="D1035">
            <v>1752.81</v>
          </cell>
          <cell r="E1035">
            <v>38718</v>
          </cell>
        </row>
        <row r="1036">
          <cell r="A1036" t="str">
            <v>18.A.076</v>
          </cell>
          <cell r="B1036" t="str">
            <v>Brinquedo Samurai - M 46 - Tipo Pacta ou similar - fornec. e instalação</v>
          </cell>
          <cell r="C1036" t="str">
            <v>UN</v>
          </cell>
          <cell r="D1036">
            <v>886.48</v>
          </cell>
          <cell r="E1036">
            <v>37408</v>
          </cell>
        </row>
        <row r="1037">
          <cell r="A1037" t="str">
            <v>18.A.077</v>
          </cell>
          <cell r="B1037" t="str">
            <v>Brinquedo Casa do Tarzan - M 45 - Tipo Pacta ou similar - fornec. e instalação</v>
          </cell>
          <cell r="C1037" t="str">
            <v>UN</v>
          </cell>
          <cell r="D1037">
            <v>3243.81</v>
          </cell>
          <cell r="E1037">
            <v>38718</v>
          </cell>
        </row>
        <row r="1038">
          <cell r="A1038" t="str">
            <v>18.A.078</v>
          </cell>
          <cell r="B1038" t="str">
            <v>Brinquedo Paraquedas  - M 38 - Tipo Pacta ou similar - fornec. e instalação</v>
          </cell>
          <cell r="C1038" t="str">
            <v>UN</v>
          </cell>
          <cell r="D1038">
            <v>1708.41</v>
          </cell>
          <cell r="E1038">
            <v>37408</v>
          </cell>
        </row>
        <row r="1039">
          <cell r="A1039" t="str">
            <v>18.A.079</v>
          </cell>
          <cell r="B1039" t="str">
            <v>Brinquedo Ponte de Desfiladeiro  - M 29 - Tipo Pacta ou similar - fornec. e instalação</v>
          </cell>
          <cell r="C1039" t="str">
            <v>UN</v>
          </cell>
          <cell r="D1039">
            <v>591.62</v>
          </cell>
          <cell r="E1039">
            <v>37408</v>
          </cell>
        </row>
        <row r="1040">
          <cell r="A1040" t="str">
            <v>18.A.080</v>
          </cell>
          <cell r="B1040" t="str">
            <v>Brinquedo Benedito Abbud - M 06 - Tipo Pacta ou similar - fornec. e instalação</v>
          </cell>
          <cell r="C1040" t="str">
            <v>UN</v>
          </cell>
          <cell r="D1040">
            <v>1754.37</v>
          </cell>
          <cell r="E1040">
            <v>38108</v>
          </cell>
        </row>
        <row r="1041">
          <cell r="A1041" t="str">
            <v>18.A.081</v>
          </cell>
          <cell r="B1041" t="str">
            <v>Aparelho de ginástica - etapa 10 - Tipo Pacta ou similar  -  fornec. e instalação</v>
          </cell>
          <cell r="C1041" t="str">
            <v>UN</v>
          </cell>
          <cell r="D1041">
            <v>377.35</v>
          </cell>
          <cell r="E1041">
            <v>39083</v>
          </cell>
        </row>
        <row r="1042">
          <cell r="A1042" t="str">
            <v>18.A.082</v>
          </cell>
          <cell r="B1042" t="str">
            <v>Brinquedo Cavalinho - Z01 - Tipo Pacta ou similar -  fornec. e instalação</v>
          </cell>
          <cell r="C1042" t="str">
            <v>UN</v>
          </cell>
          <cell r="D1042">
            <v>373.28</v>
          </cell>
          <cell r="E1042">
            <v>37408</v>
          </cell>
        </row>
        <row r="1043">
          <cell r="A1043" t="str">
            <v>18.A.083</v>
          </cell>
          <cell r="B1043" t="str">
            <v>Brinquedo Girafa - Z02 - Tipo Pacta ou similar -  fornec. e instalação</v>
          </cell>
          <cell r="C1043" t="str">
            <v>UN</v>
          </cell>
          <cell r="D1043">
            <v>397.94</v>
          </cell>
          <cell r="E1043">
            <v>37408</v>
          </cell>
        </row>
        <row r="1044">
          <cell r="A1044" t="str">
            <v>18.A.084</v>
          </cell>
          <cell r="B1044" t="str">
            <v>Brinquedo Elefante - Z03 - Tipo Pacta ou similar -  fornec. e instalação</v>
          </cell>
          <cell r="C1044" t="str">
            <v>UN</v>
          </cell>
          <cell r="D1044">
            <v>426.71</v>
          </cell>
          <cell r="E1044">
            <v>37408</v>
          </cell>
        </row>
        <row r="1045">
          <cell r="A1045" t="str">
            <v>18.A.085</v>
          </cell>
          <cell r="B1045" t="str">
            <v>Brinquedo Aranha - Z04 - Tipo Pacta ou similar -  fornec. e instalação</v>
          </cell>
          <cell r="C1045" t="str">
            <v>UN</v>
          </cell>
          <cell r="D1045">
            <v>462.07</v>
          </cell>
          <cell r="E1045">
            <v>38718</v>
          </cell>
        </row>
        <row r="1046">
          <cell r="A1046" t="str">
            <v>18.A.086</v>
          </cell>
          <cell r="B1046" t="str">
            <v>Brinquedo Rino - Z05 - Tipo Pacta ou similar -  fornec. e instalação</v>
          </cell>
          <cell r="C1046" t="str">
            <v>UN</v>
          </cell>
          <cell r="D1046">
            <v>426.71</v>
          </cell>
          <cell r="E1046">
            <v>37408</v>
          </cell>
        </row>
        <row r="1047">
          <cell r="A1047" t="str">
            <v>18.A.087</v>
          </cell>
          <cell r="B1047" t="str">
            <v>Brinquedo Jacaré - Z06 - Tipo Pacta ou similar -  fornec. e instalação</v>
          </cell>
          <cell r="C1047" t="str">
            <v>UN</v>
          </cell>
          <cell r="D1047">
            <v>372.07</v>
          </cell>
          <cell r="E1047">
            <v>38718</v>
          </cell>
        </row>
        <row r="1048">
          <cell r="A1048" t="str">
            <v>18.A.088</v>
          </cell>
          <cell r="B1048" t="str">
            <v>Brinquedo Escada Horizontal - M-19 -Tipo Pacta ou similar - fornec. e instalação</v>
          </cell>
          <cell r="C1048" t="str">
            <v>UN</v>
          </cell>
          <cell r="D1048">
            <v>531.97</v>
          </cell>
          <cell r="E1048">
            <v>37408</v>
          </cell>
        </row>
        <row r="1049">
          <cell r="A1049" t="str">
            <v>18.A.089</v>
          </cell>
          <cell r="B1049" t="str">
            <v>Brinquedo Gangorra simples - M-24/01 ou similar - fornec. e instalação</v>
          </cell>
          <cell r="C1049" t="str">
            <v>UN</v>
          </cell>
          <cell r="D1049">
            <v>198.38</v>
          </cell>
          <cell r="E1049">
            <v>37408</v>
          </cell>
        </row>
        <row r="1050">
          <cell r="A1050" t="str">
            <v>18.A.090</v>
          </cell>
          <cell r="B1050" t="str">
            <v xml:space="preserve">Aparelho de ginástica - etapa 12 ou similar - fornec. e instalação </v>
          </cell>
          <cell r="C1050" t="str">
            <v>UN</v>
          </cell>
          <cell r="D1050">
            <v>242.45</v>
          </cell>
          <cell r="E1050">
            <v>39264</v>
          </cell>
        </row>
        <row r="1051">
          <cell r="A1051" t="str">
            <v>18.A.091</v>
          </cell>
          <cell r="B1051" t="str">
            <v>Brinquedo Escada de Navio - M-15 ou similar - fornec. e instalação</v>
          </cell>
          <cell r="C1051" t="str">
            <v>UN</v>
          </cell>
          <cell r="D1051">
            <v>562.6</v>
          </cell>
          <cell r="E1051">
            <v>37408</v>
          </cell>
        </row>
        <row r="1052">
          <cell r="A1052" t="str">
            <v>18.A.092</v>
          </cell>
          <cell r="B1052" t="str">
            <v>Brinquedo Corrimão de bombeiro - M-22 ou similar - fornec. e instalação</v>
          </cell>
          <cell r="C1052" t="str">
            <v>UN</v>
          </cell>
          <cell r="D1052">
            <v>292.88</v>
          </cell>
          <cell r="E1052">
            <v>37408</v>
          </cell>
        </row>
        <row r="1053">
          <cell r="A1053" t="str">
            <v>18.A.093</v>
          </cell>
          <cell r="B1053" t="str">
            <v>Banco em madeira - conforme detalhe</v>
          </cell>
          <cell r="C1053" t="str">
            <v>UN</v>
          </cell>
          <cell r="D1053">
            <v>267.97000000000003</v>
          </cell>
          <cell r="E1053">
            <v>37408</v>
          </cell>
        </row>
        <row r="1054">
          <cell r="A1054" t="str">
            <v>18.A.094</v>
          </cell>
          <cell r="B1054" t="str">
            <v>Brinquedo Caracol - Demarcação - Det. Br-52</v>
          </cell>
          <cell r="C1054" t="str">
            <v>UN</v>
          </cell>
          <cell r="D1054">
            <v>203.5</v>
          </cell>
          <cell r="E1054">
            <v>37408</v>
          </cell>
        </row>
        <row r="1055">
          <cell r="A1055" t="str">
            <v>18.A.095</v>
          </cell>
          <cell r="B1055" t="str">
            <v xml:space="preserve">Brinquedo Cestão </v>
          </cell>
          <cell r="C1055" t="str">
            <v>UN</v>
          </cell>
          <cell r="D1055">
            <v>464.05</v>
          </cell>
          <cell r="E1055">
            <v>37408</v>
          </cell>
        </row>
        <row r="1056">
          <cell r="A1056" t="str">
            <v>18.A.096</v>
          </cell>
          <cell r="B1056" t="str">
            <v>Tanque de areia s/ mureta - r = 1,50 m - det. Ta2</v>
          </cell>
          <cell r="C1056" t="str">
            <v>UN</v>
          </cell>
          <cell r="D1056">
            <v>964.92</v>
          </cell>
          <cell r="E1056">
            <v>37408</v>
          </cell>
        </row>
        <row r="1057">
          <cell r="A1057" t="str">
            <v>18.A.097</v>
          </cell>
          <cell r="B1057" t="str">
            <v>Banco c/ apoio metálico e encosto de madeira - Det. Ba-06</v>
          </cell>
          <cell r="C1057" t="str">
            <v>UN</v>
          </cell>
          <cell r="D1057">
            <v>483.33</v>
          </cell>
          <cell r="E1057">
            <v>39264</v>
          </cell>
        </row>
        <row r="1058">
          <cell r="A1058" t="str">
            <v>18.A.098</v>
          </cell>
          <cell r="B1058" t="str">
            <v>Banco c/ encosto de concreto e madeira ( comp = 2,0M)</v>
          </cell>
          <cell r="C1058" t="str">
            <v>UN</v>
          </cell>
          <cell r="D1058">
            <v>546.35</v>
          </cell>
          <cell r="E1058">
            <v>38718</v>
          </cell>
        </row>
        <row r="1059">
          <cell r="A1059" t="str">
            <v>18.A.099</v>
          </cell>
          <cell r="B1059" t="str">
            <v>Escorregadores em concreto armado</v>
          </cell>
          <cell r="C1059" t="str">
            <v>M</v>
          </cell>
          <cell r="D1059">
            <v>102.57</v>
          </cell>
          <cell r="E1059">
            <v>38718</v>
          </cell>
        </row>
        <row r="1060">
          <cell r="A1060" t="str">
            <v>18.A.100</v>
          </cell>
          <cell r="B1060" t="str">
            <v>Amarelinha com pastilhas</v>
          </cell>
          <cell r="C1060" t="str">
            <v>UN</v>
          </cell>
          <cell r="D1060">
            <v>589.26</v>
          </cell>
          <cell r="E1060">
            <v>39083</v>
          </cell>
        </row>
        <row r="1061">
          <cell r="A1061" t="str">
            <v>18.A.101</v>
          </cell>
          <cell r="B1061" t="str">
            <v>Caracol com pastilhas</v>
          </cell>
          <cell r="C1061" t="str">
            <v>UN</v>
          </cell>
          <cell r="D1061">
            <v>849.61</v>
          </cell>
          <cell r="E1061">
            <v>39083</v>
          </cell>
        </row>
        <row r="1062">
          <cell r="A1062" t="str">
            <v>18.A.102</v>
          </cell>
          <cell r="B1062" t="str">
            <v>Tanque de areia r = 4,0 m - Det. RV.08/10 EDIF</v>
          </cell>
          <cell r="C1062" t="str">
            <v>UN</v>
          </cell>
          <cell r="D1062">
            <v>7023.88</v>
          </cell>
          <cell r="E1062">
            <v>38108</v>
          </cell>
        </row>
        <row r="1063">
          <cell r="A1063" t="str">
            <v>18.A.103</v>
          </cell>
          <cell r="B1063" t="str">
            <v>Balanço frontal p/ def. físico</v>
          </cell>
          <cell r="C1063" t="str">
            <v>UN</v>
          </cell>
          <cell r="D1063">
            <v>4866.92</v>
          </cell>
          <cell r="E1063">
            <v>38718</v>
          </cell>
        </row>
        <row r="1064">
          <cell r="A1064" t="str">
            <v>18.A.104</v>
          </cell>
          <cell r="B1064" t="str">
            <v>Balanço Duplo p/ def. físico</v>
          </cell>
          <cell r="C1064" t="str">
            <v>UN</v>
          </cell>
          <cell r="D1064">
            <v>5068.3100000000004</v>
          </cell>
          <cell r="E1064">
            <v>38718</v>
          </cell>
        </row>
        <row r="1065">
          <cell r="A1065" t="str">
            <v>18.A.105</v>
          </cell>
          <cell r="B1065" t="str">
            <v>Stand Table p/ def. físico</v>
          </cell>
          <cell r="C1065" t="str">
            <v>UN</v>
          </cell>
          <cell r="D1065">
            <v>5344.4</v>
          </cell>
          <cell r="E1065">
            <v>38108</v>
          </cell>
        </row>
        <row r="1066">
          <cell r="A1066" t="str">
            <v>18.A.106</v>
          </cell>
          <cell r="B1066" t="str">
            <v>Anfiteatro</v>
          </cell>
          <cell r="C1066" t="str">
            <v>UN</v>
          </cell>
          <cell r="D1066">
            <v>7735.82</v>
          </cell>
          <cell r="E1066">
            <v>38108</v>
          </cell>
        </row>
        <row r="1067">
          <cell r="A1067" t="str">
            <v>18.A.107</v>
          </cell>
          <cell r="B1067" t="str">
            <v>Tanque de areia com mureta - Banco de Pedra  Det. Ta- 03 - DIAMETRO DE 7 M</v>
          </cell>
          <cell r="C1067" t="str">
            <v>UN</v>
          </cell>
          <cell r="D1067">
            <v>2922.28</v>
          </cell>
          <cell r="E1067">
            <v>39083</v>
          </cell>
        </row>
        <row r="1068">
          <cell r="A1068" t="str">
            <v>18.A.108</v>
          </cell>
          <cell r="B1068" t="str">
            <v>Mesa de Madeira com bancos -  conforme detalhe  DET. 11B</v>
          </cell>
          <cell r="C1068" t="str">
            <v>UN</v>
          </cell>
          <cell r="D1068">
            <v>481.85</v>
          </cell>
          <cell r="E1068">
            <v>38718</v>
          </cell>
        </row>
        <row r="1069">
          <cell r="A1069" t="str">
            <v>18.A.109</v>
          </cell>
          <cell r="B1069" t="str">
            <v xml:space="preserve">Tanque de areia s/ mureta (8,80 x 6,60 m ) - DET. Ta-02 </v>
          </cell>
          <cell r="C1069" t="str">
            <v>UN</v>
          </cell>
          <cell r="D1069">
            <v>7943.19</v>
          </cell>
          <cell r="E1069">
            <v>39083</v>
          </cell>
        </row>
        <row r="1070">
          <cell r="A1070" t="str">
            <v>18.A.110</v>
          </cell>
          <cell r="B1070" t="str">
            <v>Upa upa simples - M34/01 - tipo pacta ou similar - fornec. e instalação</v>
          </cell>
          <cell r="C1070" t="str">
            <v xml:space="preserve">UN </v>
          </cell>
          <cell r="D1070">
            <v>1095.56</v>
          </cell>
          <cell r="E1070">
            <v>38718</v>
          </cell>
        </row>
        <row r="1071">
          <cell r="A1071" t="str">
            <v>18.A.111</v>
          </cell>
          <cell r="B1071" t="str">
            <v>Carrossel p/ def. físico</v>
          </cell>
          <cell r="C1071" t="str">
            <v xml:space="preserve">UN </v>
          </cell>
          <cell r="D1071">
            <v>7317.17</v>
          </cell>
          <cell r="E1071">
            <v>38718</v>
          </cell>
        </row>
        <row r="1072">
          <cell r="A1072" t="str">
            <v>18.A.112</v>
          </cell>
          <cell r="B1072" t="str">
            <v xml:space="preserve">Banco rendão, em madeira com pé em ferro fundido, 2,0M </v>
          </cell>
          <cell r="C1072" t="str">
            <v xml:space="preserve">UN </v>
          </cell>
          <cell r="D1072">
            <v>729.8</v>
          </cell>
          <cell r="E1072">
            <v>39083</v>
          </cell>
        </row>
        <row r="1073">
          <cell r="A1073" t="str">
            <v>18.A.113</v>
          </cell>
          <cell r="B1073" t="str">
            <v>Amarelinha de intertravado - Det. BR-25</v>
          </cell>
          <cell r="C1073" t="str">
            <v xml:space="preserve">UN </v>
          </cell>
          <cell r="D1073">
            <v>152.31</v>
          </cell>
          <cell r="E1073">
            <v>39264</v>
          </cell>
        </row>
        <row r="1074">
          <cell r="A1074" t="str">
            <v>18.A.114</v>
          </cell>
          <cell r="B1074" t="str">
            <v>Caracol de intertravado - Det. BR-26</v>
          </cell>
          <cell r="C1074" t="str">
            <v xml:space="preserve">UN </v>
          </cell>
          <cell r="D1074">
            <v>322.97000000000003</v>
          </cell>
          <cell r="E1074">
            <v>39264</v>
          </cell>
        </row>
        <row r="1075">
          <cell r="A1075" t="str">
            <v>18.A.115</v>
          </cell>
          <cell r="B1075" t="str">
            <v>Transplante de árvore acima de 30cm</v>
          </cell>
          <cell r="C1075" t="str">
            <v xml:space="preserve">UN </v>
          </cell>
          <cell r="D1075">
            <v>3865.12</v>
          </cell>
          <cell r="E1075">
            <v>39264</v>
          </cell>
        </row>
        <row r="1076">
          <cell r="A1076" t="str">
            <v>20.0.000</v>
          </cell>
          <cell r="B1076" t="str">
            <v>Serviços técnicos de obras civis</v>
          </cell>
        </row>
        <row r="1077">
          <cell r="A1077" t="str">
            <v>20.A.005</v>
          </cell>
          <cell r="B1077" t="str">
            <v>PASSOU P/ TABELA N. 31 - 20.03.01 - Coordenador geral</v>
          </cell>
          <cell r="C1077" t="str">
            <v>HT</v>
          </cell>
          <cell r="D1077">
            <v>30.93</v>
          </cell>
          <cell r="E1077">
            <v>35458</v>
          </cell>
        </row>
        <row r="1078">
          <cell r="A1078" t="str">
            <v>20.A.006</v>
          </cell>
          <cell r="B1078" t="str">
            <v>PASSOU P/ TABELA N. 31 - 20.03.02 - Profissional nível superior/sênior</v>
          </cell>
          <cell r="C1078" t="str">
            <v>HT</v>
          </cell>
          <cell r="D1078">
            <v>25.57</v>
          </cell>
          <cell r="E1078">
            <v>35459</v>
          </cell>
        </row>
        <row r="1079">
          <cell r="A1079" t="str">
            <v>20.A.007</v>
          </cell>
          <cell r="B1079" t="str">
            <v>PASSOU P/ TABELA N. 31 - 20.03.03 - Profissional nível superior/júnior</v>
          </cell>
          <cell r="C1079" t="str">
            <v>HT</v>
          </cell>
          <cell r="D1079">
            <v>13.8</v>
          </cell>
          <cell r="E1079">
            <v>35460</v>
          </cell>
        </row>
        <row r="1080">
          <cell r="A1080" t="str">
            <v>20.A.008</v>
          </cell>
          <cell r="B1080" t="str">
            <v>PASSOU P/ TABELA N. 31 - 20.03.05 - Projetista</v>
          </cell>
          <cell r="C1080" t="str">
            <v>HT</v>
          </cell>
          <cell r="D1080">
            <v>12.67</v>
          </cell>
          <cell r="E1080">
            <v>35461</v>
          </cell>
        </row>
        <row r="1081">
          <cell r="A1081" t="str">
            <v>20.A.009</v>
          </cell>
          <cell r="B1081" t="str">
            <v>Desenhista projetista</v>
          </cell>
          <cell r="C1081" t="str">
            <v>HT</v>
          </cell>
          <cell r="D1081">
            <v>7.76</v>
          </cell>
          <cell r="E1081">
            <v>36526</v>
          </cell>
        </row>
        <row r="1082">
          <cell r="A1082" t="str">
            <v>20.A.010</v>
          </cell>
          <cell r="B1082" t="str">
            <v>Locação linhas estaqueadas 20 em 20 m c/nivelamento geométrico</v>
          </cell>
          <cell r="C1082" t="str">
            <v>M</v>
          </cell>
          <cell r="D1082">
            <v>2.06</v>
          </cell>
          <cell r="E1082">
            <v>36527</v>
          </cell>
        </row>
        <row r="1083">
          <cell r="A1083" t="str">
            <v>20.A.039</v>
          </cell>
          <cell r="B1083" t="str">
            <v>PASSOU P/ TABELA N. 31 - 20.03.16 - "As built" em prancha "Ao"</v>
          </cell>
          <cell r="C1083" t="str">
            <v>UN</v>
          </cell>
          <cell r="D1083">
            <v>370.2</v>
          </cell>
          <cell r="E1083" t="str">
            <v>jan/97</v>
          </cell>
        </row>
        <row r="1084">
          <cell r="A1084" t="str">
            <v>20.A.040</v>
          </cell>
          <cell r="B1084" t="str">
            <v>PASSOU P/ TABELA N. 31 - 20.03.17 - "As built" em prancha "A1"</v>
          </cell>
          <cell r="C1084" t="str">
            <v>UN</v>
          </cell>
          <cell r="D1084">
            <v>297.77999999999997</v>
          </cell>
          <cell r="E1084" t="str">
            <v>jan/97</v>
          </cell>
        </row>
        <row r="1085">
          <cell r="A1085" t="str">
            <v>20.A.041</v>
          </cell>
          <cell r="B1085" t="str">
            <v>"As built" em prancha "A2"</v>
          </cell>
          <cell r="C1085" t="str">
            <v>UN</v>
          </cell>
          <cell r="D1085">
            <v>214.14</v>
          </cell>
          <cell r="E1085">
            <v>35460</v>
          </cell>
        </row>
        <row r="1086">
          <cell r="A1086" t="str">
            <v>20.A.042</v>
          </cell>
          <cell r="B1086" t="str">
            <v>"As built" em prancha "A3"</v>
          </cell>
          <cell r="C1086" t="str">
            <v>UN</v>
          </cell>
          <cell r="D1086">
            <v>166.57</v>
          </cell>
          <cell r="E1086">
            <v>35461</v>
          </cell>
        </row>
        <row r="1087">
          <cell r="A1087" t="str">
            <v>20.A.043</v>
          </cell>
          <cell r="B1087" t="str">
            <v>"As built" em prancha "A4"</v>
          </cell>
          <cell r="C1087" t="str">
            <v>UN</v>
          </cell>
          <cell r="D1087">
            <v>128.44999999999999</v>
          </cell>
          <cell r="E1087" t="str">
            <v>jan/97</v>
          </cell>
        </row>
        <row r="1088">
          <cell r="A1088" t="str">
            <v>20.A.053</v>
          </cell>
          <cell r="B1088" t="str">
            <v>PASSOU P/ TABELA N. 31 - 20.03.10 - Levantamento cadastral edif. até 500 m2</v>
          </cell>
          <cell r="C1088" t="str">
            <v>GL</v>
          </cell>
          <cell r="D1088">
            <v>812.7</v>
          </cell>
          <cell r="E1088" t="str">
            <v>jan/97</v>
          </cell>
        </row>
        <row r="1089">
          <cell r="A1089" t="str">
            <v>20.A.054</v>
          </cell>
          <cell r="B1089" t="str">
            <v>PASSOU P/ TABELA N. 31 - 20.03.11 - Levantamento cadastral edif. excedente 500 m2</v>
          </cell>
          <cell r="C1089" t="str">
            <v>M2</v>
          </cell>
          <cell r="D1089">
            <v>1.61</v>
          </cell>
          <cell r="E1089" t="str">
            <v>jan/97</v>
          </cell>
        </row>
        <row r="1090">
          <cell r="A1090" t="str">
            <v>20.A.055</v>
          </cell>
          <cell r="B1090" t="str">
            <v>PASSOU P/ TABELA N. 31 - 20.03.12 - Levantamento cadastral inst. elétricas - até 500 m2</v>
          </cell>
          <cell r="C1090" t="str">
            <v>GL</v>
          </cell>
          <cell r="D1090">
            <v>273.73</v>
          </cell>
          <cell r="E1090" t="str">
            <v>jan/97</v>
          </cell>
        </row>
        <row r="1091">
          <cell r="A1091" t="str">
            <v>20.A.056</v>
          </cell>
          <cell r="B1091" t="str">
            <v>PASSOU P/ TABELA N. 31 - 20.03.14 - Levantamento cadastral inst. hidro-sanitárias - até 500 m2</v>
          </cell>
          <cell r="C1091" t="str">
            <v>GL</v>
          </cell>
          <cell r="D1091">
            <v>273.73</v>
          </cell>
          <cell r="E1091" t="str">
            <v>jan/97</v>
          </cell>
        </row>
        <row r="1092">
          <cell r="A1092" t="str">
            <v>20.A.057</v>
          </cell>
          <cell r="B1092" t="str">
            <v>PASSOU P/ TABELA N. 31 - 20.03.13 - Levantamento cadastral inst. elétricas - excedente 500 m2</v>
          </cell>
          <cell r="C1092" t="str">
            <v>M2</v>
          </cell>
          <cell r="D1092">
            <v>0.54</v>
          </cell>
          <cell r="E1092" t="str">
            <v>jan/97</v>
          </cell>
        </row>
        <row r="1093">
          <cell r="A1093" t="str">
            <v>20.A.058</v>
          </cell>
          <cell r="B1093" t="str">
            <v>PASSOU P/ TABELA N. 31 - 20.03.15 - Levantamento cadastral inst. hidro-sanitárias - excedente 500 m2</v>
          </cell>
          <cell r="C1093" t="str">
            <v>M2</v>
          </cell>
          <cell r="D1093">
            <v>0.54</v>
          </cell>
          <cell r="E1093" t="str">
            <v>jan/97</v>
          </cell>
        </row>
        <row r="1094">
          <cell r="A1094" t="str">
            <v>20.A.069</v>
          </cell>
          <cell r="B1094" t="str">
            <v xml:space="preserve">Transporte de coordenadas </v>
          </cell>
          <cell r="C1094" t="str">
            <v>M</v>
          </cell>
          <cell r="D1094">
            <v>0.37</v>
          </cell>
          <cell r="E1094">
            <v>36526</v>
          </cell>
        </row>
        <row r="1095">
          <cell r="A1095" t="str">
            <v>20.A.070</v>
          </cell>
          <cell r="B1095" t="str">
            <v xml:space="preserve">Laudo técnico pericial c/ locação de linhas estaqueadas s/ nivel. - topografia </v>
          </cell>
          <cell r="C1095" t="str">
            <v>M</v>
          </cell>
          <cell r="D1095">
            <v>0.66</v>
          </cell>
          <cell r="E1095">
            <v>36526</v>
          </cell>
        </row>
        <row r="1096">
          <cell r="A1096" t="str">
            <v>20.A.071</v>
          </cell>
          <cell r="B1096" t="str">
            <v>Levantamento topográfico planialtimétrico de perímetro IIIP</v>
          </cell>
          <cell r="C1096" t="str">
            <v>KM</v>
          </cell>
          <cell r="D1096">
            <v>473</v>
          </cell>
          <cell r="E1096">
            <v>38718</v>
          </cell>
        </row>
        <row r="1097">
          <cell r="A1097" t="str">
            <v>20.A.072</v>
          </cell>
          <cell r="B1097" t="str">
            <v>Levantamento topográfico planialtimétrico cadastral classe II PAC</v>
          </cell>
          <cell r="C1097" t="str">
            <v>HA</v>
          </cell>
          <cell r="D1097">
            <v>2615</v>
          </cell>
          <cell r="E1097">
            <v>38899</v>
          </cell>
        </row>
        <row r="1098">
          <cell r="A1098" t="str">
            <v>90.0.000</v>
          </cell>
          <cell r="B1098" t="str">
            <v>Vegetação</v>
          </cell>
        </row>
        <row r="1099">
          <cell r="A1099" t="str">
            <v>90.A.001</v>
          </cell>
          <cell r="B1099" t="str">
            <v>Terra para cobertura do gramado (colocada)</v>
          </cell>
          <cell r="C1099" t="str">
            <v>M3</v>
          </cell>
          <cell r="D1099">
            <v>22.62</v>
          </cell>
          <cell r="E1099">
            <v>38718</v>
          </cell>
        </row>
        <row r="1100">
          <cell r="A1100" t="str">
            <v>90.A.002</v>
          </cell>
          <cell r="B1100" t="str">
            <v>Adubo químico N.P.K. 10:20:10</v>
          </cell>
          <cell r="C1100" t="str">
            <v>KG</v>
          </cell>
          <cell r="D1100">
            <v>1.23</v>
          </cell>
          <cell r="E1100">
            <v>39264</v>
          </cell>
        </row>
        <row r="1101">
          <cell r="A1101" t="str">
            <v>90.A.003</v>
          </cell>
          <cell r="B1101" t="str">
            <v>GRAMA-BATATAIS - Paspalum notatum - forração, em terreno de boa qualidade PASSOU P/ A TABELA 33 - 18.03.01</v>
          </cell>
          <cell r="C1101" t="str">
            <v>M2</v>
          </cell>
          <cell r="D1101">
            <v>9.85</v>
          </cell>
          <cell r="E1101">
            <v>38108</v>
          </cell>
        </row>
        <row r="1102">
          <cell r="A1102" t="str">
            <v>90.A.006</v>
          </cell>
          <cell r="B1102" t="str">
            <v>GRAMA SÃO CARLOS - Anoxonopus obtusifolius - forração, em terreno de boa qualidade PASSOU P/ A TABELA 33 - 18.03.03</v>
          </cell>
          <cell r="C1102" t="str">
            <v>M2</v>
          </cell>
          <cell r="D1102">
            <v>10.94</v>
          </cell>
          <cell r="E1102">
            <v>38108</v>
          </cell>
        </row>
        <row r="1103">
          <cell r="A1103" t="str">
            <v>90.A.009</v>
          </cell>
          <cell r="B1103" t="str">
            <v>Terra para cobertura do gramado - esp.=2cm(espalhada)</v>
          </cell>
          <cell r="C1103" t="str">
            <v>M2</v>
          </cell>
          <cell r="D1103">
            <v>0.73</v>
          </cell>
          <cell r="E1103">
            <v>37408</v>
          </cell>
        </row>
        <row r="1104">
          <cell r="A1104" t="str">
            <v>90.A.010</v>
          </cell>
          <cell r="B1104" t="str">
            <v>PAINEIRA ROSA - Chorisia speciosa - árvore, em terreno de boa qualidade PASSOU PARA A TABELA 33- 18.02.35</v>
          </cell>
          <cell r="C1104" t="str">
            <v>UN</v>
          </cell>
          <cell r="D1104">
            <v>84.57</v>
          </cell>
          <cell r="E1104">
            <v>38108</v>
          </cell>
        </row>
        <row r="1105">
          <cell r="A1105" t="str">
            <v>90.A.011</v>
          </cell>
          <cell r="B1105" t="str">
            <v xml:space="preserve">PAU-FERRO - Caesalpinia leiostachya - árvore, em terreno de boa qualidade </v>
          </cell>
          <cell r="C1105" t="str">
            <v>UN</v>
          </cell>
          <cell r="D1105">
            <v>51.67</v>
          </cell>
          <cell r="E1105">
            <v>39264</v>
          </cell>
        </row>
        <row r="1106">
          <cell r="A1106" t="str">
            <v>90.A.012</v>
          </cell>
          <cell r="B1106" t="str">
            <v>IPÊ-AMARELO  - Tabebuia chrysotricha - árvore, em terreno de boa qualidade - PASSOU P/ A TABELA 33- 18.02.25</v>
          </cell>
          <cell r="C1106" t="str">
            <v>UN</v>
          </cell>
          <cell r="D1106">
            <v>85.37</v>
          </cell>
          <cell r="E1106">
            <v>38108</v>
          </cell>
        </row>
        <row r="1107">
          <cell r="A1107" t="str">
            <v>90.A.013</v>
          </cell>
          <cell r="B1107" t="str">
            <v>UNHA-DE-VACA - Bauhinia variegata - árvore, em terreno de boa qualidade PASSOU P/ A TABELA 33- 18.02.57</v>
          </cell>
          <cell r="C1107" t="str">
            <v>UN</v>
          </cell>
          <cell r="D1107">
            <v>84.97</v>
          </cell>
          <cell r="E1107">
            <v>38108</v>
          </cell>
        </row>
        <row r="1108">
          <cell r="A1108" t="str">
            <v>90.A.015</v>
          </cell>
          <cell r="B1108" t="str">
            <v>REMOÇÃO E REPLANTIO DE ÁRVORE C/ TRONCO DIÂM. = 15 CM</v>
          </cell>
          <cell r="C1108" t="str">
            <v>UN</v>
          </cell>
          <cell r="D1108">
            <v>65.760000000000005</v>
          </cell>
          <cell r="E1108">
            <v>37408</v>
          </cell>
        </row>
        <row r="1109">
          <cell r="A1109" t="str">
            <v>90.A.017</v>
          </cell>
          <cell r="B1109" t="str">
            <v xml:space="preserve">JERIVÁ - Syagrus romanzoffiana - palmeira, em terreno de boa qualidade </v>
          </cell>
          <cell r="C1109" t="str">
            <v>UN</v>
          </cell>
          <cell r="D1109">
            <v>94.52</v>
          </cell>
          <cell r="E1109">
            <v>38899</v>
          </cell>
        </row>
        <row r="1110">
          <cell r="A1110" t="str">
            <v>90.A.018</v>
          </cell>
          <cell r="B1110" t="str">
            <v>LIGUSTRO CHINÊS - Ligustrum sinense - arbusto, em terreno de boa qualidade</v>
          </cell>
          <cell r="C1110" t="str">
            <v>UN</v>
          </cell>
          <cell r="D1110">
            <v>13.3</v>
          </cell>
          <cell r="E1110">
            <v>38718</v>
          </cell>
        </row>
        <row r="1111">
          <cell r="A1111" t="str">
            <v>90.A.019</v>
          </cell>
          <cell r="B1111" t="str">
            <v>USAR 18.03.79 - ESPONGINHA - Calliandra tweedii - arbusto, em terreno de boa qualidade</v>
          </cell>
          <cell r="C1111" t="str">
            <v>UN</v>
          </cell>
          <cell r="D1111">
            <v>11.34</v>
          </cell>
          <cell r="E1111">
            <v>36526</v>
          </cell>
        </row>
        <row r="1112">
          <cell r="A1112" t="str">
            <v>90.A.020</v>
          </cell>
          <cell r="B1112" t="str">
            <v>CEDRINHO - Cryptomenia japonica - arbusto, em terreno de boa qualidade</v>
          </cell>
          <cell r="C1112" t="str">
            <v>UN</v>
          </cell>
          <cell r="D1112">
            <v>11.4</v>
          </cell>
          <cell r="E1112">
            <v>37408</v>
          </cell>
        </row>
        <row r="1113">
          <cell r="A1113" t="str">
            <v>90.A.021</v>
          </cell>
          <cell r="B1113" t="str">
            <v>USAR 90.A.132 - HIBISCO - Hibiscus rosa simensis - arbusto, em terreno de boa qualidade PASSOU P/ A TABELA 33 - 18.03.83</v>
          </cell>
          <cell r="C1113" t="str">
            <v>UN</v>
          </cell>
          <cell r="D1113">
            <v>13.36</v>
          </cell>
          <cell r="E1113">
            <v>38108</v>
          </cell>
        </row>
        <row r="1114">
          <cell r="A1114" t="str">
            <v>90.A.022</v>
          </cell>
          <cell r="B1114" t="str">
            <v>USAR 90.A.137 - BELA EMÍLIA - Plumbago capensis - arbusto, em terreno de boa qualidade PASSOU P/ A TABELA 33- 18.03.71</v>
          </cell>
          <cell r="C1114" t="str">
            <v>UN</v>
          </cell>
          <cell r="D1114">
            <v>13.36</v>
          </cell>
          <cell r="E1114">
            <v>38108</v>
          </cell>
        </row>
        <row r="1115">
          <cell r="A1115" t="str">
            <v>90.A.023</v>
          </cell>
          <cell r="B1115" t="str">
            <v>USAR 90.A.142 - SETE-LÉGUAS - Pandorea ricasoliana - arbusto, em terreno de boa qualidade</v>
          </cell>
          <cell r="C1115">
            <v>0</v>
          </cell>
          <cell r="D1115">
            <v>0</v>
          </cell>
          <cell r="E1115">
            <v>35186</v>
          </cell>
        </row>
        <row r="1116">
          <cell r="A1116" t="str">
            <v>90.A.024</v>
          </cell>
          <cell r="B1116" t="str">
            <v>USAR 90.A.099 - CAMARADINHA - Lantana camara - arbusto, em terreno de boa qualidade</v>
          </cell>
          <cell r="C1116">
            <v>0</v>
          </cell>
          <cell r="D1116">
            <v>0</v>
          </cell>
          <cell r="E1116">
            <v>35186</v>
          </cell>
        </row>
        <row r="1117">
          <cell r="A1117" t="str">
            <v>90.A.025</v>
          </cell>
          <cell r="B1117" t="str">
            <v>LÍRIO-AMARELO - Hemerocallis flava - forração, em terreno de boa qualidade a cada 25 cm -PASSOU P/ A TABELA 33-18.03.21</v>
          </cell>
          <cell r="C1117" t="str">
            <v>DZ</v>
          </cell>
          <cell r="D1117">
            <v>22.82</v>
          </cell>
          <cell r="E1117">
            <v>38108</v>
          </cell>
        </row>
        <row r="1118">
          <cell r="A1118" t="str">
            <v>90.A.026</v>
          </cell>
          <cell r="B1118" t="str">
            <v>MORÉIA - Dietes iridioides - forração, em terreno de boa qualidade</v>
          </cell>
          <cell r="C1118" t="str">
            <v>M2</v>
          </cell>
          <cell r="D1118">
            <v>17.98</v>
          </cell>
          <cell r="E1118">
            <v>37408</v>
          </cell>
        </row>
        <row r="1119">
          <cell r="A1119" t="str">
            <v>90.A.027</v>
          </cell>
          <cell r="B1119" t="str">
            <v>Escarificação e regularização do terreno, profundidade de 0,15m</v>
          </cell>
          <cell r="C1119" t="str">
            <v>M2</v>
          </cell>
          <cell r="D1119">
            <v>2.2000000000000002</v>
          </cell>
          <cell r="E1119">
            <v>38718</v>
          </cell>
        </row>
        <row r="1120">
          <cell r="A1120" t="str">
            <v>90.A.028</v>
          </cell>
          <cell r="B1120" t="str">
            <v>Terra de boa qualidade (reserva) "usar o código 90.A.031"</v>
          </cell>
          <cell r="C1120" t="str">
            <v>M3</v>
          </cell>
          <cell r="D1120">
            <v>35.79</v>
          </cell>
          <cell r="E1120">
            <v>35431</v>
          </cell>
        </row>
        <row r="1121">
          <cell r="A1121" t="str">
            <v>90.A.030</v>
          </cell>
          <cell r="B1121" t="str">
            <v>AZALÉIA - Rhododendron simsii - arbusto, em terreno de boa qualidade PASSOU P/ A TABELA 33- 18.03.67</v>
          </cell>
          <cell r="C1121" t="str">
            <v>UN</v>
          </cell>
          <cell r="D1121">
            <v>13.89</v>
          </cell>
          <cell r="E1121">
            <v>38108</v>
          </cell>
        </row>
        <row r="1122">
          <cell r="A1122" t="str">
            <v>90.A.031</v>
          </cell>
          <cell r="B1122" t="str">
            <v xml:space="preserve">Fornecimento, coloc. e transporte terra, boa qualidade, p/plantação </v>
          </cell>
          <cell r="C1122" t="str">
            <v>M3</v>
          </cell>
          <cell r="D1122">
            <v>22.62</v>
          </cell>
          <cell r="E1122">
            <v>38718</v>
          </cell>
        </row>
        <row r="1123">
          <cell r="A1123" t="str">
            <v>90.A.032</v>
          </cell>
          <cell r="B1123" t="str">
            <v>Roçada / Capina</v>
          </cell>
          <cell r="C1123" t="str">
            <v>M2</v>
          </cell>
          <cell r="D1123">
            <v>2.11</v>
          </cell>
          <cell r="E1123">
            <v>39264</v>
          </cell>
        </row>
        <row r="1124">
          <cell r="A1124" t="str">
            <v>90.A.033</v>
          </cell>
          <cell r="B1124" t="str">
            <v xml:space="preserve">USAR 90.A.032 - Capina </v>
          </cell>
          <cell r="C1124" t="str">
            <v>HA</v>
          </cell>
          <cell r="D1124">
            <v>105.81</v>
          </cell>
          <cell r="E1124">
            <v>35431</v>
          </cell>
        </row>
        <row r="1125">
          <cell r="A1125" t="str">
            <v>90.A.034</v>
          </cell>
          <cell r="B1125" t="str">
            <v>USAR 18.02.55 - TIPUANA - Tipuana tipu - árvore, em terreno de boa qualidade PASSOU P/ A TABELA 33- 18.02.55</v>
          </cell>
          <cell r="C1125" t="str">
            <v>UN</v>
          </cell>
          <cell r="D1125">
            <v>84.99</v>
          </cell>
          <cell r="E1125">
            <v>38108</v>
          </cell>
        </row>
        <row r="1126">
          <cell r="A1126" t="str">
            <v>90.A.035</v>
          </cell>
          <cell r="B1126" t="str">
            <v>USAR 90.A.221 - JACARANDÁ-PAULISTA - Jacaranda mimosaefolia - árvore, em terreno de boa qualidade</v>
          </cell>
          <cell r="C1126" t="str">
            <v>UN</v>
          </cell>
          <cell r="D1126">
            <v>45.42</v>
          </cell>
          <cell r="E1126">
            <v>36526</v>
          </cell>
        </row>
        <row r="1127">
          <cell r="A1127" t="str">
            <v>90.A.036</v>
          </cell>
          <cell r="B1127" t="str">
            <v>USAR 90.A.140 - MALVAVISCO - Malvaviscus arboreus - arbusto, em terreno de boa qualidade PASSOU P/ A TABELA 33- 18.03.85</v>
          </cell>
          <cell r="C1127" t="str">
            <v>UN</v>
          </cell>
          <cell r="D1127">
            <v>13.36</v>
          </cell>
          <cell r="E1127">
            <v>38108</v>
          </cell>
        </row>
        <row r="1128">
          <cell r="A1128" t="str">
            <v>90.A.037</v>
          </cell>
          <cell r="B1128" t="str">
            <v>USAR 90.A.239 - CAPIM DOS PAMPAS - Cortadeira selloana - arbusto, em terreno de boa qualidade</v>
          </cell>
          <cell r="C1128" t="str">
            <v>UN</v>
          </cell>
          <cell r="D1128">
            <v>15.19</v>
          </cell>
          <cell r="E1128">
            <v>36526</v>
          </cell>
        </row>
        <row r="1129">
          <cell r="A1129" t="str">
            <v>90.A.038</v>
          </cell>
          <cell r="B1129" t="str">
            <v>USAR 18.03.49 - PRIMAVERA ROSA - Bougainvillea glaba - arbusto, em terreno de boa qualidade PASSOU P/ A TABELA 33- 18.03.49</v>
          </cell>
          <cell r="C1129" t="str">
            <v>UN</v>
          </cell>
          <cell r="D1129">
            <v>19.2</v>
          </cell>
          <cell r="E1129">
            <v>38108</v>
          </cell>
        </row>
        <row r="1130">
          <cell r="A1130" t="str">
            <v>90.A.039</v>
          </cell>
          <cell r="B1130" t="str">
            <v>REMOÇÃO E REPLANTIO DE ÁRVORE C/ TRONCO DIÂM. = 15 CM</v>
          </cell>
          <cell r="C1130" t="str">
            <v>UN</v>
          </cell>
          <cell r="D1130">
            <v>42.96</v>
          </cell>
          <cell r="E1130">
            <v>38718</v>
          </cell>
        </row>
        <row r="1131">
          <cell r="A1131" t="str">
            <v>90.A.040</v>
          </cell>
          <cell r="B1131" t="str">
            <v>Transplante de árvores c/diam. até 30cm   PASSOU P TABELA EDIF - 18.70.40</v>
          </cell>
          <cell r="C1131" t="str">
            <v>UN</v>
          </cell>
          <cell r="D1131">
            <v>147.85</v>
          </cell>
          <cell r="E1131">
            <v>38108</v>
          </cell>
        </row>
        <row r="1132">
          <cell r="A1132" t="str">
            <v>90.A.041</v>
          </cell>
          <cell r="B1132" t="str">
            <v>Transplante de árvores c/diam. até 50cm</v>
          </cell>
          <cell r="C1132" t="str">
            <v>UN</v>
          </cell>
          <cell r="D1132">
            <v>192.02</v>
          </cell>
          <cell r="E1132">
            <v>38899</v>
          </cell>
        </row>
        <row r="1133">
          <cell r="A1133" t="str">
            <v>90.A.042</v>
          </cell>
          <cell r="B1133" t="str">
            <v>PAINEIRA BRANCA - Ceiba pentandra - árvore, em terreno de boa qualidade</v>
          </cell>
          <cell r="C1133" t="str">
            <v>UN</v>
          </cell>
          <cell r="D1133">
            <v>59.63</v>
          </cell>
          <cell r="E1133">
            <v>38718</v>
          </cell>
        </row>
        <row r="1134">
          <cell r="A1134" t="str">
            <v>90.A.043</v>
          </cell>
          <cell r="B1134" t="str">
            <v>IPÊ-BRANCO - Tabebuia roseo-alba - árvore, em terreno de boa qualidade</v>
          </cell>
          <cell r="C1134" t="str">
            <v>UN</v>
          </cell>
          <cell r="D1134">
            <v>73.64</v>
          </cell>
          <cell r="E1134">
            <v>39083</v>
          </cell>
        </row>
        <row r="1135">
          <cell r="A1135" t="str">
            <v>90.A.044</v>
          </cell>
          <cell r="B1135" t="str">
            <v>IPÊ-CASCUDO - Tabebuia ochracea - árvore, em terreno de boa qualidade</v>
          </cell>
          <cell r="C1135" t="str">
            <v>UN</v>
          </cell>
          <cell r="D1135">
            <v>57.98</v>
          </cell>
          <cell r="E1135">
            <v>37408</v>
          </cell>
        </row>
        <row r="1136">
          <cell r="A1136" t="str">
            <v>90.A.045</v>
          </cell>
          <cell r="B1136" t="str">
            <v>IPÊ-DE-VÁRZEA - Tabebuia umbellata - árvore, em terreno de boa qualidade</v>
          </cell>
          <cell r="C1136" t="str">
            <v>UN</v>
          </cell>
          <cell r="D1136">
            <v>80.48</v>
          </cell>
          <cell r="E1136">
            <v>38899</v>
          </cell>
        </row>
        <row r="1137">
          <cell r="A1137" t="str">
            <v>90.A.046</v>
          </cell>
          <cell r="B1137" t="str">
            <v>IPÊ-ROSA - Tabebuia avellanedae - árvore, em terreno de boa qualidade PASSOU P/ A TABELA 33- 18.02.26</v>
          </cell>
          <cell r="C1137" t="str">
            <v>UN</v>
          </cell>
          <cell r="D1137">
            <v>75.11</v>
          </cell>
          <cell r="E1137">
            <v>38108</v>
          </cell>
        </row>
        <row r="1138">
          <cell r="A1138" t="str">
            <v>90.A.047</v>
          </cell>
          <cell r="B1138" t="str">
            <v xml:space="preserve">IPÊ-ROXO - Tabebuia impetiginosa - árvore, em terreno de boa qualidade </v>
          </cell>
          <cell r="C1138" t="str">
            <v>UN</v>
          </cell>
          <cell r="D1138">
            <v>55.2</v>
          </cell>
          <cell r="E1138">
            <v>39264</v>
          </cell>
        </row>
        <row r="1139">
          <cell r="A1139" t="str">
            <v>90.A.049</v>
          </cell>
          <cell r="B1139" t="str">
            <v>JEQUITIBÁ-BRANCO - Cariniana estrellensis - árvore, em terreno de boa qualidade</v>
          </cell>
          <cell r="C1139" t="str">
            <v>UN</v>
          </cell>
          <cell r="D1139">
            <v>58.79</v>
          </cell>
          <cell r="E1139">
            <v>38718</v>
          </cell>
        </row>
        <row r="1140">
          <cell r="A1140" t="str">
            <v>90.A.050</v>
          </cell>
          <cell r="B1140" t="str">
            <v>JEQUITIBÁ-ROSA - Cariniana legalis - árvore, em terreno de boa qualidade</v>
          </cell>
          <cell r="C1140" t="str">
            <v>UN</v>
          </cell>
          <cell r="D1140">
            <v>60.32</v>
          </cell>
          <cell r="E1140">
            <v>37408</v>
          </cell>
        </row>
        <row r="1141">
          <cell r="A1141" t="str">
            <v>90.A.051</v>
          </cell>
          <cell r="B1141" t="str">
            <v xml:space="preserve">MANACÁ-DA-SERRA - Tibouchina mutabilis - árvore, em terreno de boa qualidade </v>
          </cell>
          <cell r="C1141" t="str">
            <v>UN</v>
          </cell>
          <cell r="D1141">
            <v>61.48</v>
          </cell>
          <cell r="E1141">
            <v>39083</v>
          </cell>
        </row>
        <row r="1142">
          <cell r="A1142" t="str">
            <v>90.A.052</v>
          </cell>
          <cell r="B1142" t="str">
            <v>MANDIOQUEIRO - Didymopanax morototonii - árvore, em terreno de boa qualidade</v>
          </cell>
          <cell r="C1142" t="str">
            <v>UN</v>
          </cell>
          <cell r="D1142">
            <v>64.92</v>
          </cell>
          <cell r="E1142">
            <v>37408</v>
          </cell>
        </row>
        <row r="1143">
          <cell r="A1143" t="str">
            <v>90.A.053</v>
          </cell>
          <cell r="B1143" t="str">
            <v>MANDUIRANA - Senna macrantera - árvore, em terreno de boa qualidade</v>
          </cell>
          <cell r="C1143" t="str">
            <v>UN</v>
          </cell>
          <cell r="D1143">
            <v>62.5</v>
          </cell>
          <cell r="E1143">
            <v>37408</v>
          </cell>
        </row>
        <row r="1144">
          <cell r="A1144" t="str">
            <v>90.A.054</v>
          </cell>
          <cell r="B1144" t="str">
            <v>MIRINDIBA-ROSA - Lafoensia glyptocarpa - árvore, em terreno de boa qualidade</v>
          </cell>
          <cell r="C1144" t="str">
            <v>UN</v>
          </cell>
          <cell r="D1144">
            <v>63</v>
          </cell>
          <cell r="E1144">
            <v>37408</v>
          </cell>
        </row>
        <row r="1145">
          <cell r="A1145" t="str">
            <v>90.A.055</v>
          </cell>
          <cell r="B1145" t="str">
            <v>MULUNGU / SUINÃ - Erythrina falcata - árvore, em terreno de boa qualidade</v>
          </cell>
          <cell r="C1145" t="str">
            <v>UN</v>
          </cell>
          <cell r="D1145">
            <v>73.63</v>
          </cell>
          <cell r="E1145">
            <v>37408</v>
          </cell>
        </row>
        <row r="1146">
          <cell r="A1146" t="str">
            <v>90.A.056</v>
          </cell>
          <cell r="B1146" t="str">
            <v>MULUNGU - Erythrina verna - árvore, em terreno de boa qualidade</v>
          </cell>
          <cell r="C1146" t="str">
            <v>UN</v>
          </cell>
          <cell r="D1146">
            <v>73.63</v>
          </cell>
          <cell r="E1146">
            <v>37408</v>
          </cell>
        </row>
        <row r="1147">
          <cell r="A1147" t="str">
            <v>90.A.057</v>
          </cell>
          <cell r="B1147" t="str">
            <v>MULUNGU-CORAL - Erythrina mulungu - árvore, em terreno de boa qualidade</v>
          </cell>
          <cell r="C1147" t="str">
            <v>UN</v>
          </cell>
          <cell r="D1147">
            <v>71.209999999999994</v>
          </cell>
          <cell r="E1147">
            <v>37408</v>
          </cell>
        </row>
        <row r="1148">
          <cell r="A1148" t="str">
            <v>90.A.058</v>
          </cell>
          <cell r="B1148" t="str">
            <v>PATA-DE-VACA - Bauhinia forficata  - árvore, em terreno de boa qualidade</v>
          </cell>
          <cell r="C1148" t="str">
            <v>UN</v>
          </cell>
          <cell r="D1148">
            <v>61.48</v>
          </cell>
          <cell r="E1148">
            <v>39083</v>
          </cell>
        </row>
        <row r="1149">
          <cell r="A1149" t="str">
            <v>90.A.059</v>
          </cell>
          <cell r="B1149" t="str">
            <v>PAU-DE-VIOLA - Cytharexyllum myriantthum - árvore, em terreno de boa qualidade</v>
          </cell>
          <cell r="C1149" t="str">
            <v>UN</v>
          </cell>
          <cell r="D1149">
            <v>60.56</v>
          </cell>
          <cell r="E1149">
            <v>37408</v>
          </cell>
        </row>
        <row r="1150">
          <cell r="A1150" t="str">
            <v>90.A.060</v>
          </cell>
          <cell r="B1150" t="str">
            <v>PINHEIRO-BRAVO - Podocarpus lambertii - árvore, em terreno de boa qualidade</v>
          </cell>
          <cell r="C1150" t="str">
            <v>UN</v>
          </cell>
          <cell r="D1150">
            <v>57.89</v>
          </cell>
          <cell r="E1150">
            <v>37408</v>
          </cell>
        </row>
        <row r="1151">
          <cell r="A1151" t="str">
            <v>90.A.061</v>
          </cell>
          <cell r="B1151" t="str">
            <v>SANANDUVA - Erythrina crista-galli - árvore, em terreno de boa qualidade</v>
          </cell>
          <cell r="C1151" t="str">
            <v>UN</v>
          </cell>
          <cell r="D1151">
            <v>60.07</v>
          </cell>
          <cell r="E1151">
            <v>37408</v>
          </cell>
        </row>
        <row r="1152">
          <cell r="A1152" t="str">
            <v>90.A.062</v>
          </cell>
          <cell r="B1152" t="str">
            <v>SANGUE-DE-DRAGO - Croton urucurana - árvore, em terreno de boa qualidade</v>
          </cell>
          <cell r="C1152" t="str">
            <v>UN</v>
          </cell>
          <cell r="D1152">
            <v>60.07</v>
          </cell>
          <cell r="E1152">
            <v>37408</v>
          </cell>
        </row>
        <row r="1153">
          <cell r="A1153" t="str">
            <v>90.A.063</v>
          </cell>
          <cell r="B1153" t="str">
            <v>SAPUCAIA - Lecythis pisonis - árvore, em terreno de boa qualidade</v>
          </cell>
          <cell r="C1153" t="str">
            <v>UN</v>
          </cell>
          <cell r="D1153">
            <v>61.2</v>
          </cell>
          <cell r="E1153">
            <v>37408</v>
          </cell>
        </row>
        <row r="1154">
          <cell r="A1154" t="str">
            <v>90.A.064</v>
          </cell>
          <cell r="B1154" t="str">
            <v>SOMBREIRO - Clitoria racemosa - árvore, em terreno de boa qualidade</v>
          </cell>
          <cell r="C1154" t="str">
            <v>UN</v>
          </cell>
          <cell r="D1154">
            <v>62.82</v>
          </cell>
          <cell r="E1154">
            <v>37408</v>
          </cell>
        </row>
        <row r="1155">
          <cell r="A1155" t="str">
            <v>90.A.065</v>
          </cell>
          <cell r="B1155" t="str">
            <v xml:space="preserve">SUINÃ - Erythrina speciosa - árvore, em terreno de boa qualidade </v>
          </cell>
          <cell r="C1155" t="str">
            <v>UN</v>
          </cell>
          <cell r="D1155">
            <v>62.23</v>
          </cell>
          <cell r="E1155">
            <v>39083</v>
          </cell>
        </row>
        <row r="1156">
          <cell r="A1156" t="str">
            <v>90.A.066</v>
          </cell>
          <cell r="B1156" t="str">
            <v>TAMBORIL - Enterolobium contortisiliquum - árvore, em terreno de boa qualidade</v>
          </cell>
          <cell r="C1156" t="str">
            <v>UN</v>
          </cell>
          <cell r="D1156">
            <v>78.819999999999993</v>
          </cell>
          <cell r="E1156">
            <v>38899</v>
          </cell>
        </row>
        <row r="1157">
          <cell r="A1157" t="str">
            <v>90.A.067</v>
          </cell>
          <cell r="B1157" t="str">
            <v>PAU-FORMIGA / TRIPLARIS - Triplaris brasiliana - árvore, em terreno de boa qualidade</v>
          </cell>
          <cell r="C1157" t="str">
            <v>UN</v>
          </cell>
          <cell r="D1157">
            <v>80.37</v>
          </cell>
          <cell r="E1157">
            <v>39083</v>
          </cell>
        </row>
        <row r="1158">
          <cell r="A1158" t="str">
            <v>90.A.068</v>
          </cell>
          <cell r="B1158" t="str">
            <v>URUCUM - Bixa olerana - árvore, em terreno de boa qualidade</v>
          </cell>
          <cell r="C1158" t="str">
            <v>UN</v>
          </cell>
          <cell r="D1158">
            <v>80.2</v>
          </cell>
          <cell r="E1158">
            <v>38899</v>
          </cell>
        </row>
        <row r="1159">
          <cell r="A1159" t="str">
            <v>90.A.069</v>
          </cell>
          <cell r="B1159" t="str">
            <v>AÇOITA-CAVALO - Luehea-divaricata - árvore, em terreno de boa qualidade</v>
          </cell>
          <cell r="C1159" t="str">
            <v>UN</v>
          </cell>
          <cell r="D1159">
            <v>61.53</v>
          </cell>
          <cell r="E1159">
            <v>37408</v>
          </cell>
        </row>
        <row r="1160">
          <cell r="A1160" t="str">
            <v>90.A.070</v>
          </cell>
          <cell r="B1160" t="str">
            <v>ALBÍZIA - Albizia hasslerii - árvore, em terreno de boa qualidade</v>
          </cell>
          <cell r="C1160" t="str">
            <v>UN</v>
          </cell>
          <cell r="D1160">
            <v>79.2</v>
          </cell>
          <cell r="E1160">
            <v>37408</v>
          </cell>
        </row>
        <row r="1161">
          <cell r="A1161" t="str">
            <v>90.A.071</v>
          </cell>
          <cell r="B1161" t="str">
            <v>ALDRAGO - Pterocarpus violaceus - árvore, em terreno de boa qualidade</v>
          </cell>
          <cell r="C1161" t="str">
            <v>UN</v>
          </cell>
          <cell r="D1161">
            <v>81.98</v>
          </cell>
          <cell r="E1161">
            <v>39083</v>
          </cell>
        </row>
        <row r="1162">
          <cell r="A1162" t="str">
            <v>90.A.072</v>
          </cell>
          <cell r="B1162" t="str">
            <v>ALELUIA  / PAU-CIGARRA - Senna multijuga - árvore, em terreno de boa qualidade</v>
          </cell>
          <cell r="C1162" t="str">
            <v>UN</v>
          </cell>
          <cell r="D1162">
            <v>68.95</v>
          </cell>
          <cell r="E1162">
            <v>37408</v>
          </cell>
        </row>
        <row r="1163">
          <cell r="A1163" t="str">
            <v>90.A.073</v>
          </cell>
          <cell r="B1163" t="str">
            <v>ANGELIM-DOCE - Andira fraxinifolia - árvore, em terreno de boa qualidade</v>
          </cell>
          <cell r="C1163" t="str">
            <v>UN</v>
          </cell>
          <cell r="D1163">
            <v>59.11</v>
          </cell>
          <cell r="E1163">
            <v>37408</v>
          </cell>
        </row>
        <row r="1164">
          <cell r="A1164" t="str">
            <v>90.A.074</v>
          </cell>
          <cell r="B1164" t="str">
            <v>ANGICO - Anadenanthera colubrina - árvore, em terreno de boa qualidade</v>
          </cell>
          <cell r="C1164" t="str">
            <v>UN</v>
          </cell>
          <cell r="D1164">
            <v>65.7</v>
          </cell>
          <cell r="E1164">
            <v>39083</v>
          </cell>
        </row>
        <row r="1165">
          <cell r="A1165" t="str">
            <v>90.A.075</v>
          </cell>
          <cell r="B1165" t="str">
            <v>ARARIBÁ - Centrolobium tomentosum - árvore, em terreno de boa qualidade</v>
          </cell>
          <cell r="C1165" t="str">
            <v>UN</v>
          </cell>
          <cell r="D1165">
            <v>64.92</v>
          </cell>
          <cell r="E1165">
            <v>37408</v>
          </cell>
        </row>
        <row r="1166">
          <cell r="A1166" t="str">
            <v>90.A.076</v>
          </cell>
          <cell r="B1166" t="str">
            <v>ARAUCÁRIA  - Araucaria angustifolia - árvore, em terreno de boa qualidade</v>
          </cell>
          <cell r="C1166" t="str">
            <v>UN</v>
          </cell>
          <cell r="D1166">
            <v>62.98</v>
          </cell>
          <cell r="E1166">
            <v>37408</v>
          </cell>
        </row>
        <row r="1167">
          <cell r="A1167" t="str">
            <v>90.A.077</v>
          </cell>
          <cell r="B1167" t="str">
            <v>AROEIRA-SALSA - Schinus molle - árvore, em terreno de boa qualidade</v>
          </cell>
          <cell r="C1167" t="str">
            <v>UN</v>
          </cell>
          <cell r="D1167">
            <v>83.71</v>
          </cell>
          <cell r="E1167">
            <v>39083</v>
          </cell>
        </row>
        <row r="1168">
          <cell r="A1168" t="str">
            <v>90.A.078</v>
          </cell>
          <cell r="B1168" t="str">
            <v>CEBOLÃO - Phytolaca dioica - árvore, em terreno de boa qualidade</v>
          </cell>
          <cell r="C1168" t="str">
            <v>UN</v>
          </cell>
          <cell r="D1168">
            <v>64.92</v>
          </cell>
          <cell r="E1168">
            <v>37408</v>
          </cell>
        </row>
        <row r="1169">
          <cell r="A1169" t="str">
            <v>90.A.079</v>
          </cell>
          <cell r="B1169" t="str">
            <v>CEDRO - Cedrela fissilis - árvore, em terreno de boa qualidade</v>
          </cell>
          <cell r="C1169" t="str">
            <v>UN</v>
          </cell>
          <cell r="D1169">
            <v>61.14</v>
          </cell>
          <cell r="E1169">
            <v>37408</v>
          </cell>
        </row>
        <row r="1170">
          <cell r="A1170" t="str">
            <v>90.A.080</v>
          </cell>
          <cell r="B1170" t="str">
            <v>CHICHÁ - Sterculia chicha - árvore, em terreno de boa qualidade</v>
          </cell>
          <cell r="C1170" t="str">
            <v>UN</v>
          </cell>
          <cell r="D1170">
            <v>65.400000000000006</v>
          </cell>
          <cell r="E1170">
            <v>37408</v>
          </cell>
        </row>
        <row r="1171">
          <cell r="A1171" t="str">
            <v>90.A.081</v>
          </cell>
          <cell r="B1171" t="str">
            <v>COPAÍBA - Copaifera langsdorffii - árvore, em terreno de boa qualidade</v>
          </cell>
          <cell r="C1171" t="str">
            <v>UN</v>
          </cell>
          <cell r="D1171">
            <v>62.25</v>
          </cell>
          <cell r="E1171">
            <v>37408</v>
          </cell>
        </row>
        <row r="1172">
          <cell r="A1172" t="str">
            <v>90.A.082</v>
          </cell>
          <cell r="B1172" t="str">
            <v>DEDALEIRO - Lafoensia pacari - árvore, em terreno de boa qualidade</v>
          </cell>
          <cell r="C1172" t="str">
            <v>UN</v>
          </cell>
          <cell r="D1172">
            <v>60.56</v>
          </cell>
          <cell r="E1172">
            <v>37408</v>
          </cell>
        </row>
        <row r="1173">
          <cell r="A1173" t="str">
            <v>90.A.083</v>
          </cell>
          <cell r="B1173" t="str">
            <v>EMBAÚBA - Cecropia spp - árvore, em terreno de boa qualidade</v>
          </cell>
          <cell r="C1173" t="str">
            <v>UN</v>
          </cell>
          <cell r="D1173">
            <v>59.96</v>
          </cell>
          <cell r="E1173">
            <v>38718</v>
          </cell>
        </row>
        <row r="1174">
          <cell r="A1174" t="str">
            <v>90.A.084</v>
          </cell>
          <cell r="B1174" t="str">
            <v>EMBIRUÇU - Pseudobombax grandflorum - árvore, em terreno de boa qualidade</v>
          </cell>
          <cell r="C1174" t="str">
            <v>UN</v>
          </cell>
          <cell r="D1174">
            <v>63.46</v>
          </cell>
          <cell r="E1174">
            <v>37408</v>
          </cell>
        </row>
        <row r="1175">
          <cell r="A1175" t="str">
            <v>90.A.085</v>
          </cell>
          <cell r="B1175" t="str">
            <v>FAVEIRO - Peltophorum dubium - árvore, em terreno de boa qualidade</v>
          </cell>
          <cell r="C1175" t="str">
            <v>UN</v>
          </cell>
          <cell r="D1175">
            <v>66.08</v>
          </cell>
          <cell r="E1175">
            <v>37408</v>
          </cell>
        </row>
        <row r="1176">
          <cell r="A1176" t="str">
            <v>90.A.086</v>
          </cell>
          <cell r="B1176" t="str">
            <v>GUAPURUVU - Schizolobium parahyba - árvore, em terreno de boa qualidade</v>
          </cell>
          <cell r="C1176" t="str">
            <v>UN</v>
          </cell>
          <cell r="D1176">
            <v>65.72</v>
          </cell>
          <cell r="E1176">
            <v>37408</v>
          </cell>
        </row>
        <row r="1177">
          <cell r="A1177" t="str">
            <v>90.A.087</v>
          </cell>
          <cell r="B1177" t="str">
            <v>JATOBÁ - Hymenaea courbaril - árvore, em terreno de boa qualidade</v>
          </cell>
          <cell r="C1177" t="str">
            <v>UN</v>
          </cell>
          <cell r="D1177">
            <v>61.36</v>
          </cell>
          <cell r="E1177">
            <v>39083</v>
          </cell>
        </row>
        <row r="1178">
          <cell r="A1178" t="str">
            <v>90.A.088</v>
          </cell>
          <cell r="B1178" t="str">
            <v>ALAMANDA-DE-CERCA - Allamanda puberula - arbusto, em terreno de boa qualidade</v>
          </cell>
          <cell r="C1178" t="str">
            <v>UN</v>
          </cell>
          <cell r="D1178">
            <v>12.52</v>
          </cell>
          <cell r="E1178">
            <v>37408</v>
          </cell>
        </row>
        <row r="1179">
          <cell r="A1179" t="str">
            <v>90.A.089</v>
          </cell>
          <cell r="B1179" t="str">
            <v>BURITI - Mauritia flexuosa - palmeira, em terreno de boa qualidade PASSOU P/ A TABELA 33 - 18.02.63</v>
          </cell>
          <cell r="C1179" t="str">
            <v>UN</v>
          </cell>
          <cell r="D1179">
            <v>28.37</v>
          </cell>
          <cell r="E1179">
            <v>38108</v>
          </cell>
        </row>
        <row r="1180">
          <cell r="A1180" t="str">
            <v>90.A.090</v>
          </cell>
          <cell r="B1180" t="str">
            <v>FALSO-BABAÇU - Attalea oleifera - palmeira, em terreno de boa qualidade</v>
          </cell>
          <cell r="C1180" t="str">
            <v>UN</v>
          </cell>
          <cell r="D1180">
            <v>92.45</v>
          </cell>
          <cell r="E1180">
            <v>38108</v>
          </cell>
        </row>
        <row r="1181">
          <cell r="A1181" t="str">
            <v>90.A.091</v>
          </cell>
          <cell r="B1181" t="str">
            <v>GUARIROBA - Syagrus oleracea - palmeira, em terreno de boa qualidade PASSOU P/ A TABELA 33- 18.02.70</v>
          </cell>
          <cell r="C1181" t="str">
            <v>UN</v>
          </cell>
          <cell r="D1181">
            <v>28.02</v>
          </cell>
          <cell r="E1181">
            <v>38108</v>
          </cell>
        </row>
        <row r="1182">
          <cell r="A1182" t="str">
            <v>90.A.092</v>
          </cell>
          <cell r="B1182" t="str">
            <v>IÇA - Lytocaryum hoehnei - palmeira, em terreno de boa qualidade</v>
          </cell>
          <cell r="C1182" t="str">
            <v>UN</v>
          </cell>
          <cell r="D1182">
            <v>82.44</v>
          </cell>
          <cell r="E1182">
            <v>37408</v>
          </cell>
        </row>
        <row r="1183">
          <cell r="A1183" t="str">
            <v>90.A.093</v>
          </cell>
          <cell r="B1183" t="str">
            <v>INDAIÁ - Attalea dubia - palmeira, em terreno de boa qualidade</v>
          </cell>
          <cell r="C1183" t="str">
            <v>UN</v>
          </cell>
          <cell r="D1183">
            <v>86.27</v>
          </cell>
          <cell r="E1183">
            <v>37408</v>
          </cell>
        </row>
        <row r="1184">
          <cell r="A1184" t="str">
            <v>90.A.094</v>
          </cell>
          <cell r="B1184" t="str">
            <v>PALMITO-DOCE / PALMITO JUÇARA - Euterpe edulis - palmeira, em terreno de boa qualidade</v>
          </cell>
          <cell r="C1184" t="str">
            <v>UN</v>
          </cell>
          <cell r="D1184">
            <v>102.85</v>
          </cell>
          <cell r="E1184">
            <v>38899</v>
          </cell>
        </row>
        <row r="1185">
          <cell r="A1185" t="str">
            <v>90.A.095</v>
          </cell>
          <cell r="B1185" t="str">
            <v>GUAIMBÉ - Philodendron bipinnatifidum - arbusto, em terreno de boa qualidade</v>
          </cell>
          <cell r="C1185" t="str">
            <v>UN</v>
          </cell>
          <cell r="D1185">
            <v>10.66</v>
          </cell>
          <cell r="E1185">
            <v>37408</v>
          </cell>
        </row>
        <row r="1186">
          <cell r="A1186" t="str">
            <v>90.A.096</v>
          </cell>
          <cell r="B1186" t="str">
            <v>GUAIMBÉ - Philodendron ondulatum - arbusto, em terreno de boa qualidade</v>
          </cell>
          <cell r="C1186" t="str">
            <v>UN</v>
          </cell>
          <cell r="D1186">
            <v>13.39</v>
          </cell>
          <cell r="E1186">
            <v>37408</v>
          </cell>
        </row>
        <row r="1187">
          <cell r="A1187" t="str">
            <v>90.A.097</v>
          </cell>
          <cell r="B1187" t="str">
            <v>HELICONIA - Heliconia episcopalis - arbusto, em terreno de boa qualidade</v>
          </cell>
          <cell r="C1187" t="str">
            <v>UN</v>
          </cell>
          <cell r="D1187">
            <v>27.75</v>
          </cell>
          <cell r="E1187">
            <v>38718</v>
          </cell>
        </row>
        <row r="1188">
          <cell r="A1188" t="str">
            <v>90.A.098</v>
          </cell>
          <cell r="B1188" t="str">
            <v>INHAME - Alocasia sp - arbusto, em terreno de boa qualidade</v>
          </cell>
          <cell r="C1188" t="str">
            <v>UN</v>
          </cell>
          <cell r="D1188">
            <v>14.05</v>
          </cell>
          <cell r="E1188">
            <v>38718</v>
          </cell>
        </row>
        <row r="1189">
          <cell r="A1189" t="str">
            <v>90.A.099</v>
          </cell>
          <cell r="B1189" t="str">
            <v>LANTANA / CAMARAZINHO - Lantana camara - arbusto, em terreno de boa qualidade</v>
          </cell>
          <cell r="C1189" t="str">
            <v>M2</v>
          </cell>
          <cell r="D1189">
            <v>14.25</v>
          </cell>
          <cell r="E1189">
            <v>39083</v>
          </cell>
        </row>
        <row r="1190">
          <cell r="A1190" t="str">
            <v>90.A.100</v>
          </cell>
          <cell r="B1190" t="str">
            <v>LÍRIO-DO-BREJO - Hedychium coronarium - forração, em terreno de boa qualidade, cada 30 cm</v>
          </cell>
          <cell r="C1190" t="str">
            <v>M2</v>
          </cell>
          <cell r="D1190">
            <v>20.14</v>
          </cell>
          <cell r="E1190">
            <v>39083</v>
          </cell>
        </row>
        <row r="1191">
          <cell r="A1191" t="str">
            <v>90.A.101</v>
          </cell>
          <cell r="B1191" t="str">
            <v>MANACAZINHO - Brunfelsia uniflora - arbusto, em terreno de boa qualidade</v>
          </cell>
          <cell r="C1191" t="str">
            <v>UN</v>
          </cell>
          <cell r="D1191">
            <v>17.05</v>
          </cell>
          <cell r="E1191">
            <v>37408</v>
          </cell>
        </row>
        <row r="1192">
          <cell r="A1192" t="str">
            <v>90.A.102</v>
          </cell>
          <cell r="B1192" t="str">
            <v>PAPAGAIO - Heliconia pelttacorum - arbusto, em terreno de boa qualidade</v>
          </cell>
          <cell r="C1192" t="str">
            <v>UN</v>
          </cell>
          <cell r="D1192">
            <v>12.76</v>
          </cell>
          <cell r="E1192">
            <v>37408</v>
          </cell>
        </row>
        <row r="1193">
          <cell r="A1193" t="str">
            <v>90.A.103</v>
          </cell>
          <cell r="B1193" t="str">
            <v>QUARESMEIRA-ARBUSTIVA - Tibouchina chamissoana - arbusto, em terreno de boa qualidade</v>
          </cell>
          <cell r="C1193" t="str">
            <v>UN</v>
          </cell>
          <cell r="D1193">
            <v>14.22</v>
          </cell>
          <cell r="E1193">
            <v>37408</v>
          </cell>
        </row>
        <row r="1194">
          <cell r="A1194" t="str">
            <v>90.A.104</v>
          </cell>
          <cell r="B1194" t="str">
            <v>QUARESMEIRA-ARBUSTIVA - Tibouchina mourincandiana - arbusto, em terreno de boa qualidade</v>
          </cell>
          <cell r="C1194" t="str">
            <v>UN</v>
          </cell>
          <cell r="D1194">
            <v>13.5</v>
          </cell>
          <cell r="E1194">
            <v>37408</v>
          </cell>
        </row>
        <row r="1195">
          <cell r="A1195" t="str">
            <v>90.A.105</v>
          </cell>
          <cell r="B1195" t="str">
            <v>SAMAMBAIAÇU - Cyathea sp - arbusto, em terreno de boa qualidade</v>
          </cell>
          <cell r="C1195" t="str">
            <v>UN</v>
          </cell>
          <cell r="D1195">
            <v>18.32</v>
          </cell>
          <cell r="E1195">
            <v>37408</v>
          </cell>
        </row>
        <row r="1196">
          <cell r="A1196" t="str">
            <v>90.A.106</v>
          </cell>
          <cell r="B1196" t="str">
            <v>SETE-MARIAS - Cleome spinosa - arbusto, em terreno de boa qualidade</v>
          </cell>
          <cell r="C1196" t="str">
            <v>UN</v>
          </cell>
          <cell r="D1196">
            <v>12.85</v>
          </cell>
          <cell r="E1196">
            <v>37408</v>
          </cell>
        </row>
        <row r="1197">
          <cell r="A1197" t="str">
            <v>90.A.107</v>
          </cell>
          <cell r="B1197" t="str">
            <v>XAXIM - Dicksonia sellowiana - arbusto, em terreno de boa qualidade</v>
          </cell>
          <cell r="C1197" t="str">
            <v>UN</v>
          </cell>
          <cell r="D1197">
            <v>23.51</v>
          </cell>
          <cell r="E1197">
            <v>37408</v>
          </cell>
        </row>
        <row r="1198">
          <cell r="A1198" t="str">
            <v>90.A.108</v>
          </cell>
          <cell r="B1198" t="str">
            <v>GRAMA-INGLESA - Stenotaphrum secundatum - forração, em terreno de boa qualidade</v>
          </cell>
          <cell r="C1198" t="str">
            <v>M2</v>
          </cell>
          <cell r="D1198">
            <v>12.24</v>
          </cell>
          <cell r="E1198">
            <v>38108</v>
          </cell>
        </row>
        <row r="1199">
          <cell r="A1199" t="str">
            <v>90.A.109</v>
          </cell>
          <cell r="B1199" t="str">
            <v>GRAMA-INGLESA - Stenotaphrum secundatum variegatum - forração, em terreno de boa qualidade</v>
          </cell>
          <cell r="C1199" t="str">
            <v>M2</v>
          </cell>
          <cell r="D1199">
            <v>8.5</v>
          </cell>
          <cell r="E1199">
            <v>37408</v>
          </cell>
        </row>
        <row r="1200">
          <cell r="A1200" t="str">
            <v>90.A.110</v>
          </cell>
          <cell r="B1200" t="str">
            <v>BIRI - Canna limbata - forração, em terreno de boa qualidade</v>
          </cell>
          <cell r="C1200" t="str">
            <v>UN</v>
          </cell>
          <cell r="D1200">
            <v>14.16</v>
          </cell>
          <cell r="E1200">
            <v>38718</v>
          </cell>
        </row>
        <row r="1201">
          <cell r="A1201" t="str">
            <v>90.A.111</v>
          </cell>
          <cell r="B1201" t="str">
            <v>MARICÁ - Neomarica corulea - forração, em terreno de boa qualidade, cada 30cm</v>
          </cell>
          <cell r="C1201" t="str">
            <v>M2</v>
          </cell>
          <cell r="D1201">
            <v>30.32</v>
          </cell>
          <cell r="E1201">
            <v>37408</v>
          </cell>
        </row>
        <row r="1202">
          <cell r="A1202" t="str">
            <v>90.A.112</v>
          </cell>
          <cell r="B1202" t="str">
            <v>SALVIA - Salvia splendens - forração, em terreno de boa qualidade, cada 20cm</v>
          </cell>
          <cell r="C1202" t="str">
            <v>M2</v>
          </cell>
          <cell r="D1202">
            <v>28.62</v>
          </cell>
          <cell r="E1202">
            <v>38108</v>
          </cell>
        </row>
        <row r="1203">
          <cell r="A1203" t="str">
            <v>90.A.115</v>
          </cell>
          <cell r="B1203" t="str">
            <v>Mudas para peças do muro ecológico - Parque Vila Rodeio</v>
          </cell>
          <cell r="C1203" t="str">
            <v>GL</v>
          </cell>
          <cell r="D1203">
            <v>321.08</v>
          </cell>
          <cell r="E1203">
            <v>35431</v>
          </cell>
        </row>
        <row r="1204">
          <cell r="A1204" t="str">
            <v>90.A.116</v>
          </cell>
          <cell r="B1204" t="str">
            <v>Plantas aquáticas - Parque Vila Rodeio</v>
          </cell>
          <cell r="C1204" t="str">
            <v>GL</v>
          </cell>
          <cell r="D1204">
            <v>1601.18</v>
          </cell>
          <cell r="E1204">
            <v>35431</v>
          </cell>
        </row>
        <row r="1205">
          <cell r="A1205" t="str">
            <v>90.A.117</v>
          </cell>
          <cell r="B1205" t="str">
            <v>Reforma de canteiro de crinum e maranta - Praça F. Prestes</v>
          </cell>
          <cell r="C1205" t="str">
            <v>M2</v>
          </cell>
          <cell r="D1205">
            <v>13.32</v>
          </cell>
          <cell r="E1205">
            <v>35431</v>
          </cell>
        </row>
        <row r="1206">
          <cell r="A1206" t="str">
            <v>90.A.118</v>
          </cell>
          <cell r="B1206" t="str">
            <v>PASSOU PARA TABELA 33 - 18.01.03  Protetor tipo parque p/árvores</v>
          </cell>
          <cell r="C1206" t="str">
            <v>UN</v>
          </cell>
          <cell r="D1206">
            <v>37.15</v>
          </cell>
          <cell r="E1206">
            <v>38108</v>
          </cell>
        </row>
        <row r="1207">
          <cell r="A1207" t="str">
            <v>90.A.119</v>
          </cell>
          <cell r="B1207" t="str">
            <v>Fornecimento de composto orgânico curtido e peneirado, incl. transporte</v>
          </cell>
          <cell r="C1207" t="str">
            <v>M3</v>
          </cell>
          <cell r="D1207">
            <v>70.22</v>
          </cell>
          <cell r="E1207">
            <v>35431</v>
          </cell>
        </row>
        <row r="1208">
          <cell r="A1208" t="str">
            <v>90.A.120</v>
          </cell>
          <cell r="B1208" t="str">
            <v xml:space="preserve">AMOREIRA - Morus nigra - árvore, em terreno de boa qualidade </v>
          </cell>
          <cell r="C1208" t="str">
            <v>UN</v>
          </cell>
          <cell r="D1208">
            <v>55.98</v>
          </cell>
          <cell r="E1208">
            <v>39083</v>
          </cell>
        </row>
        <row r="1209">
          <cell r="A1209" t="str">
            <v>90.A.121</v>
          </cell>
          <cell r="B1209" t="str">
            <v>RESEDÁ - Lagerstroemia indica - árvore, em terreno de boa qualidade passou p/ a tabela 33- 18.02.47</v>
          </cell>
          <cell r="C1209" t="str">
            <v>UN</v>
          </cell>
          <cell r="D1209">
            <v>53.93</v>
          </cell>
          <cell r="E1209">
            <v>38108</v>
          </cell>
        </row>
        <row r="1210">
          <cell r="A1210" t="str">
            <v>90.A.122</v>
          </cell>
          <cell r="B1210" t="str">
            <v>MAGNÓLIA AMARELA - Michelia champaca - árvore, em terreno de boa qualidade  PASSOU P/ A TABELA 33- 18.02.33</v>
          </cell>
          <cell r="C1210" t="str">
            <v>UN</v>
          </cell>
          <cell r="D1210">
            <v>84.99</v>
          </cell>
          <cell r="E1210">
            <v>38108</v>
          </cell>
        </row>
        <row r="1211">
          <cell r="A1211" t="str">
            <v>90.A.123</v>
          </cell>
          <cell r="B1211" t="str">
            <v>FORMIUM - Phormium spp - arbusto, em terreno de boa qualidade</v>
          </cell>
          <cell r="C1211" t="str">
            <v>UN</v>
          </cell>
          <cell r="D1211">
            <v>18.04</v>
          </cell>
          <cell r="E1211">
            <v>37408</v>
          </cell>
        </row>
        <row r="1212">
          <cell r="A1212" t="str">
            <v>90.A.124</v>
          </cell>
          <cell r="B1212" t="str">
            <v>VEDÉLIA - Wedelia paludosa - forração, em terreno de boa qualidade, cada 15cm</v>
          </cell>
          <cell r="C1212" t="str">
            <v>M2</v>
          </cell>
          <cell r="D1212">
            <v>14.95</v>
          </cell>
          <cell r="E1212">
            <v>39083</v>
          </cell>
        </row>
        <row r="1213">
          <cell r="A1213" t="str">
            <v>90.A.127</v>
          </cell>
          <cell r="B1213" t="str">
            <v>MORÉIA-BICOLOR - Dietes bicolor - forração, em terreno de boa qualidade, cada 30cm</v>
          </cell>
          <cell r="C1213" t="str">
            <v>M2</v>
          </cell>
          <cell r="D1213">
            <v>29.2</v>
          </cell>
          <cell r="E1213">
            <v>38718</v>
          </cell>
        </row>
        <row r="1214">
          <cell r="A1214" t="str">
            <v>90.A.128</v>
          </cell>
          <cell r="B1214" t="str">
            <v>SOLANUM - Solannum violaceum - forração, em terreno de boa qualidade, cada 15cm</v>
          </cell>
          <cell r="C1214" t="str">
            <v>M2</v>
          </cell>
          <cell r="D1214">
            <v>24.72</v>
          </cell>
          <cell r="E1214">
            <v>37408</v>
          </cell>
        </row>
        <row r="1215">
          <cell r="A1215" t="str">
            <v>90.A.129</v>
          </cell>
          <cell r="B1215" t="str">
            <v>BIRI - Canna limbata - forração, em terreno de boa qualidade, cada 30cm</v>
          </cell>
          <cell r="C1215" t="str">
            <v>M2</v>
          </cell>
          <cell r="D1215">
            <v>14.37</v>
          </cell>
          <cell r="E1215">
            <v>37408</v>
          </cell>
        </row>
        <row r="1216">
          <cell r="A1216" t="str">
            <v>90.A.130</v>
          </cell>
          <cell r="B1216" t="str">
            <v>Protetor de árvores metálico de seção triangular</v>
          </cell>
          <cell r="C1216" t="str">
            <v>UN</v>
          </cell>
          <cell r="D1216">
            <v>218.99</v>
          </cell>
          <cell r="E1216">
            <v>38718</v>
          </cell>
        </row>
        <row r="1217">
          <cell r="A1217" t="str">
            <v>90.A.131</v>
          </cell>
          <cell r="B1217" t="str">
            <v>QUARESMEIRA-ROXA - Tibouchina granulosa - árvore, em terreno de boa qualidade</v>
          </cell>
          <cell r="C1217" t="str">
            <v>UN</v>
          </cell>
          <cell r="D1217">
            <v>53.52</v>
          </cell>
          <cell r="E1217">
            <v>39264</v>
          </cell>
        </row>
        <row r="1218">
          <cell r="A1218" t="str">
            <v>90.A.132</v>
          </cell>
          <cell r="B1218" t="str">
            <v>HIBISCO ROSA - Hibiscus rosa-sinensis - arbusto, em terreno de boa qualidade</v>
          </cell>
          <cell r="C1218" t="str">
            <v>UN</v>
          </cell>
          <cell r="D1218">
            <v>11.09</v>
          </cell>
          <cell r="E1218">
            <v>38108</v>
          </cell>
        </row>
        <row r="1219">
          <cell r="A1219" t="str">
            <v>90.A.133</v>
          </cell>
          <cell r="B1219" t="str">
            <v>CASSIA-ALELUIA - Cassia multijuga - árvore, em terreno de boa qualidade PASSOU P/ A TABELA 33- 18.02.10</v>
          </cell>
          <cell r="C1219" t="str">
            <v>UN</v>
          </cell>
          <cell r="D1219">
            <v>84.97</v>
          </cell>
          <cell r="E1219">
            <v>38108</v>
          </cell>
        </row>
        <row r="1220">
          <cell r="A1220" t="str">
            <v>90.A.134</v>
          </cell>
          <cell r="B1220" t="str">
            <v>ALOCASIA - Alocasia macrorhiza - arbusto, em terreno de boa qualidade</v>
          </cell>
          <cell r="C1220" t="str">
            <v>UN</v>
          </cell>
          <cell r="D1220">
            <v>10.7</v>
          </cell>
          <cell r="E1220">
            <v>37408</v>
          </cell>
        </row>
        <row r="1221">
          <cell r="A1221" t="str">
            <v>90.A.135</v>
          </cell>
          <cell r="B1221" t="str">
            <v>AGAPANTO - Agapanthus africanus - forração, em terreno de boa qualidade</v>
          </cell>
          <cell r="C1221" t="str">
            <v>UN</v>
          </cell>
          <cell r="D1221">
            <v>6.26</v>
          </cell>
          <cell r="E1221">
            <v>39083</v>
          </cell>
        </row>
        <row r="1222">
          <cell r="A1222" t="str">
            <v>90.A.136</v>
          </cell>
          <cell r="B1222" t="str">
            <v>ALECRIM-DE-CAMPINAS - Holocalix balansae - árvore, em terreno de boa qualidade</v>
          </cell>
          <cell r="C1222" t="str">
            <v>UN</v>
          </cell>
          <cell r="D1222">
            <v>84.74</v>
          </cell>
          <cell r="E1222">
            <v>38108</v>
          </cell>
        </row>
        <row r="1223">
          <cell r="A1223" t="str">
            <v>90.A.137</v>
          </cell>
          <cell r="B1223" t="str">
            <v>BELA-EMÍLIA - Plumbago capensis - arbusto, em terreno de boa qualidade</v>
          </cell>
          <cell r="C1223" t="str">
            <v>UN</v>
          </cell>
          <cell r="D1223">
            <v>9.2799999999999994</v>
          </cell>
          <cell r="E1223">
            <v>38718</v>
          </cell>
        </row>
        <row r="1224">
          <cell r="A1224" t="str">
            <v>90.A.138</v>
          </cell>
          <cell r="B1224" t="str">
            <v>CHOUPO - Papulos nigra - árvore, em terreno de boa qualidade</v>
          </cell>
          <cell r="C1224" t="str">
            <v>UN</v>
          </cell>
          <cell r="D1224">
            <v>58.54</v>
          </cell>
          <cell r="E1224">
            <v>37408</v>
          </cell>
        </row>
        <row r="1225">
          <cell r="A1225" t="str">
            <v>90.A.139</v>
          </cell>
          <cell r="B1225" t="str">
            <v>FLAMBOYANT - Delomix regia - árvore, em terreno de boa qualidade PASSOU P/ A TABELA 33- 18.02.20</v>
          </cell>
          <cell r="C1225" t="str">
            <v>UN</v>
          </cell>
          <cell r="D1225">
            <v>85.77</v>
          </cell>
          <cell r="E1225">
            <v>38108</v>
          </cell>
        </row>
        <row r="1226">
          <cell r="A1226" t="str">
            <v>90.A.140</v>
          </cell>
          <cell r="B1226" t="str">
            <v>MALVAVISCO - Malvaviscus arboreus - arbusto, em terreno de boa qualidade</v>
          </cell>
          <cell r="C1226" t="str">
            <v>UN</v>
          </cell>
          <cell r="D1226">
            <v>12.76</v>
          </cell>
          <cell r="E1226">
            <v>37408</v>
          </cell>
        </row>
        <row r="1227">
          <cell r="A1227" t="str">
            <v>90.A.141</v>
          </cell>
          <cell r="B1227" t="str">
            <v>PAU-BRASIL - Caesalpinia echinata - árvore, em terreno de boa qualidade PASSOU P/ A TABELA 33- 18.02.37</v>
          </cell>
          <cell r="C1227" t="str">
            <v>UN</v>
          </cell>
          <cell r="D1227">
            <v>90.37</v>
          </cell>
          <cell r="E1227">
            <v>38108</v>
          </cell>
        </row>
        <row r="1228">
          <cell r="A1228" t="str">
            <v>90.A.142</v>
          </cell>
          <cell r="B1228" t="str">
            <v>SETE-LÉGUAS - Pandorea ricasoliana - arbusto, em terreno de boa qualidade</v>
          </cell>
          <cell r="C1228" t="str">
            <v>UN</v>
          </cell>
          <cell r="D1228">
            <v>22.4</v>
          </cell>
          <cell r="E1228">
            <v>38718</v>
          </cell>
        </row>
        <row r="1229">
          <cell r="A1229" t="str">
            <v>90.A.143</v>
          </cell>
          <cell r="B1229" t="str">
            <v>TROMBETEIRO - Brugmansia suaveolens - arbusto, em terreno de boa qualidade</v>
          </cell>
          <cell r="C1229" t="str">
            <v>UN</v>
          </cell>
          <cell r="D1229">
            <v>9.06</v>
          </cell>
          <cell r="E1229">
            <v>35431</v>
          </cell>
        </row>
        <row r="1230">
          <cell r="A1230" t="str">
            <v>90.A.144</v>
          </cell>
          <cell r="B1230" t="str">
            <v>ACALIFA-MOSAICO VERDE - Acalypha wilkesiana - arbusto, em terreno de boa qualidade</v>
          </cell>
          <cell r="C1230" t="str">
            <v>UN</v>
          </cell>
          <cell r="D1230">
            <v>15.09</v>
          </cell>
          <cell r="E1230">
            <v>38108</v>
          </cell>
        </row>
        <row r="1231">
          <cell r="A1231" t="str">
            <v>90.A.145</v>
          </cell>
          <cell r="B1231" t="str">
            <v>CALIANDRA FLOR ROSA - Calliandra brevipes - arbusto, em terreno de boa qualidade</v>
          </cell>
          <cell r="C1231" t="str">
            <v>UN</v>
          </cell>
          <cell r="D1231">
            <v>12.22</v>
          </cell>
          <cell r="E1231">
            <v>39083</v>
          </cell>
        </row>
        <row r="1232">
          <cell r="A1232" t="str">
            <v>90.A.146</v>
          </cell>
          <cell r="B1232" t="str">
            <v>CALIANDRA FLOR VERMELHA-Calliandra haematocephala - arbusto, em terreno de boa qualidade</v>
          </cell>
          <cell r="C1232" t="str">
            <v>UN</v>
          </cell>
          <cell r="D1232">
            <v>15.72</v>
          </cell>
          <cell r="E1232">
            <v>38718</v>
          </cell>
        </row>
        <row r="1233">
          <cell r="A1233" t="str">
            <v>90.A.147</v>
          </cell>
          <cell r="B1233" t="str">
            <v>ARECA-BAMBU - Chrysalidocarpus lutescens - palmeira, em terreno de boa qualidade PASSOU P/ A TABELA 33- 18.02.61</v>
          </cell>
          <cell r="C1233" t="str">
            <v>UN</v>
          </cell>
          <cell r="D1233">
            <v>103.36</v>
          </cell>
          <cell r="E1233">
            <v>38108</v>
          </cell>
        </row>
        <row r="1234">
          <cell r="A1234" t="str">
            <v>90.A.148</v>
          </cell>
          <cell r="B1234" t="str">
            <v>CASSIA-ROSA - Cassia javanica - árvore, em terreno de boa qualidade</v>
          </cell>
          <cell r="C1234" t="str">
            <v>UN</v>
          </cell>
          <cell r="D1234">
            <v>62.5</v>
          </cell>
          <cell r="E1234">
            <v>37408</v>
          </cell>
        </row>
        <row r="1235">
          <cell r="A1235" t="str">
            <v>90.A.149</v>
          </cell>
          <cell r="B1235" t="str">
            <v>IRIS - Iris germanica - forração, em terreno de boa qualidade, cada 35cm</v>
          </cell>
          <cell r="C1235" t="str">
            <v>M2</v>
          </cell>
          <cell r="D1235">
            <v>12.95</v>
          </cell>
          <cell r="E1235">
            <v>37408</v>
          </cell>
        </row>
        <row r="1236">
          <cell r="A1236" t="str">
            <v>90.A.150</v>
          </cell>
          <cell r="B1236" t="str">
            <v xml:space="preserve">LÍRIO-LARANJA - Hemerocallis flava - forração, em terreno de boa qualidade a cada 25cm </v>
          </cell>
          <cell r="C1236" t="str">
            <v>M2</v>
          </cell>
          <cell r="D1236">
            <v>13.54</v>
          </cell>
          <cell r="E1236">
            <v>37408</v>
          </cell>
        </row>
        <row r="1237">
          <cell r="A1237" t="str">
            <v>90.A.151</v>
          </cell>
          <cell r="B1237" t="str">
            <v xml:space="preserve">LÍRIO-LARANJA - Hemerocallis flava - forração, em terreno de boa qualidade a cada 35cm </v>
          </cell>
          <cell r="C1237" t="str">
            <v>M2</v>
          </cell>
          <cell r="D1237">
            <v>9.1</v>
          </cell>
          <cell r="E1237">
            <v>37408</v>
          </cell>
        </row>
        <row r="1238">
          <cell r="A1238" t="str">
            <v>90.A.152</v>
          </cell>
          <cell r="B1238" t="str">
            <v>PIRACANTA - Piracantha coccinea - arbusto, em terreno de boa qualidade</v>
          </cell>
          <cell r="C1238" t="str">
            <v>UN</v>
          </cell>
          <cell r="D1238">
            <v>18.84</v>
          </cell>
          <cell r="E1238">
            <v>38108</v>
          </cell>
        </row>
        <row r="1239">
          <cell r="A1239" t="str">
            <v>90.A.153</v>
          </cell>
          <cell r="B1239" t="str">
            <v>AROEIRA - Schinus therenbehifolius - árvore, em terreno de boa qualidade</v>
          </cell>
          <cell r="C1239" t="str">
            <v>UN</v>
          </cell>
          <cell r="D1239">
            <v>57.42</v>
          </cell>
          <cell r="E1239">
            <v>37408</v>
          </cell>
        </row>
        <row r="1240">
          <cell r="A1240" t="str">
            <v>90.A.154</v>
          </cell>
          <cell r="B1240" t="str">
            <v>Remoção de grama</v>
          </cell>
          <cell r="C1240" t="str">
            <v>M2</v>
          </cell>
          <cell r="D1240">
            <v>0.45</v>
          </cell>
          <cell r="E1240">
            <v>35431</v>
          </cell>
        </row>
        <row r="1241">
          <cell r="A1241" t="str">
            <v>90.A.155</v>
          </cell>
          <cell r="B1241" t="str">
            <v>MARIA-SEM-VERGONHA - Impatiens hawkeri - forração, em terreno de boa qualidade a cada 20 cm</v>
          </cell>
          <cell r="C1241" t="str">
            <v>M2</v>
          </cell>
          <cell r="D1241">
            <v>18.82</v>
          </cell>
          <cell r="E1241">
            <v>38108</v>
          </cell>
        </row>
        <row r="1242">
          <cell r="A1242" t="str">
            <v>90.A.156</v>
          </cell>
          <cell r="B1242" t="str">
            <v>JACARANDA MIMOSO - Jacaranda mimosaefolia - árvore em terreno de boa qualidade</v>
          </cell>
          <cell r="C1242" t="str">
            <v>UN</v>
          </cell>
          <cell r="D1242">
            <v>67.56</v>
          </cell>
          <cell r="E1242">
            <v>37408</v>
          </cell>
        </row>
        <row r="1243">
          <cell r="A1243" t="str">
            <v>90.A.157</v>
          </cell>
          <cell r="B1243" t="str">
            <v>JASMIM MANGA - Plumeria  rubra - arbusto em terreno de boa qualidade</v>
          </cell>
          <cell r="C1243" t="str">
            <v>UN</v>
          </cell>
          <cell r="D1243">
            <v>22.09</v>
          </cell>
          <cell r="E1243">
            <v>38108</v>
          </cell>
        </row>
        <row r="1244">
          <cell r="A1244" t="str">
            <v>90.A.158</v>
          </cell>
          <cell r="B1244" t="str">
            <v>PRIMAVERA - Boungavillea  spectabilis - arbusto, em terreno de boa qualidade</v>
          </cell>
          <cell r="C1244" t="str">
            <v>UN</v>
          </cell>
          <cell r="D1244">
            <v>13.06</v>
          </cell>
          <cell r="E1244">
            <v>37408</v>
          </cell>
        </row>
        <row r="1245">
          <cell r="A1245" t="str">
            <v>90.A.159</v>
          </cell>
          <cell r="B1245" t="str">
            <v>PALMEIRA JERIVÁ - Arecastrum romanzoffianum - palmeira, em terreno de boa qualidade</v>
          </cell>
          <cell r="C1245" t="str">
            <v>UN</v>
          </cell>
          <cell r="D1245">
            <v>74.62</v>
          </cell>
          <cell r="E1245">
            <v>37408</v>
          </cell>
        </row>
        <row r="1246">
          <cell r="A1246" t="str">
            <v>90.A.160</v>
          </cell>
          <cell r="B1246" t="str">
            <v>PAU-FERRO - Caesalpinia ferrea - árvore, em terreno de boa qualidade PASSOU P/ A TABELA 33- 18.02.40</v>
          </cell>
          <cell r="C1246" t="str">
            <v>UN</v>
          </cell>
          <cell r="D1246">
            <v>84.37</v>
          </cell>
          <cell r="E1246">
            <v>38108</v>
          </cell>
        </row>
        <row r="1247">
          <cell r="A1247" t="str">
            <v>90.A.161</v>
          </cell>
          <cell r="B1247" t="str">
            <v>RESEDÁ GIGANTE - Lagerstroemia speciosa - árvore, em terreno de boa qualidade</v>
          </cell>
          <cell r="C1247" t="str">
            <v>UN</v>
          </cell>
          <cell r="D1247">
            <v>62.41</v>
          </cell>
          <cell r="E1247">
            <v>37408</v>
          </cell>
        </row>
        <row r="1248">
          <cell r="A1248" t="str">
            <v>90.A.162</v>
          </cell>
          <cell r="B1248" t="str">
            <v>ALAMANDA - Allamanda nobilis - arbusto, em terreno de boa qualidade</v>
          </cell>
          <cell r="C1248" t="str">
            <v>UN</v>
          </cell>
          <cell r="D1248">
            <v>10.82</v>
          </cell>
          <cell r="E1248">
            <v>37408</v>
          </cell>
        </row>
        <row r="1249">
          <cell r="A1249" t="str">
            <v>90.A.163</v>
          </cell>
          <cell r="B1249" t="str">
            <v>Locação de mudas de árvores - Itaquera</v>
          </cell>
          <cell r="C1249" t="str">
            <v>GL</v>
          </cell>
          <cell r="D1249">
            <v>859.09</v>
          </cell>
          <cell r="E1249">
            <v>35431</v>
          </cell>
        </row>
        <row r="1250">
          <cell r="A1250" t="str">
            <v>90.A.164</v>
          </cell>
          <cell r="B1250" t="str">
            <v xml:space="preserve">Locação de mudas de árvores </v>
          </cell>
          <cell r="C1250" t="str">
            <v>UN</v>
          </cell>
          <cell r="D1250">
            <v>1.03</v>
          </cell>
          <cell r="E1250">
            <v>35431</v>
          </cell>
        </row>
        <row r="1251">
          <cell r="A1251" t="str">
            <v>90.A.165</v>
          </cell>
          <cell r="B1251" t="str">
            <v>ABÉLIA - Abelia grandiflora - arbusto, em terreno de boa qualidade</v>
          </cell>
          <cell r="C1251" t="str">
            <v>UN</v>
          </cell>
          <cell r="D1251">
            <v>8.2899999999999991</v>
          </cell>
          <cell r="E1251">
            <v>37408</v>
          </cell>
        </row>
        <row r="1252">
          <cell r="A1252" t="str">
            <v>90.A.166</v>
          </cell>
          <cell r="B1252" t="str">
            <v>BUXO - Buxos sempervirens - arbusto, em terreno de boa qualidade</v>
          </cell>
          <cell r="C1252" t="str">
            <v>UN</v>
          </cell>
          <cell r="D1252">
            <v>14.9</v>
          </cell>
          <cell r="E1252">
            <v>37408</v>
          </cell>
        </row>
        <row r="1253">
          <cell r="A1253" t="str">
            <v>90.A.167</v>
          </cell>
          <cell r="B1253" t="str">
            <v>CAMARÃO-AMARELO - Pachystachys lutea - arbusto, em terreno de boa qualidade</v>
          </cell>
          <cell r="C1253" t="str">
            <v>UN</v>
          </cell>
          <cell r="D1253">
            <v>7.22</v>
          </cell>
          <cell r="E1253">
            <v>39083</v>
          </cell>
        </row>
        <row r="1254">
          <cell r="A1254" t="str">
            <v>90.A.168</v>
          </cell>
          <cell r="B1254" t="str">
            <v>CALADIUM - Caladium hortulanum - arbusto, em terreno de boa qualidade</v>
          </cell>
          <cell r="C1254" t="str">
            <v>UN</v>
          </cell>
          <cell r="D1254">
            <v>9.14</v>
          </cell>
          <cell r="E1254">
            <v>37408</v>
          </cell>
        </row>
        <row r="1255">
          <cell r="A1255" t="str">
            <v>90.A.169</v>
          </cell>
          <cell r="B1255" t="str">
            <v>HELICONIA - Heliconia rostrata - arbusto, em terreno de boa qualidade</v>
          </cell>
          <cell r="C1255" t="str">
            <v>UN</v>
          </cell>
          <cell r="D1255">
            <v>21.89</v>
          </cell>
          <cell r="E1255">
            <v>39083</v>
          </cell>
        </row>
        <row r="1256">
          <cell r="A1256" t="str">
            <v>90.A.170</v>
          </cell>
          <cell r="B1256" t="str">
            <v>RUSSÉLIA - Russelia equisetiformis - arbusto, em terreno de boa qualidade</v>
          </cell>
          <cell r="C1256" t="str">
            <v>UN</v>
          </cell>
          <cell r="D1256">
            <v>10.050000000000001</v>
          </cell>
          <cell r="E1256">
            <v>37408</v>
          </cell>
        </row>
        <row r="1257">
          <cell r="A1257" t="str">
            <v>90.A.171</v>
          </cell>
          <cell r="B1257" t="str">
            <v>CHORÃO - Salyx humboldtiana - árvore, em terreno de boa qualidade PASSOU P/ A TABELA 33- 18.02.15</v>
          </cell>
          <cell r="C1257" t="str">
            <v>UN</v>
          </cell>
          <cell r="D1257">
            <v>84.99</v>
          </cell>
          <cell r="E1257">
            <v>38108</v>
          </cell>
        </row>
        <row r="1258">
          <cell r="A1258" t="str">
            <v>90.A.172</v>
          </cell>
          <cell r="B1258" t="str">
            <v>CAPIM-LIMÃO - Cymbopogon schoenanthus - arbusto, em terreno de boa qualidade</v>
          </cell>
          <cell r="C1258" t="str">
            <v>UN</v>
          </cell>
          <cell r="D1258">
            <v>12.34</v>
          </cell>
          <cell r="E1258">
            <v>37408</v>
          </cell>
        </row>
        <row r="1259">
          <cell r="A1259" t="str">
            <v>90.A.173</v>
          </cell>
          <cell r="B1259" t="str">
            <v>FALSA ÍRIS - Morea iridioides - forração, em terreno de boa qualidade</v>
          </cell>
          <cell r="C1259" t="str">
            <v>UN</v>
          </cell>
          <cell r="D1259">
            <v>6.76</v>
          </cell>
          <cell r="E1259">
            <v>39083</v>
          </cell>
        </row>
        <row r="1260">
          <cell r="A1260" t="str">
            <v>90.A.174</v>
          </cell>
          <cell r="B1260" t="str">
            <v>ABIU-PILOSO - Pouteria torta - árvore, em terreno de boa qualidade</v>
          </cell>
          <cell r="C1260" t="str">
            <v>UN</v>
          </cell>
          <cell r="D1260">
            <v>61.2</v>
          </cell>
          <cell r="E1260">
            <v>37408</v>
          </cell>
        </row>
        <row r="1261">
          <cell r="A1261" t="str">
            <v>90.A.175</v>
          </cell>
          <cell r="B1261" t="str">
            <v>ARATICUM DO MATO - Duguetia lanceolata - árvore, em terreno de boa qualidade</v>
          </cell>
          <cell r="C1261" t="str">
            <v>UN</v>
          </cell>
          <cell r="D1261">
            <v>67.34</v>
          </cell>
          <cell r="E1261">
            <v>37408</v>
          </cell>
        </row>
        <row r="1262">
          <cell r="A1262" t="str">
            <v>90.A.176</v>
          </cell>
          <cell r="B1262" t="str">
            <v>CAMBUCA - Maelierea edulis - árvore, em terreno de boa qualidade</v>
          </cell>
          <cell r="C1262" t="str">
            <v>UN</v>
          </cell>
          <cell r="D1262">
            <v>62.01</v>
          </cell>
          <cell r="E1262">
            <v>37408</v>
          </cell>
        </row>
        <row r="1263">
          <cell r="A1263" t="str">
            <v>90.A.177</v>
          </cell>
          <cell r="B1263" t="str">
            <v>CAMBUCI - Campomanesia phaea - árvore, em terreno de boa qualidade</v>
          </cell>
          <cell r="C1263" t="str">
            <v>UN</v>
          </cell>
          <cell r="D1263">
            <v>41.89</v>
          </cell>
          <cell r="E1263">
            <v>36526</v>
          </cell>
        </row>
        <row r="1264">
          <cell r="A1264" t="str">
            <v>90.A.178</v>
          </cell>
          <cell r="B1264" t="str">
            <v xml:space="preserve">CAROBINHA - Jacaranda puberula - árvore, em terreno de boa qualidade </v>
          </cell>
          <cell r="C1264" t="str">
            <v>UN</v>
          </cell>
          <cell r="D1264">
            <v>62.74</v>
          </cell>
          <cell r="E1264">
            <v>37408</v>
          </cell>
        </row>
        <row r="1265">
          <cell r="A1265" t="str">
            <v>90.A.179</v>
          </cell>
          <cell r="B1265" t="str">
            <v xml:space="preserve">CAROBA BRANCA - Sparattus perma leucanthum - árvore, em terreno de boa qualidade </v>
          </cell>
          <cell r="C1265" t="str">
            <v>UN</v>
          </cell>
          <cell r="D1265">
            <v>64.430000000000007</v>
          </cell>
          <cell r="E1265">
            <v>37408</v>
          </cell>
        </row>
        <row r="1266">
          <cell r="A1266" t="str">
            <v>90.A.180</v>
          </cell>
          <cell r="B1266" t="str">
            <v xml:space="preserve">CEREJEIRA - Eugenia involucrata - árvore, em terreno de boa qualidade </v>
          </cell>
          <cell r="C1266" t="str">
            <v>UN</v>
          </cell>
          <cell r="D1266">
            <v>63.46</v>
          </cell>
          <cell r="E1266">
            <v>37408</v>
          </cell>
        </row>
        <row r="1267">
          <cell r="A1267" t="str">
            <v>90.A.181</v>
          </cell>
          <cell r="B1267" t="str">
            <v>CURCULIGO - Curculigo capitulata - forração, em terreno de boa qualidade, cada 40 cm</v>
          </cell>
          <cell r="C1267" t="str">
            <v>UN</v>
          </cell>
          <cell r="D1267">
            <v>15.19</v>
          </cell>
          <cell r="E1267">
            <v>38108</v>
          </cell>
        </row>
        <row r="1268">
          <cell r="A1268" t="str">
            <v>90.A.182</v>
          </cell>
          <cell r="B1268" t="str">
            <v>DIADEMA - Stiffia crysantha - árvore, em terreno de boa qualidade</v>
          </cell>
          <cell r="C1268" t="str">
            <v>UN</v>
          </cell>
          <cell r="D1268">
            <v>67.34</v>
          </cell>
          <cell r="E1268">
            <v>37408</v>
          </cell>
        </row>
        <row r="1269">
          <cell r="A1269" t="str">
            <v>90.A.183</v>
          </cell>
          <cell r="B1269" t="str">
            <v>EMBAÚBA BRANCA - Cecropia leucocoma - árvore, em terreno de boa qualidade</v>
          </cell>
          <cell r="C1269" t="str">
            <v>UN</v>
          </cell>
          <cell r="D1269">
            <v>73.709999999999994</v>
          </cell>
          <cell r="E1269">
            <v>39083</v>
          </cell>
        </row>
        <row r="1270">
          <cell r="A1270" t="str">
            <v>90.A.184</v>
          </cell>
          <cell r="B1270" t="str">
            <v>FIGUEIRA DE FOLHA LARGA - Ficus lyrata - árvore, em terreno de boa qualidade</v>
          </cell>
          <cell r="C1270" t="str">
            <v>UN</v>
          </cell>
          <cell r="D1270">
            <v>80.41</v>
          </cell>
          <cell r="E1270">
            <v>38718</v>
          </cell>
        </row>
        <row r="1271">
          <cell r="A1271" t="str">
            <v>90.A.185</v>
          </cell>
          <cell r="B1271" t="str">
            <v>GRUMIXAMA - Eugenia brasiliensis - árvore, em terreno de boa qualidade</v>
          </cell>
          <cell r="C1271" t="str">
            <v>UN</v>
          </cell>
          <cell r="D1271">
            <v>66.95</v>
          </cell>
          <cell r="E1271">
            <v>37408</v>
          </cell>
        </row>
        <row r="1272">
          <cell r="A1272" t="str">
            <v>90.A.186</v>
          </cell>
          <cell r="B1272" t="str">
            <v>GUABIROBA - Campomanesia xanthocarpa - árvore, em terreno de boa qualidade</v>
          </cell>
          <cell r="C1272" t="str">
            <v>UN</v>
          </cell>
          <cell r="D1272">
            <v>59.97</v>
          </cell>
          <cell r="E1272">
            <v>38718</v>
          </cell>
        </row>
        <row r="1273">
          <cell r="A1273" t="str">
            <v>90.A.187</v>
          </cell>
          <cell r="B1273" t="str">
            <v>GUANANDI - Calophyllum brasiliensis - árvore, em terreno de boa qualidade</v>
          </cell>
          <cell r="C1273" t="str">
            <v>UN</v>
          </cell>
          <cell r="D1273">
            <v>67.819999999999993</v>
          </cell>
          <cell r="E1273">
            <v>37408</v>
          </cell>
        </row>
        <row r="1274">
          <cell r="A1274" t="str">
            <v>90.A.188</v>
          </cell>
          <cell r="B1274" t="str">
            <v>GUARAIUVA - Securinega guaraiuva - árvore, em terreno de boa qualidade</v>
          </cell>
          <cell r="C1274" t="str">
            <v>UN</v>
          </cell>
          <cell r="D1274">
            <v>67.34</v>
          </cell>
          <cell r="E1274">
            <v>37408</v>
          </cell>
        </row>
        <row r="1275">
          <cell r="A1275" t="str">
            <v>90.A.189</v>
          </cell>
          <cell r="B1275" t="str">
            <v>JACARANDÁ DA BAHIA - Daubergia nigra - árvore em terreno de boa qualidade</v>
          </cell>
          <cell r="C1275" t="str">
            <v>UN</v>
          </cell>
          <cell r="D1275">
            <v>67.819999999999993</v>
          </cell>
          <cell r="E1275">
            <v>37408</v>
          </cell>
        </row>
        <row r="1276">
          <cell r="A1276" t="str">
            <v>90.A.190</v>
          </cell>
          <cell r="B1276" t="str">
            <v>JASMIM AMARELO - Jasminum mesmyl - arbusto, em terreno de boa qualidade</v>
          </cell>
          <cell r="C1276" t="str">
            <v>UN</v>
          </cell>
          <cell r="D1276">
            <v>9.91</v>
          </cell>
          <cell r="E1276">
            <v>38899</v>
          </cell>
        </row>
        <row r="1277">
          <cell r="A1277" t="str">
            <v>90.A.191</v>
          </cell>
          <cell r="B1277" t="str">
            <v>JENIPAPO - Jenipa americana - árvore, em terreno de boa qualidade</v>
          </cell>
          <cell r="C1277" t="str">
            <v>UN</v>
          </cell>
          <cell r="D1277">
            <v>62.82</v>
          </cell>
          <cell r="E1277">
            <v>37408</v>
          </cell>
        </row>
        <row r="1278">
          <cell r="A1278" t="str">
            <v>90.A.192</v>
          </cell>
          <cell r="B1278" t="str">
            <v>MAGNÓLIA BRANCA - Talauma ovata - árvore, em terreno de boa qualidade</v>
          </cell>
          <cell r="C1278" t="str">
            <v>UN</v>
          </cell>
          <cell r="D1278">
            <v>61.2</v>
          </cell>
          <cell r="E1278">
            <v>37408</v>
          </cell>
        </row>
        <row r="1279">
          <cell r="A1279" t="str">
            <v>90.A.193</v>
          </cell>
          <cell r="B1279" t="str">
            <v>PITANGA - Eugenia uniflora - árvore, em terreno de boa qualidade</v>
          </cell>
          <cell r="C1279" t="str">
            <v>UN</v>
          </cell>
          <cell r="D1279">
            <v>113.64</v>
          </cell>
          <cell r="E1279">
            <v>39083</v>
          </cell>
        </row>
        <row r="1280">
          <cell r="A1280" t="str">
            <v>90.A.194</v>
          </cell>
          <cell r="B1280" t="str">
            <v>SUINÃ - Erythrina falcata - árvore, em terreno de boa qualidade</v>
          </cell>
          <cell r="C1280" t="str">
            <v>UN</v>
          </cell>
          <cell r="D1280">
            <v>80.25</v>
          </cell>
          <cell r="E1280">
            <v>37408</v>
          </cell>
        </row>
        <row r="1281">
          <cell r="A1281" t="str">
            <v>90.A.195</v>
          </cell>
          <cell r="B1281" t="str">
            <v>TINGUI-PRETO - Dictyoloma vandellianum - árvore, em terreno de boa qualidade</v>
          </cell>
          <cell r="C1281" t="str">
            <v>UN</v>
          </cell>
          <cell r="D1281">
            <v>60.07</v>
          </cell>
          <cell r="E1281">
            <v>37408</v>
          </cell>
        </row>
        <row r="1282">
          <cell r="A1282" t="str">
            <v>90.A.196</v>
          </cell>
          <cell r="B1282" t="str">
            <v>UVAIA - Eugenia pyroformis - árvore, em terreno de boa qualidade</v>
          </cell>
          <cell r="C1282" t="str">
            <v>UN</v>
          </cell>
          <cell r="D1282">
            <v>61.23</v>
          </cell>
          <cell r="E1282">
            <v>38718</v>
          </cell>
        </row>
        <row r="1283">
          <cell r="A1283" t="str">
            <v>90.A.197</v>
          </cell>
          <cell r="B1283" t="str">
            <v>AÇAI - Euterpe oleracea - árvore, em terreno de boa qualidade</v>
          </cell>
          <cell r="C1283" t="str">
            <v>UN</v>
          </cell>
          <cell r="D1283">
            <v>51.13</v>
          </cell>
          <cell r="E1283">
            <v>36526</v>
          </cell>
        </row>
        <row r="1284">
          <cell r="A1284" t="str">
            <v>90.A.198</v>
          </cell>
          <cell r="B1284" t="str">
            <v>ANGELIM-AMARGOSO - árvore, em terreno de boa qualidade</v>
          </cell>
          <cell r="C1284" t="str">
            <v>UN</v>
          </cell>
          <cell r="D1284">
            <v>60.24</v>
          </cell>
          <cell r="E1284">
            <v>37408</v>
          </cell>
        </row>
        <row r="1285">
          <cell r="A1285" t="str">
            <v>90.A.199</v>
          </cell>
          <cell r="B1285" t="str">
            <v>ANGICO VERMELHO - árvore, em terreno de boa qualidade</v>
          </cell>
          <cell r="C1285" t="str">
            <v>UN</v>
          </cell>
          <cell r="D1285">
            <v>60.15</v>
          </cell>
          <cell r="E1285">
            <v>37408</v>
          </cell>
        </row>
        <row r="1286">
          <cell r="A1286" t="str">
            <v>90.A.200</v>
          </cell>
          <cell r="B1286" t="str">
            <v>BRACATINGA - Mimosa scabrella - árvore, em terreno de boa qualidade</v>
          </cell>
          <cell r="C1286" t="str">
            <v>UN</v>
          </cell>
          <cell r="D1286">
            <v>63.85</v>
          </cell>
          <cell r="E1286">
            <v>37408</v>
          </cell>
        </row>
        <row r="1287">
          <cell r="A1287" t="str">
            <v>90.A.201</v>
          </cell>
          <cell r="B1287" t="str">
            <v>CAMBOATÁ - Cupania vernalis - árvore, em terreno de boa qualidade</v>
          </cell>
          <cell r="C1287" t="str">
            <v>UN</v>
          </cell>
          <cell r="D1287">
            <v>64.75</v>
          </cell>
          <cell r="E1287">
            <v>37408</v>
          </cell>
        </row>
        <row r="1288">
          <cell r="A1288" t="str">
            <v>90.A.202</v>
          </cell>
          <cell r="B1288" t="str">
            <v>CANELA AMARELA - Nectandra lanceolata - árvore, em terreno de boa qualidade</v>
          </cell>
          <cell r="C1288" t="str">
            <v>UN</v>
          </cell>
          <cell r="D1288">
            <v>66.13</v>
          </cell>
          <cell r="E1288">
            <v>37408</v>
          </cell>
        </row>
        <row r="1289">
          <cell r="A1289" t="str">
            <v>90.A.203</v>
          </cell>
          <cell r="B1289" t="str">
            <v>CANELA PRETA - Ocotea catharinensis - árvore, em terreno de boa qualidade</v>
          </cell>
          <cell r="C1289" t="str">
            <v>UN</v>
          </cell>
          <cell r="D1289">
            <v>66.13</v>
          </cell>
          <cell r="E1289">
            <v>37408</v>
          </cell>
        </row>
        <row r="1290">
          <cell r="A1290" t="str">
            <v>90.A.204</v>
          </cell>
          <cell r="B1290" t="str">
            <v>CAPIXINGUI - Croton floribundus - árvore, em terreno de boa qualidade</v>
          </cell>
          <cell r="C1290" t="str">
            <v>UN</v>
          </cell>
          <cell r="D1290">
            <v>58.86</v>
          </cell>
          <cell r="E1290">
            <v>37408</v>
          </cell>
        </row>
        <row r="1291">
          <cell r="A1291" t="str">
            <v>90.A.205</v>
          </cell>
          <cell r="B1291" t="str">
            <v>CEREJEIRA DO RIO GRANDE - Myrcianthes edulis - árvore, em terreno de boa qualidade</v>
          </cell>
          <cell r="C1291" t="str">
            <v>UN</v>
          </cell>
          <cell r="D1291">
            <v>63.71</v>
          </cell>
          <cell r="E1291">
            <v>37408</v>
          </cell>
        </row>
        <row r="1292">
          <cell r="A1292" t="str">
            <v>90.A.206</v>
          </cell>
          <cell r="B1292" t="str">
            <v>CUVANTÃ / CAMBOATÃ - Cupania vernalis - árvore, em terreno de boa qualidade</v>
          </cell>
          <cell r="C1292" t="str">
            <v>UN</v>
          </cell>
          <cell r="D1292">
            <v>60.07</v>
          </cell>
          <cell r="E1292">
            <v>37408</v>
          </cell>
        </row>
        <row r="1293">
          <cell r="A1293" t="str">
            <v>90.A.207</v>
          </cell>
          <cell r="B1293" t="str">
            <v>FALSA-MURTA - Murraya exotica - árvore, em terreno de boa qualidade</v>
          </cell>
          <cell r="C1293" t="str">
            <v>UN</v>
          </cell>
          <cell r="D1293">
            <v>76.53</v>
          </cell>
          <cell r="E1293">
            <v>38108</v>
          </cell>
        </row>
        <row r="1294">
          <cell r="A1294" t="str">
            <v>90.A.208</v>
          </cell>
          <cell r="B1294" t="str">
            <v>GUAÇATONGA - Casearia sylvestris - árvore, em terreno de boa qualidade</v>
          </cell>
          <cell r="C1294" t="str">
            <v>UN</v>
          </cell>
          <cell r="D1294">
            <v>60.07</v>
          </cell>
          <cell r="E1294">
            <v>37408</v>
          </cell>
        </row>
        <row r="1295">
          <cell r="A1295" t="str">
            <v>90.A.209</v>
          </cell>
          <cell r="B1295" t="str">
            <v>GUARANTÃ - Esembeckia leiocarpa - árvore, em terreno de boa qualidade</v>
          </cell>
          <cell r="C1295" t="str">
            <v>UN</v>
          </cell>
          <cell r="D1295">
            <v>64.92</v>
          </cell>
          <cell r="E1295">
            <v>37408</v>
          </cell>
        </row>
        <row r="1296">
          <cell r="A1296" t="str">
            <v>90.A.210</v>
          </cell>
          <cell r="B1296" t="str">
            <v>GUATAMBÚ - Aspidosperma parvifolium - árvore, em terreno de boa qualidade</v>
          </cell>
          <cell r="C1296" t="str">
            <v>UN</v>
          </cell>
          <cell r="D1296">
            <v>60.07</v>
          </cell>
          <cell r="E1296">
            <v>37408</v>
          </cell>
        </row>
        <row r="1297">
          <cell r="A1297" t="str">
            <v>90.A.211</v>
          </cell>
          <cell r="B1297" t="str">
            <v>INGÁ - Inga uruguensis - árvore, em terreno de boa qualidade</v>
          </cell>
          <cell r="C1297" t="str">
            <v>UN</v>
          </cell>
          <cell r="D1297">
            <v>85.31</v>
          </cell>
          <cell r="E1297">
            <v>39083</v>
          </cell>
        </row>
        <row r="1298">
          <cell r="A1298" t="str">
            <v>90.A.212</v>
          </cell>
          <cell r="B1298" t="str">
            <v>IPÊ-BRANCO DO BREJO - Tabebuia dura - árvore, em terreno de boa qualidade</v>
          </cell>
          <cell r="C1298" t="str">
            <v>UN</v>
          </cell>
          <cell r="D1298">
            <v>75.11</v>
          </cell>
          <cell r="E1298">
            <v>38108</v>
          </cell>
        </row>
        <row r="1299">
          <cell r="A1299" t="str">
            <v>90.A.213</v>
          </cell>
          <cell r="B1299" t="str">
            <v>JACATIRÃO - Miconia cinnamomifolia - árvore, em terreno de boa qualidade</v>
          </cell>
          <cell r="C1299" t="str">
            <v>UN</v>
          </cell>
          <cell r="D1299">
            <v>67.34</v>
          </cell>
          <cell r="E1299">
            <v>37408</v>
          </cell>
        </row>
        <row r="1300">
          <cell r="A1300" t="str">
            <v>90.A.214</v>
          </cell>
          <cell r="B1300" t="str">
            <v>JABOTICABEIRA - Myrciaria trunciflora - árvore, em terreno de boa qualidade</v>
          </cell>
          <cell r="C1300" t="str">
            <v>UN</v>
          </cell>
          <cell r="D1300">
            <v>78.180000000000007</v>
          </cell>
          <cell r="E1300">
            <v>37408</v>
          </cell>
        </row>
        <row r="1301">
          <cell r="A1301" t="str">
            <v>90.A.215</v>
          </cell>
          <cell r="B1301" t="str">
            <v>lmurraya</v>
          </cell>
          <cell r="C1301" t="str">
            <v>UN</v>
          </cell>
          <cell r="D1301">
            <v>60.32</v>
          </cell>
          <cell r="E1301">
            <v>37408</v>
          </cell>
        </row>
        <row r="1302">
          <cell r="A1302" t="str">
            <v>90.A.216</v>
          </cell>
          <cell r="B1302" t="str">
            <v>PAU-JACARÉ - Piptadenia gonoacantha - árvore, em terreno de boa qualidade</v>
          </cell>
          <cell r="C1302" t="str">
            <v>UN</v>
          </cell>
          <cell r="D1302">
            <v>74.12</v>
          </cell>
          <cell r="E1302">
            <v>37408</v>
          </cell>
        </row>
        <row r="1303">
          <cell r="A1303" t="str">
            <v>90.A.217</v>
          </cell>
          <cell r="B1303" t="str">
            <v>PAU-PEREIRA - Platycyamus regnellii - árvore, em terreno de boa qualidade</v>
          </cell>
          <cell r="C1303" t="str">
            <v>UN</v>
          </cell>
          <cell r="D1303">
            <v>67.34</v>
          </cell>
          <cell r="E1303">
            <v>37408</v>
          </cell>
        </row>
        <row r="1304">
          <cell r="A1304" t="str">
            <v>90.A.218</v>
          </cell>
          <cell r="B1304" t="str">
            <v>SUCUPIRA-PRETA - Bowdichia virgilioides - árvore, em terreno de boa qualidade</v>
          </cell>
          <cell r="C1304" t="str">
            <v>UN</v>
          </cell>
          <cell r="D1304">
            <v>57.98</v>
          </cell>
          <cell r="E1304">
            <v>37408</v>
          </cell>
        </row>
        <row r="1305">
          <cell r="A1305" t="str">
            <v>90.A.219</v>
          </cell>
          <cell r="B1305" t="str">
            <v>TIMBÓ - Ateleia glazioveana - árvore, em terreno de boa qualidade</v>
          </cell>
          <cell r="C1305" t="str">
            <v>UN</v>
          </cell>
          <cell r="D1305">
            <v>60.07</v>
          </cell>
          <cell r="E1305">
            <v>37408</v>
          </cell>
        </row>
        <row r="1306">
          <cell r="A1306" t="str">
            <v>90.A.220</v>
          </cell>
          <cell r="B1306" t="str">
            <v>CARRAPATEIRA - Metrodoria nigra - árvore, em terreno de boa qualidade</v>
          </cell>
          <cell r="C1306" t="str">
            <v>UN</v>
          </cell>
          <cell r="D1306">
            <v>60.07</v>
          </cell>
          <cell r="E1306">
            <v>37408</v>
          </cell>
        </row>
        <row r="1307">
          <cell r="A1307" t="str">
            <v>90.A.221</v>
          </cell>
          <cell r="B1307" t="str">
            <v>JACARANDÁ-PAULISTA - Jacaranda mimosaefolia - árvore, em terreno de boa qualidade PASSOU P/ A TABELA 33- 18.02.30</v>
          </cell>
          <cell r="C1307" t="str">
            <v>UN</v>
          </cell>
          <cell r="D1307">
            <v>84.99</v>
          </cell>
          <cell r="E1307">
            <v>38108</v>
          </cell>
        </row>
        <row r="1308">
          <cell r="A1308" t="str">
            <v>90.A.222</v>
          </cell>
          <cell r="B1308" t="str">
            <v>PITOMBEIRA - Talisia esculenta - árvore, em terreno de boa qualidade</v>
          </cell>
          <cell r="C1308" t="str">
            <v>UN</v>
          </cell>
          <cell r="D1308">
            <v>57.98</v>
          </cell>
          <cell r="E1308">
            <v>37408</v>
          </cell>
        </row>
        <row r="1309">
          <cell r="A1309" t="str">
            <v>90.A.223</v>
          </cell>
          <cell r="B1309" t="str">
            <v>PINDAUBUNA - Xylopia brasiliensis - árvore, em terreno de boa qualidade</v>
          </cell>
          <cell r="C1309" t="str">
            <v>UN</v>
          </cell>
          <cell r="D1309">
            <v>67.34</v>
          </cell>
          <cell r="E1309">
            <v>37408</v>
          </cell>
        </row>
        <row r="1310">
          <cell r="A1310" t="str">
            <v>90.A.224</v>
          </cell>
          <cell r="B1310" t="str">
            <v>PINDAIBA - Xylopia ermaginata - árvore, em terreno de boa qualidade</v>
          </cell>
          <cell r="C1310" t="str">
            <v>UN</v>
          </cell>
          <cell r="D1310">
            <v>57.98</v>
          </cell>
          <cell r="E1310">
            <v>37408</v>
          </cell>
        </row>
        <row r="1311">
          <cell r="A1311" t="str">
            <v>90.A.225</v>
          </cell>
          <cell r="B1311" t="str">
            <v>PINDAUVUNA - Styrax pohlii - árvore, em terreno de boa qualidade</v>
          </cell>
          <cell r="C1311" t="str">
            <v>UN</v>
          </cell>
          <cell r="D1311">
            <v>67.34</v>
          </cell>
          <cell r="E1311">
            <v>37408</v>
          </cell>
        </row>
        <row r="1312">
          <cell r="A1312" t="str">
            <v>90.A.226</v>
          </cell>
          <cell r="B1312" t="str">
            <v>BRANQUILHO - Sebastiana commersoniana - árvore, em terreno de boa qualidade</v>
          </cell>
          <cell r="C1312" t="str">
            <v>UN</v>
          </cell>
          <cell r="D1312">
            <v>60.07</v>
          </cell>
          <cell r="E1312">
            <v>37408</v>
          </cell>
        </row>
        <row r="1313">
          <cell r="A1313" t="str">
            <v>90.A.227</v>
          </cell>
          <cell r="B1313" t="str">
            <v>SAPUCAINHA - Carpotroche brasiliensis - árvore, em terreno de boa qualidade</v>
          </cell>
          <cell r="C1313" t="str">
            <v>UN</v>
          </cell>
          <cell r="D1313">
            <v>60.56</v>
          </cell>
          <cell r="E1313">
            <v>37408</v>
          </cell>
        </row>
        <row r="1314">
          <cell r="A1314" t="str">
            <v>90.A.228</v>
          </cell>
          <cell r="B1314" t="str">
            <v>MARAVILHA - Mirabilis jalapa - arbusto, em terreno de boa qualidade</v>
          </cell>
          <cell r="C1314" t="str">
            <v>UN</v>
          </cell>
          <cell r="D1314">
            <v>13.82</v>
          </cell>
          <cell r="E1314">
            <v>37408</v>
          </cell>
        </row>
        <row r="1315">
          <cell r="A1315" t="str">
            <v>90.A.229</v>
          </cell>
          <cell r="B1315" t="str">
            <v>FLAMBOYANT-ANÃO - Caesalpina pulcherrima - árvore, em terreno de boa qualidade</v>
          </cell>
          <cell r="C1315" t="str">
            <v>UN</v>
          </cell>
          <cell r="D1315">
            <v>65.16</v>
          </cell>
          <cell r="E1315">
            <v>37408</v>
          </cell>
        </row>
        <row r="1316">
          <cell r="A1316" t="str">
            <v>90.A.230</v>
          </cell>
          <cell r="B1316" t="str">
            <v>IPÊ-AMARELO - Tabebuia vellosoi - árvore, em terreno de boa qualidade</v>
          </cell>
          <cell r="C1316" t="str">
            <v>UN</v>
          </cell>
          <cell r="D1316">
            <v>55.62</v>
          </cell>
          <cell r="E1316">
            <v>37408</v>
          </cell>
        </row>
        <row r="1317">
          <cell r="A1317" t="str">
            <v>90.A.231</v>
          </cell>
          <cell r="B1317" t="str">
            <v>JACARANDÁ - Jacaranda acutifolia hum &amp; bompl - árvore,  em terreno de boa qualidade</v>
          </cell>
          <cell r="C1317" t="str">
            <v>UN</v>
          </cell>
          <cell r="D1317">
            <v>61.2</v>
          </cell>
          <cell r="E1317">
            <v>37408</v>
          </cell>
        </row>
        <row r="1318">
          <cell r="A1318" t="str">
            <v>90.A.232</v>
          </cell>
          <cell r="B1318" t="str">
            <v>FALSO-BARBATIMÃO - Cassia leptophyla - árvore, em terreno de boa qualidade</v>
          </cell>
          <cell r="C1318" t="str">
            <v>UN</v>
          </cell>
          <cell r="D1318">
            <v>94.31</v>
          </cell>
          <cell r="E1318">
            <v>39083</v>
          </cell>
        </row>
        <row r="1319">
          <cell r="A1319" t="str">
            <v>90.A.233</v>
          </cell>
          <cell r="B1319" t="str">
            <v>CANUDO DE PITO - Senna bicapsularis - árvore, em terreno de boa qualidade</v>
          </cell>
          <cell r="C1319" t="str">
            <v>UN</v>
          </cell>
          <cell r="D1319">
            <v>52.23</v>
          </cell>
          <cell r="E1319">
            <v>37408</v>
          </cell>
        </row>
        <row r="1320">
          <cell r="A1320" t="str">
            <v>90.A.234</v>
          </cell>
          <cell r="B1320" t="str">
            <v>CANUDO DE PITO - Carpotroche brasiliensis - árvore, em terreno de boa qualidade</v>
          </cell>
          <cell r="C1320" t="str">
            <v>UN</v>
          </cell>
          <cell r="D1320">
            <v>53.46</v>
          </cell>
          <cell r="E1320">
            <v>37408</v>
          </cell>
        </row>
        <row r="1321">
          <cell r="A1321" t="str">
            <v>90.A.235</v>
          </cell>
          <cell r="B1321" t="str">
            <v>IXORIA - Ixoria coccinea - arbusto, em terreno de boa qualidade</v>
          </cell>
          <cell r="C1321" t="str">
            <v>UN</v>
          </cell>
          <cell r="D1321">
            <v>15.87</v>
          </cell>
          <cell r="E1321">
            <v>37408</v>
          </cell>
        </row>
        <row r="1322">
          <cell r="A1322" t="str">
            <v>90.A.236</v>
          </cell>
          <cell r="B1322" t="str">
            <v>IPOMEA - Ipomea cairica - arbusto, em terreno de boa qualidade</v>
          </cell>
          <cell r="C1322" t="str">
            <v>UN</v>
          </cell>
          <cell r="D1322">
            <v>16.41</v>
          </cell>
          <cell r="E1322">
            <v>38899</v>
          </cell>
        </row>
        <row r="1323">
          <cell r="A1323" t="str">
            <v>90.A.237</v>
          </cell>
          <cell r="B1323" t="str">
            <v>GUAIMBÉ - Philodendron selloum - arbusto, em terreno de boa qualidade</v>
          </cell>
          <cell r="C1323" t="str">
            <v>UN</v>
          </cell>
          <cell r="D1323">
            <v>10.94</v>
          </cell>
          <cell r="E1323">
            <v>37408</v>
          </cell>
        </row>
        <row r="1324">
          <cell r="A1324" t="str">
            <v>90.A.238</v>
          </cell>
          <cell r="B1324" t="str">
            <v>PAU DE INCENSO - Pittosporum tobira - arbusto,  em terreno de boa qualidade</v>
          </cell>
          <cell r="C1324" t="str">
            <v>UN</v>
          </cell>
          <cell r="D1324">
            <v>17.53</v>
          </cell>
          <cell r="E1324">
            <v>37408</v>
          </cell>
        </row>
        <row r="1325">
          <cell r="A1325" t="str">
            <v>90.A.239</v>
          </cell>
          <cell r="B1325" t="str">
            <v>CAPIM DOS PAMPAS - Cortadeira selloana - arbusto, em terreno de boa qualidade</v>
          </cell>
          <cell r="C1325" t="str">
            <v>UN</v>
          </cell>
          <cell r="D1325">
            <v>16.399999999999999</v>
          </cell>
          <cell r="E1325">
            <v>37408</v>
          </cell>
        </row>
        <row r="1326">
          <cell r="A1326" t="str">
            <v>90.A.240</v>
          </cell>
          <cell r="B1326" t="str">
            <v xml:space="preserve">ORELHA DE URSO - Tibouchina grandifolia - arbusto, em terreno de boa qualidade                                                       </v>
          </cell>
          <cell r="C1326" t="str">
            <v>UN</v>
          </cell>
          <cell r="D1326">
            <v>17.89</v>
          </cell>
          <cell r="E1326">
            <v>39083</v>
          </cell>
        </row>
        <row r="1327">
          <cell r="A1327" t="str">
            <v>90.A.241</v>
          </cell>
          <cell r="B1327" t="str">
            <v>CLORÓFITO - Chlophytum comosum  - forração, em terreno de boa qualidade,  cada 30 cm</v>
          </cell>
          <cell r="C1327" t="str">
            <v>M2</v>
          </cell>
          <cell r="D1327">
            <v>17.82</v>
          </cell>
          <cell r="E1327">
            <v>38108</v>
          </cell>
        </row>
        <row r="1328">
          <cell r="A1328" t="str">
            <v>90.A.242</v>
          </cell>
          <cell r="B1328" t="str">
            <v>CÁSSIA DOURADA - Senna polyphylla - árvore, em terreno de boa qualidade</v>
          </cell>
          <cell r="C1328" t="str">
            <v>UN</v>
          </cell>
          <cell r="D1328">
            <v>62.74</v>
          </cell>
          <cell r="E1328">
            <v>37408</v>
          </cell>
        </row>
        <row r="1329">
          <cell r="A1329" t="str">
            <v>90.A.243</v>
          </cell>
          <cell r="B1329" t="str">
            <v>PIRACANTA - Piracantha tortuncana - arbusto, em terreno de boa qualidade</v>
          </cell>
          <cell r="C1329" t="str">
            <v>UN</v>
          </cell>
          <cell r="D1329">
            <v>12.19</v>
          </cell>
          <cell r="E1329">
            <v>37408</v>
          </cell>
        </row>
        <row r="1330">
          <cell r="A1330" t="str">
            <v>90.A.244</v>
          </cell>
          <cell r="B1330" t="str">
            <v>MARANTA CINZA - Ctenanthe setosa - forração, em terreno de boa qualidade,  cada 20 cm</v>
          </cell>
          <cell r="C1330" t="str">
            <v>M2</v>
          </cell>
          <cell r="D1330">
            <v>21.97</v>
          </cell>
          <cell r="E1330">
            <v>37408</v>
          </cell>
        </row>
        <row r="1331">
          <cell r="A1331" t="str">
            <v>90.A.245</v>
          </cell>
          <cell r="B1331" t="str">
            <v xml:space="preserve">ORELHA DE ONÇA - Tibouchina holoseiricea - arbusto, em terreno de boa qualidade                                                       </v>
          </cell>
          <cell r="C1331" t="str">
            <v>UN</v>
          </cell>
          <cell r="D1331">
            <v>11.49</v>
          </cell>
          <cell r="E1331">
            <v>37408</v>
          </cell>
        </row>
        <row r="1332">
          <cell r="A1332" t="str">
            <v>90.A.246</v>
          </cell>
          <cell r="B1332" t="str">
            <v>EQUISETUM - Equisetum giganteum - planta aquática</v>
          </cell>
          <cell r="C1332" t="str">
            <v>DZ</v>
          </cell>
          <cell r="D1332">
            <v>18.260000000000002</v>
          </cell>
          <cell r="E1332">
            <v>37408</v>
          </cell>
        </row>
        <row r="1333">
          <cell r="A1333" t="str">
            <v>90.A.247</v>
          </cell>
          <cell r="B1333" t="str">
            <v>RAINHA-DOS-LAGOS - Pontederea sp - planta aquática</v>
          </cell>
          <cell r="C1333" t="str">
            <v>DZ</v>
          </cell>
          <cell r="D1333">
            <v>46.94</v>
          </cell>
          <cell r="E1333">
            <v>37408</v>
          </cell>
        </row>
        <row r="1334">
          <cell r="A1334" t="str">
            <v>90.A.248</v>
          </cell>
          <cell r="B1334" t="str">
            <v>SAGITÁRIA - Sagitária sp - planta aquática</v>
          </cell>
          <cell r="C1334" t="str">
            <v>DZ</v>
          </cell>
          <cell r="D1334">
            <v>41.18</v>
          </cell>
          <cell r="E1334">
            <v>37408</v>
          </cell>
        </row>
        <row r="1335">
          <cell r="A1335" t="str">
            <v>90.A.249</v>
          </cell>
          <cell r="B1335" t="str">
            <v>SAMAMBAIA - Blechnum brasiliensis - planta aquática</v>
          </cell>
          <cell r="C1335" t="str">
            <v>DZ</v>
          </cell>
          <cell r="D1335">
            <v>46.99</v>
          </cell>
          <cell r="E1335">
            <v>37408</v>
          </cell>
        </row>
        <row r="1336">
          <cell r="A1336" t="str">
            <v>90.A.250</v>
          </cell>
          <cell r="B1336" t="str">
            <v>TABOA - Typha dominguensis - planta aquática</v>
          </cell>
          <cell r="C1336" t="str">
            <v>DZ</v>
          </cell>
          <cell r="D1336">
            <v>19.100000000000001</v>
          </cell>
          <cell r="E1336">
            <v>37408</v>
          </cell>
        </row>
        <row r="1337">
          <cell r="A1337" t="str">
            <v>90.A.251</v>
          </cell>
          <cell r="B1337" t="str">
            <v>Fornecimento e aplicação de seixo rolado</v>
          </cell>
          <cell r="C1337" t="str">
            <v>M3</v>
          </cell>
          <cell r="D1337">
            <v>221.85</v>
          </cell>
          <cell r="E1337">
            <v>36526</v>
          </cell>
        </row>
        <row r="1338">
          <cell r="A1338" t="str">
            <v>90.A.252</v>
          </cell>
          <cell r="B1338" t="str">
            <v>ALFENEIRO - Ligustrum lucidum - árvore, em terreno de boa qualidade PASSOU P/ A TABELA 33 - 18.02.05</v>
          </cell>
          <cell r="C1338" t="str">
            <v>UN</v>
          </cell>
          <cell r="D1338">
            <v>53.93</v>
          </cell>
          <cell r="E1338">
            <v>38108</v>
          </cell>
        </row>
        <row r="1339">
          <cell r="A1339" t="str">
            <v>90.A.253</v>
          </cell>
          <cell r="B1339" t="str">
            <v>CHORÃO / SALGUEIRO - Salyx babylonica - árvore, em terreno de boa qualidade</v>
          </cell>
          <cell r="C1339" t="str">
            <v>UN</v>
          </cell>
          <cell r="D1339">
            <v>82.47</v>
          </cell>
          <cell r="E1339">
            <v>38108</v>
          </cell>
        </row>
        <row r="1340">
          <cell r="A1340" t="str">
            <v>90.A.254</v>
          </cell>
          <cell r="B1340" t="str">
            <v>PINHEIRO - Pinnus elliotis - árvore, em terreno de boa qualidade PASSOU P/ A TABELA 33- 18.02.42</v>
          </cell>
          <cell r="C1340" t="str">
            <v>UN</v>
          </cell>
          <cell r="D1340">
            <v>84.99</v>
          </cell>
          <cell r="E1340">
            <v>38108</v>
          </cell>
        </row>
        <row r="1341">
          <cell r="A1341" t="str">
            <v>90.A.255</v>
          </cell>
          <cell r="B1341" t="str">
            <v>PAU DE CIGARRA - Senna multijuga - árvore,  em terreno de boa qualidade</v>
          </cell>
          <cell r="C1341" t="str">
            <v>UN</v>
          </cell>
          <cell r="D1341">
            <v>79.44</v>
          </cell>
          <cell r="E1341">
            <v>37408</v>
          </cell>
        </row>
        <row r="1342">
          <cell r="A1342" t="str">
            <v>90.A.256</v>
          </cell>
          <cell r="B1342" t="str">
            <v>CAMARÃO - Beloperone guttata - arbusto, em terreno de boa qualidade</v>
          </cell>
          <cell r="C1342" t="str">
            <v>UN</v>
          </cell>
          <cell r="D1342">
            <v>8.9499999999999993</v>
          </cell>
          <cell r="E1342">
            <v>37408</v>
          </cell>
        </row>
        <row r="1343">
          <cell r="A1343" t="str">
            <v>90.A.257</v>
          </cell>
          <cell r="B1343" t="str">
            <v>ANGICO BRANCO - Albizia polycephala - árvore, em terreno de boa qualidade</v>
          </cell>
          <cell r="C1343" t="str">
            <v>UN</v>
          </cell>
          <cell r="D1343">
            <v>56.78</v>
          </cell>
          <cell r="E1343">
            <v>37408</v>
          </cell>
        </row>
        <row r="1344">
          <cell r="A1344" t="str">
            <v>90.A.258</v>
          </cell>
          <cell r="B1344" t="str">
            <v>CEDRO DO BREJO - Cedrela odorata - árvore, em terreno de boa qualidade</v>
          </cell>
          <cell r="C1344" t="str">
            <v>UN</v>
          </cell>
          <cell r="D1344">
            <v>57.01</v>
          </cell>
          <cell r="E1344">
            <v>37408</v>
          </cell>
        </row>
        <row r="1345">
          <cell r="A1345" t="str">
            <v>90.A.259</v>
          </cell>
          <cell r="B1345" t="str">
            <v>CAPIM CHORÃO - Eragrotes curvula - forração, em terreno de boa qualidade</v>
          </cell>
          <cell r="C1345" t="str">
            <v>M2</v>
          </cell>
          <cell r="D1345">
            <v>5.37</v>
          </cell>
          <cell r="E1345">
            <v>37408</v>
          </cell>
        </row>
        <row r="1346">
          <cell r="A1346" t="str">
            <v>90.A.260</v>
          </cell>
          <cell r="B1346" t="str">
            <v>FIGUEIRA - Ficus benjamina - árvore em terreno de boa qualidade PASSOU P/ A TABELA 33- 18.02.17</v>
          </cell>
          <cell r="C1346" t="str">
            <v>UN</v>
          </cell>
          <cell r="D1346">
            <v>78.3</v>
          </cell>
          <cell r="E1346">
            <v>38108</v>
          </cell>
        </row>
        <row r="1347">
          <cell r="A1347" t="str">
            <v>90.A.261</v>
          </cell>
          <cell r="B1347" t="str">
            <v>PALMEIRA CARIOTA - Cariota urens - palmeira, em terreno de boa qualidade</v>
          </cell>
          <cell r="C1347" t="str">
            <v>UN</v>
          </cell>
          <cell r="D1347">
            <v>75.790000000000006</v>
          </cell>
          <cell r="E1347">
            <v>37408</v>
          </cell>
        </row>
        <row r="1348">
          <cell r="A1348" t="str">
            <v>90.A.262</v>
          </cell>
          <cell r="B1348" t="str">
            <v>CORDILINE (BABY) - Cordyline terminalis - arbusto, em terreno de boa qualidade</v>
          </cell>
          <cell r="C1348" t="str">
            <v>UN</v>
          </cell>
          <cell r="D1348">
            <v>20.98</v>
          </cell>
          <cell r="E1348">
            <v>38718</v>
          </cell>
        </row>
        <row r="1349">
          <cell r="A1349" t="str">
            <v>90.A.263</v>
          </cell>
          <cell r="B1349" t="str">
            <v>ALPÍNEA - Alpinea sp - arbusto, em terreno de boa  qualidade</v>
          </cell>
          <cell r="C1349" t="str">
            <v>UN</v>
          </cell>
          <cell r="D1349">
            <v>12</v>
          </cell>
          <cell r="E1349">
            <v>37408</v>
          </cell>
        </row>
        <row r="1350">
          <cell r="A1350" t="str">
            <v>90.A.264</v>
          </cell>
          <cell r="B1350" t="str">
            <v>CTENANTE - Ctenante oppnimaniana - arbusto, em terreno de boa qualidade</v>
          </cell>
          <cell r="C1350" t="str">
            <v>UN</v>
          </cell>
          <cell r="D1350">
            <v>13.98</v>
          </cell>
          <cell r="E1350">
            <v>37408</v>
          </cell>
        </row>
        <row r="1351">
          <cell r="A1351" t="str">
            <v>90.A.265</v>
          </cell>
          <cell r="B1351" t="str">
            <v>COREOPSIS - Coreopsis lanceolata - arbusto, em terreno de boa qualidade</v>
          </cell>
          <cell r="C1351" t="str">
            <v>UN</v>
          </cell>
          <cell r="D1351">
            <v>6.62</v>
          </cell>
          <cell r="E1351">
            <v>38718</v>
          </cell>
        </row>
        <row r="1352">
          <cell r="A1352" t="str">
            <v>90.A.266</v>
          </cell>
          <cell r="B1352" t="str">
            <v>BRASSAIA - Brassaia actinothylla - arbusto, em terreno de boa qualidade</v>
          </cell>
          <cell r="C1352" t="str">
            <v>UN</v>
          </cell>
          <cell r="D1352">
            <v>13.27</v>
          </cell>
          <cell r="E1352">
            <v>37408</v>
          </cell>
        </row>
        <row r="1353">
          <cell r="A1353" t="str">
            <v>90.A.267</v>
          </cell>
          <cell r="B1353" t="str">
            <v>CAPIM CIDREIRA - Andropogon schoenanthus - forração, em terreno de boa qualidade</v>
          </cell>
          <cell r="C1353" t="str">
            <v>M2</v>
          </cell>
          <cell r="D1353">
            <v>5.37</v>
          </cell>
          <cell r="E1353">
            <v>37408</v>
          </cell>
        </row>
        <row r="1354">
          <cell r="A1354" t="str">
            <v>90.A.268</v>
          </cell>
          <cell r="B1354" t="str">
            <v>ALECRIM DE CAMPINAS - Holacalix glazziovii - árvore, em terreno de boa qualidade PASSOU P/ A TABELA 33- 18.02.03</v>
          </cell>
          <cell r="C1354" t="str">
            <v>UN</v>
          </cell>
          <cell r="D1354">
            <v>83.93</v>
          </cell>
          <cell r="E1354">
            <v>38108</v>
          </cell>
        </row>
        <row r="1355">
          <cell r="A1355" t="str">
            <v>90.A.269</v>
          </cell>
          <cell r="B1355" t="str">
            <v>CANELA SASSAFRÁS - Ocotea pretiosa - árvore, em terreno de boa qualidade</v>
          </cell>
          <cell r="C1355" t="str">
            <v>UN</v>
          </cell>
          <cell r="D1355">
            <v>67.34</v>
          </cell>
          <cell r="E1355">
            <v>37408</v>
          </cell>
        </row>
        <row r="1356">
          <cell r="A1356" t="str">
            <v>90.A.270</v>
          </cell>
          <cell r="B1356" t="str">
            <v>CÁSSIA IMPERIAL - Cassia fistula - árvore, em terreno de boa qualidade</v>
          </cell>
          <cell r="C1356" t="str">
            <v>UN</v>
          </cell>
          <cell r="D1356">
            <v>62.74</v>
          </cell>
          <cell r="E1356">
            <v>37408</v>
          </cell>
        </row>
        <row r="1357">
          <cell r="A1357" t="str">
            <v>90.A.271</v>
          </cell>
          <cell r="B1357" t="str">
            <v>POINSETIA - Euphorbia pulchemma wild - arbusto, em terreno de boa qualidade</v>
          </cell>
          <cell r="C1357" t="str">
            <v>UN</v>
          </cell>
          <cell r="D1357">
            <v>11.67</v>
          </cell>
          <cell r="E1357">
            <v>37408</v>
          </cell>
        </row>
        <row r="1358">
          <cell r="A1358" t="str">
            <v>90.A.272</v>
          </cell>
          <cell r="B1358" t="str">
            <v>AGAPANTO - Agapanthus umbelattos - forração, em terreno de boa qualidade</v>
          </cell>
          <cell r="C1358" t="str">
            <v>M2</v>
          </cell>
          <cell r="D1358">
            <v>13.7</v>
          </cell>
          <cell r="E1358">
            <v>36526</v>
          </cell>
        </row>
        <row r="1359">
          <cell r="A1359" t="str">
            <v>90.A.273</v>
          </cell>
          <cell r="B1359" t="str">
            <v>FLAMBOYANT - Poinsiana regia - árvore, em terreno de boa qualidade</v>
          </cell>
          <cell r="C1359" t="str">
            <v>UN</v>
          </cell>
          <cell r="D1359">
            <v>85.77</v>
          </cell>
          <cell r="E1359">
            <v>38108</v>
          </cell>
        </row>
        <row r="1360">
          <cell r="A1360" t="str">
            <v>90.A.274</v>
          </cell>
          <cell r="B1360" t="str">
            <v>UNHA-DE-VACA - Bauhinia purpurea - árvore, em terreno de boa qualidade</v>
          </cell>
          <cell r="C1360" t="str">
            <v>UN</v>
          </cell>
          <cell r="D1360">
            <v>38.06</v>
          </cell>
          <cell r="E1360">
            <v>36526</v>
          </cell>
        </row>
        <row r="1361">
          <cell r="A1361" t="str">
            <v>90.A.275</v>
          </cell>
          <cell r="B1361" t="str">
            <v xml:space="preserve">ALELUIA / CASSIA - Cassia macranthera -árvore, em terreno de boa qualidade </v>
          </cell>
          <cell r="C1361" t="str">
            <v>UN</v>
          </cell>
          <cell r="D1361">
            <v>45.22</v>
          </cell>
          <cell r="E1361">
            <v>36526</v>
          </cell>
        </row>
        <row r="1362">
          <cell r="A1362" t="str">
            <v>90.A.276</v>
          </cell>
          <cell r="B1362" t="str">
            <v>ALELUIA - Cassia speciosa - árvore, em terreno de boa qualidade</v>
          </cell>
          <cell r="C1362" t="str">
            <v>UN</v>
          </cell>
          <cell r="D1362">
            <v>45.22</v>
          </cell>
          <cell r="E1362">
            <v>36526</v>
          </cell>
        </row>
        <row r="1363">
          <cell r="A1363" t="str">
            <v>90.A.277</v>
          </cell>
          <cell r="B1363" t="str">
            <v>CANELA SASSAFRÁS - Ocotea odorifera - árvore, em terreno de boa qualidade</v>
          </cell>
          <cell r="C1363" t="str">
            <v>UN</v>
          </cell>
          <cell r="D1363">
            <v>45.42</v>
          </cell>
          <cell r="E1363">
            <v>36526</v>
          </cell>
        </row>
        <row r="1364">
          <cell r="A1364" t="str">
            <v>90.A.278</v>
          </cell>
          <cell r="B1364" t="str">
            <v>ALAMANDA ARBUSTIVA - Alamanda nerifolia - arbusto, em terreno de boa qualidade</v>
          </cell>
          <cell r="C1364" t="str">
            <v>UN</v>
          </cell>
          <cell r="D1364">
            <v>8.7899999999999991</v>
          </cell>
          <cell r="E1364">
            <v>36526</v>
          </cell>
        </row>
        <row r="1365">
          <cell r="A1365" t="str">
            <v>90.A.279</v>
          </cell>
          <cell r="B1365" t="str">
            <v>HELICONIA - Heliconia lasthispatha - arbusto, em terreno de boa qualidade</v>
          </cell>
          <cell r="C1365" t="str">
            <v>UN</v>
          </cell>
          <cell r="D1365">
            <v>24.74</v>
          </cell>
          <cell r="E1365">
            <v>38718</v>
          </cell>
        </row>
        <row r="1366">
          <cell r="A1366" t="str">
            <v>90.A.280</v>
          </cell>
          <cell r="B1366" t="str">
            <v>QUARESMEIRA ARBUSTIVA - Tibouchina forthergillae - arbusto, em terreno de boa qualidade</v>
          </cell>
          <cell r="C1366" t="str">
            <v>UN</v>
          </cell>
          <cell r="D1366">
            <v>8.7899999999999991</v>
          </cell>
          <cell r="E1366">
            <v>36526</v>
          </cell>
        </row>
        <row r="1367">
          <cell r="A1367" t="str">
            <v>90.A.281</v>
          </cell>
          <cell r="B1367" t="str">
            <v>QUARESMEIRA ARBUSTIVA - Tibouchina semidecandra - arbusto, em terreno de boa qualidade</v>
          </cell>
          <cell r="C1367" t="str">
            <v>UN</v>
          </cell>
          <cell r="D1367">
            <v>8.7899999999999991</v>
          </cell>
          <cell r="E1367">
            <v>36526</v>
          </cell>
        </row>
        <row r="1368">
          <cell r="A1368" t="str">
            <v>90.A.282</v>
          </cell>
          <cell r="B1368" t="str">
            <v>UVA JAPONESA - Hovenia dulcis - árvore, em terreno de boa qualidade</v>
          </cell>
          <cell r="C1368" t="str">
            <v>UN</v>
          </cell>
          <cell r="D1368">
            <v>60.05</v>
          </cell>
          <cell r="E1368">
            <v>37408</v>
          </cell>
        </row>
        <row r="1369">
          <cell r="A1369" t="str">
            <v>90.A.283</v>
          </cell>
          <cell r="B1369" t="str">
            <v>PINGO DE OURO - Duranta repens - forração, em terreno de boa qualidade</v>
          </cell>
          <cell r="C1369" t="str">
            <v>M2</v>
          </cell>
          <cell r="D1369">
            <v>13.47</v>
          </cell>
          <cell r="E1369">
            <v>39083</v>
          </cell>
        </row>
        <row r="1370">
          <cell r="A1370" t="str">
            <v>90.A.284</v>
          </cell>
          <cell r="B1370" t="str">
            <v>MORÉIA-BICOLOR - Dietes bicolor - forração, em terreno de boa qualidade, c/ 80 CM</v>
          </cell>
          <cell r="C1370" t="str">
            <v>M2</v>
          </cell>
          <cell r="D1370">
            <v>10.82</v>
          </cell>
          <cell r="E1370">
            <v>36526</v>
          </cell>
        </row>
        <row r="1371">
          <cell r="A1371" t="str">
            <v>90.A.285</v>
          </cell>
          <cell r="B1371" t="str">
            <v>CINAMOMO - Melia azedarach - árvore, em terreno de boa qualidade</v>
          </cell>
          <cell r="C1371" t="str">
            <v>UN</v>
          </cell>
          <cell r="D1371">
            <v>57.61</v>
          </cell>
          <cell r="E1371">
            <v>37408</v>
          </cell>
        </row>
        <row r="1372">
          <cell r="A1372" t="str">
            <v>90.A.286</v>
          </cell>
          <cell r="B1372" t="str">
            <v>NINFEA - Nymphaea rudgeana - planta aquática</v>
          </cell>
          <cell r="C1372" t="str">
            <v>UN</v>
          </cell>
          <cell r="D1372">
            <v>35.5</v>
          </cell>
          <cell r="E1372">
            <v>37408</v>
          </cell>
        </row>
        <row r="1373">
          <cell r="A1373" t="str">
            <v>90.A.287</v>
          </cell>
          <cell r="B1373" t="str">
            <v>MONSTERA / COSTELA DE ADÃO - Monstera deliciosa - forração em terreno de boa qualidade, a cada 1,0 m</v>
          </cell>
          <cell r="C1373" t="str">
            <v>UN</v>
          </cell>
          <cell r="D1373">
            <v>14.82</v>
          </cell>
          <cell r="E1373">
            <v>38899</v>
          </cell>
        </row>
        <row r="1374">
          <cell r="A1374" t="str">
            <v>90.A.288</v>
          </cell>
          <cell r="B1374" t="str">
            <v>FALSA-IRIS - Morea iridioides - forração em terreno de boa qualidade, a cada 35 cm</v>
          </cell>
          <cell r="C1374" t="str">
            <v>M2</v>
          </cell>
          <cell r="D1374">
            <v>8.4700000000000006</v>
          </cell>
          <cell r="E1374">
            <v>37408</v>
          </cell>
        </row>
        <row r="1375">
          <cell r="A1375" t="str">
            <v>90.A.289</v>
          </cell>
          <cell r="B1375" t="str">
            <v>PROTETOR DE ÁRVORES "ARGOLAS" DET. PR-04</v>
          </cell>
          <cell r="C1375" t="str">
            <v>UN</v>
          </cell>
          <cell r="D1375">
            <v>127.67</v>
          </cell>
          <cell r="E1375">
            <v>37408</v>
          </cell>
        </row>
        <row r="1376">
          <cell r="A1376" t="str">
            <v>90.A.290</v>
          </cell>
          <cell r="B1376" t="str">
            <v>PROTETOR DE ÁRVORES "PARIS" DET. PR-05</v>
          </cell>
          <cell r="C1376" t="str">
            <v>UN</v>
          </cell>
          <cell r="D1376">
            <v>109.06</v>
          </cell>
          <cell r="E1376">
            <v>37408</v>
          </cell>
        </row>
        <row r="1377">
          <cell r="A1377" t="str">
            <v>90.A.291</v>
          </cell>
          <cell r="B1377" t="str">
            <v>PROTETOR DE ÁRVORES  "PARIS" SEM ORLA E SEM HASTES</v>
          </cell>
          <cell r="C1377" t="str">
            <v>UN</v>
          </cell>
          <cell r="D1377">
            <v>71.709999999999994</v>
          </cell>
          <cell r="E1377">
            <v>37408</v>
          </cell>
        </row>
        <row r="1378">
          <cell r="A1378" t="str">
            <v>90.A.292</v>
          </cell>
          <cell r="B1378" t="str">
            <v>Tapiá-guaçu - Alchornea triplinervia - árvore, em terreno de boa qualidade</v>
          </cell>
          <cell r="C1378" t="str">
            <v>UN</v>
          </cell>
          <cell r="D1378">
            <v>53.44</v>
          </cell>
          <cell r="E1378">
            <v>37408</v>
          </cell>
        </row>
        <row r="1379">
          <cell r="A1379" t="str">
            <v>90.A.293</v>
          </cell>
          <cell r="B1379" t="str">
            <v>Fruta de pombo - Tapirira guaianesis - árvore, em terreno de boa qualidade</v>
          </cell>
          <cell r="C1379" t="str">
            <v>UN</v>
          </cell>
          <cell r="D1379">
            <v>63.44</v>
          </cell>
          <cell r="E1379">
            <v>37408</v>
          </cell>
        </row>
        <row r="1380">
          <cell r="A1380" t="str">
            <v>90.A.294</v>
          </cell>
          <cell r="B1380" t="str">
            <v>Peroba - Aspidosperma polyneurom - árvore, em terreno de boa qualidade</v>
          </cell>
          <cell r="C1380" t="str">
            <v>UN</v>
          </cell>
          <cell r="D1380">
            <v>59.63</v>
          </cell>
          <cell r="E1380">
            <v>38718</v>
          </cell>
        </row>
        <row r="1381">
          <cell r="A1381" t="str">
            <v>90.A.295</v>
          </cell>
          <cell r="B1381" t="str">
            <v>Passuaré - Sclerolobium denudatum - árvore, em terreno de boa qualidade</v>
          </cell>
          <cell r="C1381" t="str">
            <v>UN</v>
          </cell>
          <cell r="D1381">
            <v>63.44</v>
          </cell>
          <cell r="E1381">
            <v>37408</v>
          </cell>
        </row>
        <row r="1382">
          <cell r="A1382" t="str">
            <v>90.A.296</v>
          </cell>
          <cell r="B1382" t="str">
            <v>Olho de cabra - Ormosia arborea - árvore, em terreno de boa qualidade</v>
          </cell>
          <cell r="C1382" t="str">
            <v>UN</v>
          </cell>
          <cell r="D1382">
            <v>63.44</v>
          </cell>
          <cell r="E1382">
            <v>37408</v>
          </cell>
        </row>
        <row r="1383">
          <cell r="A1383" t="str">
            <v>90.A.297</v>
          </cell>
          <cell r="B1383" t="str">
            <v>Sacambu - Platymiscium floribundum - árvore, em terreno de boa qualidade</v>
          </cell>
          <cell r="C1383" t="str">
            <v>UN</v>
          </cell>
          <cell r="D1383">
            <v>63.44</v>
          </cell>
          <cell r="E1383">
            <v>37408</v>
          </cell>
        </row>
        <row r="1384">
          <cell r="A1384" t="str">
            <v>90.A.298</v>
          </cell>
          <cell r="B1384" t="str">
            <v>Canela amarela - Ocotea puberula - árvore, em terreno de boa qualidade</v>
          </cell>
          <cell r="C1384" t="str">
            <v>UN</v>
          </cell>
          <cell r="D1384">
            <v>58.44</v>
          </cell>
          <cell r="E1384">
            <v>37408</v>
          </cell>
        </row>
        <row r="1385">
          <cell r="A1385" t="str">
            <v>90.A.299</v>
          </cell>
          <cell r="B1385" t="str">
            <v>Árvores classe 1</v>
          </cell>
          <cell r="C1385" t="str">
            <v>UN</v>
          </cell>
          <cell r="D1385">
            <v>35.619999999999997</v>
          </cell>
          <cell r="E1385">
            <v>38108</v>
          </cell>
        </row>
        <row r="1386">
          <cell r="A1386" t="str">
            <v>90.A.300</v>
          </cell>
          <cell r="B1386" t="str">
            <v>Árvores classe 2</v>
          </cell>
          <cell r="C1386" t="str">
            <v>UN</v>
          </cell>
          <cell r="D1386">
            <v>66.290000000000006</v>
          </cell>
          <cell r="E1386">
            <v>38108</v>
          </cell>
        </row>
        <row r="1387">
          <cell r="A1387" t="str">
            <v>90.A.301</v>
          </cell>
          <cell r="B1387" t="str">
            <v>Arbustos classe 1</v>
          </cell>
          <cell r="C1387" t="str">
            <v>UN</v>
          </cell>
          <cell r="D1387">
            <v>9.57</v>
          </cell>
          <cell r="E1387">
            <v>38108</v>
          </cell>
        </row>
        <row r="1388">
          <cell r="A1388" t="str">
            <v>90.A.302</v>
          </cell>
          <cell r="B1388" t="str">
            <v>Arbustos classe 2</v>
          </cell>
          <cell r="C1388" t="str">
            <v>UN</v>
          </cell>
          <cell r="D1388">
            <v>9.57</v>
          </cell>
          <cell r="E1388">
            <v>38108</v>
          </cell>
        </row>
        <row r="1389">
          <cell r="A1389" t="str">
            <v>90.A.303</v>
          </cell>
          <cell r="B1389" t="str">
            <v>Forração classe 1</v>
          </cell>
          <cell r="C1389" t="str">
            <v>DZ</v>
          </cell>
          <cell r="D1389">
            <v>14.85</v>
          </cell>
          <cell r="E1389">
            <v>38108</v>
          </cell>
        </row>
        <row r="1390">
          <cell r="A1390" t="str">
            <v>90.A.304</v>
          </cell>
          <cell r="B1390" t="str">
            <v>Foração classe 2</v>
          </cell>
          <cell r="C1390" t="str">
            <v>DZ</v>
          </cell>
          <cell r="D1390">
            <v>13.85</v>
          </cell>
          <cell r="E1390">
            <v>38108</v>
          </cell>
        </row>
        <row r="1391">
          <cell r="A1391" t="str">
            <v>90.A.305</v>
          </cell>
          <cell r="B1391" t="str">
            <v>Agave - agave amaericana linn - arbusto, em terreno de boa qualidade</v>
          </cell>
          <cell r="C1391" t="str">
            <v>UN</v>
          </cell>
          <cell r="D1391">
            <v>37.61</v>
          </cell>
          <cell r="E1391">
            <v>38108</v>
          </cell>
        </row>
        <row r="1392">
          <cell r="A1392" t="str">
            <v>90.A.306</v>
          </cell>
          <cell r="B1392" t="str">
            <v>Alfelandra - aphelandra squarrosa - arbusto, em terreno de boa qualidade</v>
          </cell>
          <cell r="C1392" t="str">
            <v>UN</v>
          </cell>
          <cell r="D1392">
            <v>16.68</v>
          </cell>
          <cell r="E1392">
            <v>38108</v>
          </cell>
        </row>
        <row r="1393">
          <cell r="A1393" t="str">
            <v>90.A.307</v>
          </cell>
          <cell r="B1393" t="str">
            <v>Leopardo - belamcanda chinensis - arbusto, em terreno de boa qualidade</v>
          </cell>
          <cell r="C1393" t="str">
            <v>UN</v>
          </cell>
          <cell r="D1393">
            <v>16.39</v>
          </cell>
          <cell r="E1393">
            <v>38108</v>
          </cell>
        </row>
        <row r="1394">
          <cell r="A1394" t="str">
            <v>90.A.308</v>
          </cell>
          <cell r="B1394" t="str">
            <v>Calatéia-zebra - calathea zebrina - forração, em terreno de boa qualidade</v>
          </cell>
          <cell r="C1394" t="str">
            <v>UN</v>
          </cell>
          <cell r="D1394">
            <v>6.65</v>
          </cell>
          <cell r="E1394">
            <v>39083</v>
          </cell>
        </row>
        <row r="1395">
          <cell r="A1395" t="str">
            <v>90.A.309</v>
          </cell>
          <cell r="B1395" t="str">
            <v>Maranta-variegada - ctenathe oppenheimiana - arbusto, em terreno de boa qualidade</v>
          </cell>
          <cell r="C1395" t="str">
            <v>UN</v>
          </cell>
          <cell r="D1395">
            <v>16.53</v>
          </cell>
          <cell r="E1395">
            <v>38108</v>
          </cell>
        </row>
        <row r="1396">
          <cell r="A1396" t="str">
            <v>90.A.310</v>
          </cell>
          <cell r="B1396" t="str">
            <v>Fulcrea - fulcrea - arbusto, em terreno de boa qualidade</v>
          </cell>
          <cell r="C1396" t="str">
            <v>UN</v>
          </cell>
          <cell r="D1396">
            <v>22.98</v>
          </cell>
          <cell r="E1396">
            <v>37408</v>
          </cell>
        </row>
        <row r="1397">
          <cell r="A1397" t="str">
            <v>90.A.311</v>
          </cell>
          <cell r="B1397" t="str">
            <v>Gardênia - gardenia jasminoides - arbusto, em terreno de boa qualidade</v>
          </cell>
          <cell r="C1397" t="str">
            <v>UN</v>
          </cell>
          <cell r="D1397">
            <v>14.65</v>
          </cell>
          <cell r="E1397">
            <v>38108</v>
          </cell>
        </row>
        <row r="1398">
          <cell r="A1398" t="str">
            <v>90.A.312</v>
          </cell>
          <cell r="B1398" t="str">
            <v>Iresine - iresine herbstii hook - arbusto, em terreno de boa qualidade</v>
          </cell>
          <cell r="C1398" t="str">
            <v>UN</v>
          </cell>
          <cell r="D1398">
            <v>13.56</v>
          </cell>
          <cell r="E1398">
            <v>37408</v>
          </cell>
        </row>
        <row r="1399">
          <cell r="A1399" t="str">
            <v>90.A.313</v>
          </cell>
          <cell r="B1399" t="str">
            <v>Léia - leea coccinea - arbusto, em terreno de boa qualidade</v>
          </cell>
          <cell r="C1399" t="str">
            <v>UN</v>
          </cell>
          <cell r="D1399">
            <v>30.46</v>
          </cell>
          <cell r="E1399">
            <v>38108</v>
          </cell>
        </row>
        <row r="1400">
          <cell r="A1400" t="str">
            <v>90.A.314</v>
          </cell>
          <cell r="B1400" t="str">
            <v>Flor-de-São João - pyrostegia venusta - arbusto, em terreno de boa qualidade</v>
          </cell>
          <cell r="C1400" t="str">
            <v>UN</v>
          </cell>
          <cell r="D1400">
            <v>14.55</v>
          </cell>
          <cell r="E1400">
            <v>39083</v>
          </cell>
        </row>
        <row r="1401">
          <cell r="A1401" t="str">
            <v>90.A.315</v>
          </cell>
          <cell r="B1401" t="str">
            <v>Cacto-margarida - lampranthus productus - forração, em terreno de boa qualidade</v>
          </cell>
          <cell r="C1401" t="str">
            <v>M2</v>
          </cell>
          <cell r="D1401">
            <v>18.78</v>
          </cell>
          <cell r="E1401">
            <v>39083</v>
          </cell>
        </row>
        <row r="1402">
          <cell r="A1402" t="str">
            <v>90.A.316</v>
          </cell>
          <cell r="B1402" t="str">
            <v>Palmeira-umbela - cyperus alternifolius linn - forração</v>
          </cell>
          <cell r="C1402" t="str">
            <v>M2</v>
          </cell>
          <cell r="D1402">
            <v>225.77</v>
          </cell>
          <cell r="E1402">
            <v>38108</v>
          </cell>
        </row>
        <row r="1403">
          <cell r="A1403" t="str">
            <v>90.A.317</v>
          </cell>
          <cell r="B1403" t="str">
            <v xml:space="preserve">Bico-de-papagaio - euphorbia pulcherrima willd - arbusto, em terreno de boa qualidade </v>
          </cell>
          <cell r="C1403" t="str">
            <v>UN</v>
          </cell>
          <cell r="D1403">
            <v>13.49</v>
          </cell>
          <cell r="E1403">
            <v>38108</v>
          </cell>
        </row>
        <row r="1404">
          <cell r="A1404" t="str">
            <v>90.A.318</v>
          </cell>
          <cell r="B1404" t="str">
            <v>Corticeira - erythrina crista-galli - árvore, em terreno de boa quailidade</v>
          </cell>
          <cell r="C1404" t="str">
            <v>UN</v>
          </cell>
          <cell r="D1404">
            <v>77.73</v>
          </cell>
          <cell r="E1404">
            <v>38108</v>
          </cell>
        </row>
        <row r="1405">
          <cell r="A1405" t="str">
            <v>90.A.319</v>
          </cell>
          <cell r="B1405" t="str">
            <v xml:space="preserve">Sibipiruna- Caesalpinia peltophoroides- árvores em terreno de boa qualidade </v>
          </cell>
          <cell r="C1405" t="str">
            <v>UN</v>
          </cell>
          <cell r="D1405">
            <v>49.89</v>
          </cell>
          <cell r="E1405">
            <v>39264</v>
          </cell>
        </row>
        <row r="1406">
          <cell r="A1406" t="str">
            <v>90.A.320</v>
          </cell>
          <cell r="B1406" t="str">
            <v xml:space="preserve">GRAMA ESMERALADA - Wild zoysia - forração em terreno de boa qualidade </v>
          </cell>
          <cell r="C1406" t="str">
            <v>M2</v>
          </cell>
          <cell r="D1406">
            <v>6.78</v>
          </cell>
          <cell r="E1406">
            <v>38718</v>
          </cell>
        </row>
        <row r="1407">
          <cell r="A1407" t="str">
            <v>90.A.321</v>
          </cell>
          <cell r="B1407" t="str">
            <v>AGLAIA - Aglaia odorata, árvore, em terreno de boa qualidade</v>
          </cell>
          <cell r="C1407" t="str">
            <v>UN</v>
          </cell>
          <cell r="D1407">
            <v>80.37</v>
          </cell>
          <cell r="E1407">
            <v>39083</v>
          </cell>
        </row>
        <row r="1408">
          <cell r="A1408" t="str">
            <v>90.A.322</v>
          </cell>
          <cell r="B1408" t="str">
            <v>Seixo rolado - marrom, inclusive aplicação</v>
          </cell>
          <cell r="C1408" t="str">
            <v>SACO</v>
          </cell>
          <cell r="D1408">
            <v>15.71</v>
          </cell>
          <cell r="E1408">
            <v>38718</v>
          </cell>
        </row>
        <row r="1409">
          <cell r="A1409" t="str">
            <v>90.A.323</v>
          </cell>
          <cell r="B1409" t="str">
            <v>Casca de pinus, inclusive aplicação</v>
          </cell>
          <cell r="C1409" t="str">
            <v>SACO</v>
          </cell>
          <cell r="D1409">
            <v>10.55</v>
          </cell>
          <cell r="E1409">
            <v>38718</v>
          </cell>
        </row>
        <row r="1410">
          <cell r="A1410" t="str">
            <v>90.A.324</v>
          </cell>
          <cell r="B1410" t="str">
            <v xml:space="preserve">TREPADEIRA - CLASSE I </v>
          </cell>
          <cell r="C1410" t="str">
            <v>UN</v>
          </cell>
          <cell r="D1410">
            <v>13.36</v>
          </cell>
          <cell r="E1410">
            <v>38899</v>
          </cell>
        </row>
        <row r="1411">
          <cell r="A1411" t="str">
            <v>90.A.325</v>
          </cell>
          <cell r="B1411" t="str">
            <v>TREPADEIRA - CLASSE II</v>
          </cell>
          <cell r="C1411" t="str">
            <v>UN</v>
          </cell>
          <cell r="D1411">
            <v>15.54</v>
          </cell>
          <cell r="E1411">
            <v>38718</v>
          </cell>
        </row>
        <row r="1412">
          <cell r="A1412" t="str">
            <v>90.A.326</v>
          </cell>
          <cell r="B1412" t="str">
            <v xml:space="preserve">Tumbérgia - Thumbergias diversas - arbusto, em terreno de boa qualidade </v>
          </cell>
          <cell r="C1412" t="str">
            <v>CX</v>
          </cell>
          <cell r="D1412">
            <v>9.06</v>
          </cell>
          <cell r="E1412">
            <v>38108</v>
          </cell>
        </row>
        <row r="1413">
          <cell r="A1413" t="str">
            <v>90.A.327</v>
          </cell>
          <cell r="B1413" t="str">
            <v>Agave - agave attenuata - arbusto , em terreno de boa qualidade</v>
          </cell>
          <cell r="C1413" t="str">
            <v>UN</v>
          </cell>
          <cell r="D1413">
            <v>17.260000000000002</v>
          </cell>
          <cell r="E1413">
            <v>38108</v>
          </cell>
        </row>
        <row r="1414">
          <cell r="A1414" t="str">
            <v>90.A.328</v>
          </cell>
          <cell r="B1414" t="str">
            <v xml:space="preserve">Piriquito vermelho - alternanthera ficoidea - forração em terreno de boa qualidade </v>
          </cell>
          <cell r="C1414" t="str">
            <v>CX</v>
          </cell>
          <cell r="D1414">
            <v>11.24</v>
          </cell>
          <cell r="E1414">
            <v>38108</v>
          </cell>
        </row>
        <row r="1415">
          <cell r="A1415" t="str">
            <v>90.A.329</v>
          </cell>
          <cell r="B1415" t="str">
            <v xml:space="preserve">Amendoim ornamental  ou rasteiro - Arachis repens - forração em terreno de boa qualidade </v>
          </cell>
          <cell r="C1415" t="str">
            <v>M2</v>
          </cell>
          <cell r="D1415">
            <v>13.45</v>
          </cell>
          <cell r="E1415">
            <v>39083</v>
          </cell>
        </row>
        <row r="1416">
          <cell r="A1416" t="str">
            <v>90.A.330</v>
          </cell>
          <cell r="B1416" t="str">
            <v>Azulzinha - Evolvulus glomeratus - forração em terreno de boa qualidade</v>
          </cell>
          <cell r="C1416" t="str">
            <v>CX</v>
          </cell>
          <cell r="D1416">
            <v>11.67</v>
          </cell>
          <cell r="E1416">
            <v>38108</v>
          </cell>
        </row>
        <row r="1417">
          <cell r="A1417" t="str">
            <v>90.A.331</v>
          </cell>
          <cell r="B1417" t="str">
            <v xml:space="preserve">Turnera - Turnera vemifolia - forração de terreno de boa qualidade </v>
          </cell>
          <cell r="C1417" t="str">
            <v>UN</v>
          </cell>
          <cell r="D1417">
            <v>6.84</v>
          </cell>
          <cell r="E1417">
            <v>38718</v>
          </cell>
        </row>
        <row r="1418">
          <cell r="A1418" t="str">
            <v>90.A.332</v>
          </cell>
          <cell r="B1418" t="str">
            <v xml:space="preserve">Formio - Formio Variegato  -arbusto, em terreno de boa qualidade </v>
          </cell>
          <cell r="C1418" t="str">
            <v>UN</v>
          </cell>
          <cell r="D1418">
            <v>21.98</v>
          </cell>
          <cell r="E1418">
            <v>38718</v>
          </cell>
        </row>
        <row r="1419">
          <cell r="A1419" t="str">
            <v>90.A.333</v>
          </cell>
          <cell r="B1419" t="str">
            <v xml:space="preserve">Formio - Formio Vermelho  - arbusto, em terreno de boa qualidade </v>
          </cell>
          <cell r="C1419" t="str">
            <v>UN</v>
          </cell>
          <cell r="D1419">
            <v>21.98</v>
          </cell>
          <cell r="E1419">
            <v>38718</v>
          </cell>
        </row>
        <row r="1420">
          <cell r="A1420" t="str">
            <v>90.A.334</v>
          </cell>
          <cell r="B1420" t="str">
            <v xml:space="preserve">Setecresea -  Setecresea purpera - forração em terreno de boa qualidade </v>
          </cell>
          <cell r="C1420" t="str">
            <v>UN</v>
          </cell>
          <cell r="D1420">
            <v>6.56</v>
          </cell>
          <cell r="E1420">
            <v>38718</v>
          </cell>
        </row>
        <row r="1421">
          <cell r="A1421" t="str">
            <v>90.A.335</v>
          </cell>
          <cell r="B1421" t="str">
            <v xml:space="preserve">Camarão vermelho - Justícia brandegeana  - arbusto, em terreno de boa qualidade </v>
          </cell>
          <cell r="C1421" t="str">
            <v>UN</v>
          </cell>
          <cell r="D1421">
            <v>7.22</v>
          </cell>
          <cell r="E1421">
            <v>39083</v>
          </cell>
        </row>
        <row r="1422">
          <cell r="A1422" t="str">
            <v>90.A.336</v>
          </cell>
          <cell r="B1422" t="str">
            <v>Singônio - Syngonium podophyllum - forração, em terreno de boa qualidade</v>
          </cell>
          <cell r="C1422" t="str">
            <v>UN</v>
          </cell>
          <cell r="D1422">
            <v>5.82</v>
          </cell>
          <cell r="E1422">
            <v>39083</v>
          </cell>
        </row>
        <row r="1423">
          <cell r="A1423" t="str">
            <v>90.A.337</v>
          </cell>
          <cell r="B1423" t="str">
            <v>VEDÉLIA - Sphagneticola trilobata - forração, em terreno de boa qualidade</v>
          </cell>
          <cell r="C1423" t="str">
            <v>UN</v>
          </cell>
          <cell r="D1423">
            <v>5.73</v>
          </cell>
          <cell r="E1423">
            <v>39083</v>
          </cell>
        </row>
        <row r="1424">
          <cell r="A1424" t="str">
            <v>90.A.338</v>
          </cell>
          <cell r="B1424" t="str">
            <v>HERA - Hedera canariensis- forração, em terreno de boa qualidade</v>
          </cell>
          <cell r="C1424" t="str">
            <v>UN</v>
          </cell>
          <cell r="D1424">
            <v>5.78</v>
          </cell>
          <cell r="E1424">
            <v>39083</v>
          </cell>
        </row>
        <row r="1425">
          <cell r="A1425" t="str">
            <v>90.A.339</v>
          </cell>
          <cell r="B1425" t="str">
            <v>MARANTA ZEBRADA - Tenante burle-marxii - forração, em terreno de boa qualidade</v>
          </cell>
          <cell r="C1425" t="str">
            <v>UN</v>
          </cell>
          <cell r="D1425">
            <v>6.75</v>
          </cell>
          <cell r="E1425">
            <v>39083</v>
          </cell>
        </row>
        <row r="1426">
          <cell r="A1426" t="str">
            <v>90.A.340</v>
          </cell>
          <cell r="B1426" t="str">
            <v>QUARESMEIRA-ROSA - Tibouchina granulosa - árvore, em terreno de boa qualidade</v>
          </cell>
          <cell r="C1426" t="str">
            <v>UN</v>
          </cell>
          <cell r="D1426">
            <v>73.55</v>
          </cell>
          <cell r="E1426">
            <v>38899</v>
          </cell>
        </row>
        <row r="1427">
          <cell r="A1427" t="str">
            <v>90.A.341</v>
          </cell>
          <cell r="B1427" t="str">
            <v>SOMBRINHA CHINESA - Cyperus alternifolius - arbusto, em terreno de boa qualidade</v>
          </cell>
          <cell r="C1427" t="str">
            <v xml:space="preserve">UN </v>
          </cell>
          <cell r="D1427">
            <v>33.08</v>
          </cell>
          <cell r="E1427">
            <v>39083</v>
          </cell>
        </row>
        <row r="1428">
          <cell r="A1428" t="str">
            <v>90.A.342</v>
          </cell>
          <cell r="B1428" t="str">
            <v>GENGIBRE AZUL - Dichorisandra ihyrsiflora, arbusto, em terreno de boa qualidade</v>
          </cell>
          <cell r="C1428" t="str">
            <v xml:space="preserve">UN </v>
          </cell>
          <cell r="D1428">
            <v>19.62</v>
          </cell>
          <cell r="E1428">
            <v>39083</v>
          </cell>
        </row>
        <row r="1429">
          <cell r="A1429" t="str">
            <v>90.A.343</v>
          </cell>
          <cell r="B1429" t="str">
            <v>MUDA ARVORE CLASSE 1 - 2,50m - para protetor triangular</v>
          </cell>
          <cell r="C1429" t="str">
            <v xml:space="preserve">UN </v>
          </cell>
          <cell r="D1429">
            <v>84.84</v>
          </cell>
          <cell r="E1429">
            <v>38899</v>
          </cell>
        </row>
        <row r="1430">
          <cell r="A1430" t="str">
            <v>90.A.344</v>
          </cell>
          <cell r="B1430" t="str">
            <v>Protetor de árvore metálico de seção triangular - chapa aço galvanizado de 1,00mm</v>
          </cell>
          <cell r="C1430" t="str">
            <v xml:space="preserve">UN </v>
          </cell>
          <cell r="D1430">
            <v>132.72</v>
          </cell>
          <cell r="E1430">
            <v>38899</v>
          </cell>
        </row>
        <row r="1431">
          <cell r="A1431" t="str">
            <v>90.A.345</v>
          </cell>
          <cell r="B1431" t="str">
            <v>Destocamento manual, inclusive remoção de raízes e transporte - diâmetro de 10,01 a 30,00 cm</v>
          </cell>
          <cell r="C1431" t="str">
            <v xml:space="preserve">UN </v>
          </cell>
          <cell r="D1431">
            <v>38.5</v>
          </cell>
          <cell r="E1431">
            <v>39264</v>
          </cell>
        </row>
        <row r="1432">
          <cell r="A1432" t="str">
            <v>90.A.346</v>
          </cell>
          <cell r="B1432" t="str">
            <v>Destocamento manual, inclusive remoção de raízes e transporte - diâmetro de 30,01 a 50,00 cm</v>
          </cell>
          <cell r="C1432" t="str">
            <v xml:space="preserve">UN </v>
          </cell>
          <cell r="D1432">
            <v>65.23</v>
          </cell>
          <cell r="E1432">
            <v>39264</v>
          </cell>
        </row>
        <row r="1433">
          <cell r="A1433" t="str">
            <v>90.A.347</v>
          </cell>
          <cell r="B1433" t="str">
            <v>Destocamento manual, inclusive remoção de raízes e transporte - diâmetro acima de 50,00 cm</v>
          </cell>
          <cell r="C1433" t="str">
            <v xml:space="preserve">UN </v>
          </cell>
          <cell r="D1433">
            <v>78.84</v>
          </cell>
          <cell r="E1433">
            <v>39264</v>
          </cell>
        </row>
        <row r="1434">
          <cell r="A1434" t="str">
            <v>90.A.348</v>
          </cell>
          <cell r="B1434" t="str">
            <v>GUAIMBÊ TREPADEIRA - Phillodendron radiatum - arbusto, em terreno de boa qualidade</v>
          </cell>
          <cell r="C1434" t="str">
            <v xml:space="preserve">UN </v>
          </cell>
          <cell r="D1434">
            <v>24.04</v>
          </cell>
          <cell r="E1434">
            <v>38899</v>
          </cell>
        </row>
        <row r="1435">
          <cell r="A1435" t="str">
            <v>90.A.349</v>
          </cell>
          <cell r="B1435" t="str">
            <v>INHAME - Colocasia esculenta, foração em terreno de boa qualidade</v>
          </cell>
          <cell r="C1435" t="str">
            <v>M2</v>
          </cell>
          <cell r="D1435">
            <v>92.45</v>
          </cell>
          <cell r="E1435">
            <v>39083</v>
          </cell>
        </row>
        <row r="1436">
          <cell r="A1436" t="str">
            <v>90.A.350</v>
          </cell>
          <cell r="B1436" t="str">
            <v>MARANTA CINZA - Ctenanthe setosa, foração em terreno de boa qualidade esp. 0,30 m</v>
          </cell>
          <cell r="C1436" t="str">
            <v>M2</v>
          </cell>
          <cell r="D1436">
            <v>14.68</v>
          </cell>
          <cell r="E1436">
            <v>39083</v>
          </cell>
        </row>
        <row r="1437">
          <cell r="A1437" t="str">
            <v>90.A.351</v>
          </cell>
          <cell r="B1437" t="str">
            <v>IPÊ ROXO - Muda com DAP igual ou maior que 5,0 cm</v>
          </cell>
          <cell r="C1437" t="str">
            <v xml:space="preserve">UN </v>
          </cell>
          <cell r="D1437">
            <v>168.58</v>
          </cell>
          <cell r="E1437">
            <v>39264</v>
          </cell>
        </row>
        <row r="1438">
          <cell r="A1438" t="str">
            <v>90.A.352</v>
          </cell>
          <cell r="B1438" t="str">
            <v>PAU FERRO - Muda com DAP igual ou maior que 5,0 cm</v>
          </cell>
          <cell r="C1438" t="str">
            <v xml:space="preserve">UN </v>
          </cell>
          <cell r="D1438">
            <v>232.75</v>
          </cell>
          <cell r="E1438">
            <v>39264</v>
          </cell>
        </row>
        <row r="1439">
          <cell r="A1439" t="str">
            <v>90.A.353</v>
          </cell>
          <cell r="B1439" t="str">
            <v>SIBIPIRUNA - Muda com DAP igual ou maior que 5,0 cm</v>
          </cell>
          <cell r="C1439" t="str">
            <v xml:space="preserve">UN </v>
          </cell>
          <cell r="D1439">
            <v>190.25</v>
          </cell>
          <cell r="E1439">
            <v>39264</v>
          </cell>
        </row>
        <row r="1440">
          <cell r="A1440" t="str">
            <v>90.A.354</v>
          </cell>
          <cell r="B1440" t="str">
            <v>QUARESMEIRA ROXA - Muda com DAP igual ou maior que 5,0 cm</v>
          </cell>
          <cell r="C1440" t="str">
            <v xml:space="preserve">UN </v>
          </cell>
          <cell r="D1440">
            <v>218.58</v>
          </cell>
          <cell r="E1440">
            <v>39264</v>
          </cell>
        </row>
        <row r="1441">
          <cell r="A1441" t="str">
            <v>90.A.355</v>
          </cell>
          <cell r="B1441" t="str">
            <v>GENGIBRE VERMELHO - Alpinia Purpurata - arbusto com + ou - 0,50 m, em terreno de boa qualidade</v>
          </cell>
          <cell r="C1441" t="str">
            <v xml:space="preserve">UN </v>
          </cell>
          <cell r="D1441">
            <v>15.24</v>
          </cell>
          <cell r="E1441">
            <v>39083</v>
          </cell>
        </row>
        <row r="1442">
          <cell r="A1442" t="str">
            <v>90.A.356</v>
          </cell>
          <cell r="B1442" t="str">
            <v>FARINHA SECA - Albizia Hassleri - árvore, com + ou - 2,50 m, em terreno de boa qualidade</v>
          </cell>
          <cell r="C1442" t="str">
            <v xml:space="preserve">UN </v>
          </cell>
          <cell r="D1442">
            <v>115.37</v>
          </cell>
          <cell r="E1442">
            <v>39083</v>
          </cell>
        </row>
        <row r="1443">
          <cell r="A1443" t="str">
            <v>90.A.357</v>
          </cell>
          <cell r="B1443" t="str">
            <v>CAPIM DOS PAMPAS - Colocasia selloana, herbáceas em terreno de boa qualidade esp. 0,50 m</v>
          </cell>
          <cell r="C1443" t="str">
            <v>M2</v>
          </cell>
          <cell r="D1443">
            <v>49.22</v>
          </cell>
          <cell r="E1443">
            <v>39083</v>
          </cell>
        </row>
        <row r="1444">
          <cell r="A1444" t="str">
            <v>90.A.358</v>
          </cell>
          <cell r="B1444" t="str">
            <v>GENGIBRE AZUL - Dichorisandra thysiflora, herbáceas em terreno de boa qualidade esp. 0,30 m</v>
          </cell>
          <cell r="C1444" t="str">
            <v>M2</v>
          </cell>
          <cell r="D1444">
            <v>72.599999999999994</v>
          </cell>
          <cell r="E1444">
            <v>38899</v>
          </cell>
        </row>
        <row r="1445">
          <cell r="A1445" t="str">
            <v>90.A.359</v>
          </cell>
          <cell r="B1445" t="str">
            <v>GUAIMBÊ - Phillodendron bipinnatifidum - Colocasia selloana, arbustos em terreno de boa qualidade</v>
          </cell>
          <cell r="C1445" t="str">
            <v xml:space="preserve">UN </v>
          </cell>
          <cell r="D1445">
            <v>16.02</v>
          </cell>
          <cell r="E1445">
            <v>39083</v>
          </cell>
        </row>
        <row r="1446">
          <cell r="A1446" t="str">
            <v>90.A.360</v>
          </cell>
          <cell r="B1446" t="str">
            <v>CAROBA - Jacaranda Cuspidifolia, árvores, em terreno de boa qualidade</v>
          </cell>
          <cell r="C1446" t="str">
            <v xml:space="preserve">UN </v>
          </cell>
          <cell r="E1446">
            <v>39083</v>
          </cell>
        </row>
        <row r="1447">
          <cell r="A1447" t="str">
            <v>90.A.361</v>
          </cell>
          <cell r="B1447" t="str">
            <v>TUMBERGIA AZUL - Thumbergia erecta, arbusto, em terreno de boa qualidade</v>
          </cell>
          <cell r="C1447" t="str">
            <v xml:space="preserve">UN </v>
          </cell>
          <cell r="E1447">
            <v>39083</v>
          </cell>
        </row>
        <row r="1448">
          <cell r="A1448" t="str">
            <v>90.A.362</v>
          </cell>
          <cell r="B1448" t="str">
            <v>ALAMANDA AMARELA - Alamanda cathartica - arbusto, em terreno de boa qualidade</v>
          </cell>
          <cell r="C1448" t="str">
            <v xml:space="preserve">UN </v>
          </cell>
          <cell r="E1448">
            <v>39083</v>
          </cell>
        </row>
        <row r="1449">
          <cell r="A1449" t="str">
            <v>90.A.363</v>
          </cell>
          <cell r="B1449" t="str">
            <v>JASMIM  ITALIANO - Jasmim Grandiforum - arbusto, em terreno de boa qualidade</v>
          </cell>
          <cell r="C1449" t="str">
            <v xml:space="preserve">UN </v>
          </cell>
          <cell r="E1449">
            <v>39083</v>
          </cell>
        </row>
        <row r="1450">
          <cell r="A1450" t="str">
            <v>90.A.364</v>
          </cell>
          <cell r="B1450" t="str">
            <v>PAU DE VIOLA - Cytharexyllum myrianthum - árvore, em terreno de boa qualidade</v>
          </cell>
          <cell r="C1450" t="str">
            <v xml:space="preserve">UN </v>
          </cell>
          <cell r="D1450">
            <v>78.64</v>
          </cell>
          <cell r="E1450">
            <v>39083</v>
          </cell>
        </row>
        <row r="1451">
          <cell r="A1451" t="str">
            <v>90.A.365</v>
          </cell>
          <cell r="B1451" t="str">
            <v>FALSA VINHA/CISSUS - Parthenocissus tricuspidata - trepadeira, em terreno de boa qualidade</v>
          </cell>
          <cell r="C1451" t="str">
            <v xml:space="preserve">UN </v>
          </cell>
          <cell r="D1451">
            <v>6.61</v>
          </cell>
          <cell r="E1451">
            <v>39083</v>
          </cell>
        </row>
        <row r="1452">
          <cell r="A1452" t="str">
            <v>90.A.366</v>
          </cell>
          <cell r="B1452" t="str">
            <v>JASMIM DOS POETAS - Jasminum polyanthum - trepadeita, em terreno de boa qualidade</v>
          </cell>
          <cell r="C1452" t="str">
            <v xml:space="preserve">UN </v>
          </cell>
          <cell r="D1452">
            <v>23.61</v>
          </cell>
          <cell r="E1452">
            <v>39083</v>
          </cell>
        </row>
        <row r="1453">
          <cell r="A1453" t="str">
            <v>90.A.367</v>
          </cell>
          <cell r="B1453" t="str">
            <v>Material e mão-de-obra para plantação de árvores (sem a muda)</v>
          </cell>
          <cell r="C1453" t="str">
            <v xml:space="preserve">UN </v>
          </cell>
          <cell r="D1453">
            <v>41.98</v>
          </cell>
          <cell r="E1453">
            <v>39083</v>
          </cell>
        </row>
        <row r="1454">
          <cell r="A1454" t="str">
            <v>90.A.368</v>
          </cell>
          <cell r="B1454" t="str">
            <v>Material e mão-de-obra para plantação de arbustos (sem a muda)</v>
          </cell>
          <cell r="C1454" t="str">
            <v xml:space="preserve">UN </v>
          </cell>
          <cell r="D1454">
            <v>5.21</v>
          </cell>
          <cell r="E1454">
            <v>39083</v>
          </cell>
        </row>
        <row r="1455">
          <cell r="A1455" t="str">
            <v>90.A.369</v>
          </cell>
          <cell r="B1455" t="str">
            <v>Material e mão-de-obra para plantação de forração (sem a muda)</v>
          </cell>
          <cell r="C1455" t="str">
            <v>M2</v>
          </cell>
          <cell r="D1455">
            <v>5.28</v>
          </cell>
          <cell r="E1455">
            <v>39083</v>
          </cell>
        </row>
        <row r="1456">
          <cell r="A1456" t="str">
            <v>90.A.370</v>
          </cell>
          <cell r="B1456" t="str">
            <v>IPÊ ROXO - Muda com DAP igual ou maior que 7,0 cm</v>
          </cell>
          <cell r="C1456" t="str">
            <v xml:space="preserve">UN </v>
          </cell>
          <cell r="D1456">
            <v>315.25</v>
          </cell>
          <cell r="E1456">
            <v>39264</v>
          </cell>
        </row>
        <row r="1457">
          <cell r="A1457" t="str">
            <v>90.A.371</v>
          </cell>
          <cell r="B1457" t="str">
            <v>PAU FERRO - Muda com DAP igual ou maior que 7,0 cm</v>
          </cell>
          <cell r="C1457" t="str">
            <v xml:space="preserve">UN </v>
          </cell>
          <cell r="D1457">
            <v>532.75</v>
          </cell>
          <cell r="E1457">
            <v>39264</v>
          </cell>
        </row>
        <row r="1458">
          <cell r="A1458" t="str">
            <v>90.A.372</v>
          </cell>
          <cell r="B1458" t="str">
            <v>SIBIPIRUNA - Muda com DAP igual ou maior que 7,0 cm</v>
          </cell>
          <cell r="C1458" t="str">
            <v xml:space="preserve">UN </v>
          </cell>
          <cell r="D1458">
            <v>365.25</v>
          </cell>
          <cell r="E1458">
            <v>39264</v>
          </cell>
        </row>
        <row r="1459">
          <cell r="A1459" t="str">
            <v>90.A.373</v>
          </cell>
          <cell r="B1459" t="str">
            <v>QUARESMEIRA ROXA - Muda com DAP igual ou maior que 7,0 cm</v>
          </cell>
          <cell r="C1459" t="str">
            <v xml:space="preserve">UN </v>
          </cell>
          <cell r="D1459">
            <v>346.91</v>
          </cell>
          <cell r="E1459">
            <v>39264</v>
          </cell>
        </row>
        <row r="1460">
          <cell r="A1460" t="str">
            <v>90.A.374</v>
          </cell>
          <cell r="B1460" t="str">
            <v>Forração - Tipo 1 - Plantas floríferas comuns para ornamentação</v>
          </cell>
          <cell r="C1460" t="str">
            <v>M2</v>
          </cell>
          <cell r="D1460">
            <v>12.61</v>
          </cell>
          <cell r="E1460">
            <v>39264</v>
          </cell>
        </row>
        <row r="1461">
          <cell r="A1461" t="str">
            <v>90.A.375</v>
          </cell>
          <cell r="B1461" t="str">
            <v>Arbustivas - Tipo 2 - Plantas floríferas especiais para ornamentação com porte variável de 0,20m a 0,40m</v>
          </cell>
          <cell r="C1461" t="str">
            <v xml:space="preserve">UN </v>
          </cell>
          <cell r="D1461">
            <v>6.69</v>
          </cell>
          <cell r="E1461">
            <v>39264</v>
          </cell>
        </row>
        <row r="1462">
          <cell r="A1462" t="str">
            <v>90.A.376</v>
          </cell>
          <cell r="B1462" t="str">
            <v>Planta perene de médio porte para ornamentação - Tipo 3 - com porte variável de 0,50m a 1,50m</v>
          </cell>
          <cell r="C1462" t="str">
            <v xml:space="preserve">UN </v>
          </cell>
          <cell r="D1462">
            <v>19.190000000000001</v>
          </cell>
          <cell r="E1462">
            <v>39264</v>
          </cell>
        </row>
        <row r="1463">
          <cell r="A1463" t="str">
            <v>90.A.377</v>
          </cell>
          <cell r="B1463" t="str">
            <v>Árvore nativa com altura mínima de 2,50m e DAP mínimo de 3cm</v>
          </cell>
          <cell r="C1463" t="str">
            <v xml:space="preserve">UN </v>
          </cell>
          <cell r="D1463">
            <v>108.29</v>
          </cell>
          <cell r="E1463">
            <v>39264</v>
          </cell>
        </row>
        <row r="1464">
          <cell r="A1464" t="str">
            <v>90.A.378</v>
          </cell>
          <cell r="B1464" t="str">
            <v>Mudas arbóreas para plantio em Reflorestamento</v>
          </cell>
          <cell r="C1464" t="str">
            <v xml:space="preserve">UN </v>
          </cell>
          <cell r="D1464">
            <v>5.81</v>
          </cell>
          <cell r="E1464">
            <v>39264</v>
          </cell>
        </row>
        <row r="1465">
          <cell r="A1465" t="str">
            <v>98.A.000</v>
          </cell>
          <cell r="B1465" t="str">
            <v>Consolidação - Reflorestamento</v>
          </cell>
        </row>
        <row r="1466">
          <cell r="A1466" t="str">
            <v>98.A.001</v>
          </cell>
          <cell r="B1466" t="str">
            <v>Reflorestamento</v>
          </cell>
          <cell r="C1466" t="str">
            <v>HA</v>
          </cell>
          <cell r="D1466">
            <v>5216.74</v>
          </cell>
          <cell r="E1466">
            <v>37408</v>
          </cell>
        </row>
        <row r="1467">
          <cell r="A1467" t="str">
            <v>98.A.002</v>
          </cell>
          <cell r="B1467" t="str">
            <v>Replantio, até 10%, reflorestamento de áreas verdes, consolidação - 360 dias</v>
          </cell>
          <cell r="C1467" t="str">
            <v>GL</v>
          </cell>
          <cell r="D1467">
            <v>521.66999999999996</v>
          </cell>
          <cell r="E1467">
            <v>37408</v>
          </cell>
        </row>
        <row r="1468">
          <cell r="A1468" t="str">
            <v>98.A.003</v>
          </cell>
          <cell r="B1468" t="str">
            <v>Replantio, 10,01 A 15%, reflorestamento de áreas verdes, consolidação - 360 dias</v>
          </cell>
          <cell r="C1468" t="str">
            <v>GL</v>
          </cell>
          <cell r="D1468">
            <v>260.83</v>
          </cell>
          <cell r="E1468">
            <v>37408</v>
          </cell>
        </row>
        <row r="1469">
          <cell r="A1469" t="str">
            <v>98.A.004</v>
          </cell>
          <cell r="B1469" t="str">
            <v>Replantio, 15,01 A 20%, reflorestamento de áreas verdes, consolidação - 360 dias</v>
          </cell>
          <cell r="C1469" t="str">
            <v>GL</v>
          </cell>
          <cell r="D1469">
            <v>260.83</v>
          </cell>
          <cell r="E1469">
            <v>37408</v>
          </cell>
        </row>
        <row r="1470">
          <cell r="A1470" t="str">
            <v>98.A.005</v>
          </cell>
          <cell r="B1470" t="str">
            <v>Replantio, 20,01 A 25%, reflorestamento de áreas verdes, consolidação - 360 dias</v>
          </cell>
          <cell r="C1470" t="str">
            <v>HA</v>
          </cell>
          <cell r="D1470">
            <v>260.83</v>
          </cell>
          <cell r="E1470">
            <v>37408</v>
          </cell>
        </row>
        <row r="1471">
          <cell r="A1471" t="str">
            <v>98.A.006</v>
          </cell>
          <cell r="B1471" t="str">
            <v>Reflorestamento - Pq. Pinheirinho d'água</v>
          </cell>
          <cell r="C1471" t="str">
            <v>HA</v>
          </cell>
          <cell r="D1471">
            <v>6549.74</v>
          </cell>
          <cell r="E1471">
            <v>37408</v>
          </cell>
        </row>
        <row r="1472">
          <cell r="A1472" t="str">
            <v>98.A.007</v>
          </cell>
          <cell r="B1472" t="str">
            <v>Replantio, até 10%, reflorestamento áreas verdes, consol. - 360 dias Pq. Pinheiro d'água</v>
          </cell>
          <cell r="C1472" t="str">
            <v>GL</v>
          </cell>
          <cell r="D1472">
            <v>2547.9</v>
          </cell>
          <cell r="E1472">
            <v>37408</v>
          </cell>
        </row>
        <row r="1473">
          <cell r="A1473" t="str">
            <v>98.A.008</v>
          </cell>
          <cell r="B1473" t="str">
            <v>Replantio, 10,01 A 15%, reflorestamento de áreas verdes, consol. - 360 dias Pq. Pinheiro d'água</v>
          </cell>
          <cell r="C1473" t="str">
            <v>GL</v>
          </cell>
          <cell r="D1473">
            <v>1273.95</v>
          </cell>
          <cell r="E1473">
            <v>37408</v>
          </cell>
        </row>
        <row r="1474">
          <cell r="A1474" t="str">
            <v>98.A.009</v>
          </cell>
          <cell r="B1474" t="str">
            <v>Replantio, 15,01 A 20%, reflorestamento de áreas verdes, consol. - 360 dias Pq. Pinheiro d'água</v>
          </cell>
          <cell r="C1474" t="str">
            <v>GL</v>
          </cell>
          <cell r="D1474">
            <v>1273.95</v>
          </cell>
          <cell r="E1474">
            <v>37408</v>
          </cell>
        </row>
        <row r="1475">
          <cell r="A1475" t="str">
            <v>98.A.010</v>
          </cell>
          <cell r="B1475" t="str">
            <v>Replantio, 20,01 A 25%, reflorestamento de áreas verdes, consol. - 360 dias Pq. Pinheiro d'água</v>
          </cell>
          <cell r="C1475" t="str">
            <v>GL</v>
          </cell>
          <cell r="D1475">
            <v>1273.95</v>
          </cell>
          <cell r="E1475">
            <v>37408</v>
          </cell>
        </row>
        <row r="1476">
          <cell r="A1476" t="str">
            <v>99.A.001</v>
          </cell>
          <cell r="B1476" t="str">
            <v>Irrigação - período de consolidação (90 dias)</v>
          </cell>
          <cell r="C1476" t="str">
            <v>M2</v>
          </cell>
          <cell r="D1476">
            <v>2.13</v>
          </cell>
          <cell r="E1476">
            <v>39264</v>
          </cell>
        </row>
        <row r="1477">
          <cell r="A1477" t="str">
            <v>99.A.002</v>
          </cell>
          <cell r="B1477" t="str">
            <v>Corte de gramado - período de consolidação (90 dias)</v>
          </cell>
          <cell r="C1477" t="str">
            <v>HA</v>
          </cell>
          <cell r="D1477">
            <v>233.16</v>
          </cell>
          <cell r="E1477">
            <v>39264</v>
          </cell>
        </row>
        <row r="1478">
          <cell r="A1478" t="str">
            <v>99.A.003</v>
          </cell>
          <cell r="B1478" t="str">
            <v>Despraguejamento - período de consolidação (90 dias)</v>
          </cell>
          <cell r="C1478" t="str">
            <v>M2</v>
          </cell>
          <cell r="D1478">
            <v>0.17</v>
          </cell>
          <cell r="E1478">
            <v>39264</v>
          </cell>
        </row>
        <row r="1479">
          <cell r="A1479" t="str">
            <v>99.A.005</v>
          </cell>
          <cell r="B1479" t="str">
            <v>Replantio, até 10% fornec mudas, consolidação - Pq V Rodeio</v>
          </cell>
          <cell r="C1479" t="str">
            <v>GL</v>
          </cell>
          <cell r="D1479">
            <v>2878.6</v>
          </cell>
          <cell r="E1479">
            <v>35431</v>
          </cell>
        </row>
        <row r="1480">
          <cell r="A1480" t="str">
            <v>99.A.006</v>
          </cell>
          <cell r="B1480" t="str">
            <v>Replantio, 10,01 a 15% fornec mudas, consolidação - Pq V Rodeio</v>
          </cell>
          <cell r="C1480" t="str">
            <v>GL</v>
          </cell>
          <cell r="D1480">
            <v>1439.3</v>
          </cell>
          <cell r="E1480">
            <v>35431</v>
          </cell>
        </row>
        <row r="1481">
          <cell r="A1481" t="str">
            <v>99.A.007</v>
          </cell>
          <cell r="B1481" t="str">
            <v>Replantio, 15,01 a 20% fornec mudas, consolidação - Pq V Rodeio</v>
          </cell>
          <cell r="C1481" t="str">
            <v>GL</v>
          </cell>
          <cell r="D1481">
            <v>1439.3</v>
          </cell>
          <cell r="E1481">
            <v>35431</v>
          </cell>
        </row>
        <row r="1482">
          <cell r="A1482" t="str">
            <v>99.A.008</v>
          </cell>
          <cell r="B1482" t="str">
            <v>Replantio, 20,01 a 25% fornec mudas, consolidação - Pq V Rodeio</v>
          </cell>
          <cell r="C1482" t="str">
            <v>GL</v>
          </cell>
          <cell r="D1482">
            <v>1439.3</v>
          </cell>
          <cell r="E1482">
            <v>35431</v>
          </cell>
        </row>
        <row r="1483">
          <cell r="A1483" t="str">
            <v>99.A.009</v>
          </cell>
          <cell r="B1483" t="str">
            <v>Replantio, até 10% fornec mudas, consolidação - Pç Filhos da Terra</v>
          </cell>
          <cell r="C1483" t="str">
            <v>GL</v>
          </cell>
          <cell r="D1483">
            <v>1092.32</v>
          </cell>
          <cell r="E1483">
            <v>35431</v>
          </cell>
        </row>
        <row r="1484">
          <cell r="A1484" t="str">
            <v>99.A.010</v>
          </cell>
          <cell r="B1484" t="str">
            <v>Replantio, 10,01 a 15% fornec mudas, consolidação-Pç Filhos da Terra</v>
          </cell>
          <cell r="C1484" t="str">
            <v>GL</v>
          </cell>
          <cell r="D1484">
            <v>546.16</v>
          </cell>
          <cell r="E1484">
            <v>35431</v>
          </cell>
        </row>
        <row r="1485">
          <cell r="A1485" t="str">
            <v>99.A.011</v>
          </cell>
          <cell r="B1485" t="str">
            <v>Replantio, 15,01 a 20% fornec mudas, consolidação-Pç Filhos da Terra</v>
          </cell>
          <cell r="C1485" t="str">
            <v>GL</v>
          </cell>
          <cell r="D1485">
            <v>546.16</v>
          </cell>
          <cell r="E1485">
            <v>35431</v>
          </cell>
        </row>
        <row r="1486">
          <cell r="A1486" t="str">
            <v>99.A.012</v>
          </cell>
          <cell r="B1486" t="str">
            <v>Replantio, 20,01 a 25% fornec mudas, consolidação-Pç Filhos da Terra</v>
          </cell>
          <cell r="C1486" t="str">
            <v>GL</v>
          </cell>
          <cell r="D1486">
            <v>546.16</v>
          </cell>
          <cell r="E1486">
            <v>35431</v>
          </cell>
        </row>
        <row r="1487">
          <cell r="A1487" t="str">
            <v>99.A.013</v>
          </cell>
          <cell r="B1487" t="str">
            <v>Replantio, até 10% fornec mudas, consolidação - Pç Vila Suzana</v>
          </cell>
          <cell r="C1487" t="str">
            <v>GL</v>
          </cell>
          <cell r="D1487">
            <v>255.15</v>
          </cell>
          <cell r="E1487">
            <v>35431</v>
          </cell>
        </row>
        <row r="1488">
          <cell r="A1488" t="str">
            <v>99.A.014</v>
          </cell>
          <cell r="B1488" t="str">
            <v>Replantio, 10,01 a 15% fornec mudas, consolidação - Pç Vila Suzana</v>
          </cell>
          <cell r="C1488" t="str">
            <v>GL</v>
          </cell>
          <cell r="D1488">
            <v>127.58</v>
          </cell>
          <cell r="E1488">
            <v>35431</v>
          </cell>
        </row>
        <row r="1489">
          <cell r="A1489" t="str">
            <v>99.A.015</v>
          </cell>
          <cell r="B1489" t="str">
            <v>Replantio, 15,01 a 20% fornec mudas, consolidação - Pç Vila Suzana</v>
          </cell>
          <cell r="C1489" t="str">
            <v>GL</v>
          </cell>
          <cell r="D1489">
            <v>127.58</v>
          </cell>
          <cell r="E1489">
            <v>35431</v>
          </cell>
        </row>
        <row r="1490">
          <cell r="A1490" t="str">
            <v>99.A.016</v>
          </cell>
          <cell r="B1490" t="str">
            <v>Replantio, 20,01 a 25% fornec mudas, consolidação - Pç Vila Suzana</v>
          </cell>
          <cell r="C1490" t="str">
            <v>GL</v>
          </cell>
          <cell r="D1490">
            <v>127.58</v>
          </cell>
          <cell r="E1490">
            <v>35431</v>
          </cell>
        </row>
        <row r="1491">
          <cell r="A1491" t="str">
            <v>99.A.017</v>
          </cell>
          <cell r="B1491" t="str">
            <v>Replantio, até 10% fornec mudas, consolidação - Praça 2</v>
          </cell>
          <cell r="C1491" t="str">
            <v>GL</v>
          </cell>
          <cell r="D1491">
            <v>426.69</v>
          </cell>
          <cell r="E1491">
            <v>35431</v>
          </cell>
        </row>
        <row r="1492">
          <cell r="A1492" t="str">
            <v>99.A.018</v>
          </cell>
          <cell r="B1492" t="str">
            <v>Replantio, 10,01 a 15% fornec mudas, consolidação - Praça 2</v>
          </cell>
          <cell r="C1492" t="str">
            <v>GL</v>
          </cell>
          <cell r="D1492">
            <v>213.34</v>
          </cell>
          <cell r="E1492">
            <v>35431</v>
          </cell>
        </row>
        <row r="1493">
          <cell r="A1493" t="str">
            <v>99.A.019</v>
          </cell>
          <cell r="B1493" t="str">
            <v>Replantio, 15,01 a 20% fornec mudas, consolidação - Praça 2</v>
          </cell>
          <cell r="C1493" t="str">
            <v>GL</v>
          </cell>
          <cell r="D1493">
            <v>213.34</v>
          </cell>
          <cell r="E1493">
            <v>35431</v>
          </cell>
        </row>
        <row r="1494">
          <cell r="A1494" t="str">
            <v>99.A.020</v>
          </cell>
          <cell r="B1494" t="str">
            <v>Replantio, 20,01 a 25% fornec mudas, consolidação - Praça 2</v>
          </cell>
          <cell r="C1494" t="str">
            <v>GL</v>
          </cell>
          <cell r="D1494">
            <v>213.34</v>
          </cell>
          <cell r="E1494">
            <v>35431</v>
          </cell>
        </row>
        <row r="1495">
          <cell r="A1495" t="str">
            <v>99.A.021</v>
          </cell>
          <cell r="B1495" t="str">
            <v>Replantio, até 10% fornec mudas, consolidação - Praça 3</v>
          </cell>
          <cell r="C1495" t="str">
            <v>GL</v>
          </cell>
          <cell r="D1495">
            <v>147.26</v>
          </cell>
          <cell r="E1495">
            <v>35431</v>
          </cell>
        </row>
        <row r="1496">
          <cell r="A1496" t="str">
            <v>99.A.022</v>
          </cell>
          <cell r="B1496" t="str">
            <v>Replantio, 10,01 a 15% fornec mudas, consolidação - Praça 3</v>
          </cell>
          <cell r="C1496" t="str">
            <v>GL</v>
          </cell>
          <cell r="D1496">
            <v>73.63</v>
          </cell>
          <cell r="E1496">
            <v>35431</v>
          </cell>
        </row>
        <row r="1497">
          <cell r="A1497" t="str">
            <v>99.A.023</v>
          </cell>
          <cell r="B1497" t="str">
            <v>Replantio, 15,01 a 20% fornec mudas, consolidação - Praça 3</v>
          </cell>
          <cell r="C1497" t="str">
            <v>GL</v>
          </cell>
          <cell r="D1497">
            <v>73.63</v>
          </cell>
          <cell r="E1497">
            <v>35431</v>
          </cell>
        </row>
        <row r="1498">
          <cell r="A1498" t="str">
            <v>99.A.024</v>
          </cell>
          <cell r="B1498" t="str">
            <v>Replantio, 20,01 a 25% fornec mudas, consolidação - Praça 3</v>
          </cell>
          <cell r="C1498" t="str">
            <v>GL</v>
          </cell>
          <cell r="D1498">
            <v>73.63</v>
          </cell>
          <cell r="E1498">
            <v>35431</v>
          </cell>
        </row>
        <row r="1499">
          <cell r="A1499" t="str">
            <v>99.A.025</v>
          </cell>
          <cell r="B1499" t="str">
            <v>Replantio, até 10% fornec mudas, consolidação - Praça 1</v>
          </cell>
          <cell r="C1499" t="str">
            <v>GL</v>
          </cell>
          <cell r="D1499">
            <v>2840.4</v>
          </cell>
          <cell r="E1499">
            <v>35431</v>
          </cell>
        </row>
        <row r="1500">
          <cell r="A1500" t="str">
            <v>99.A.026</v>
          </cell>
          <cell r="B1500" t="str">
            <v>Replantio, 10,01 a 15% fornec mudas, consolidação - Praça 1</v>
          </cell>
          <cell r="C1500" t="str">
            <v>GL</v>
          </cell>
          <cell r="D1500">
            <v>1420.2</v>
          </cell>
          <cell r="E1500">
            <v>35431</v>
          </cell>
        </row>
        <row r="1501">
          <cell r="A1501" t="str">
            <v>99.A.027</v>
          </cell>
          <cell r="B1501" t="str">
            <v>Replantio, 15,01 a 20% fornec mudas, consolidação - Praça 1</v>
          </cell>
          <cell r="C1501" t="str">
            <v>GL</v>
          </cell>
          <cell r="D1501">
            <v>1420.2</v>
          </cell>
          <cell r="E1501">
            <v>35431</v>
          </cell>
        </row>
        <row r="1502">
          <cell r="A1502" t="str">
            <v>99.A.028</v>
          </cell>
          <cell r="B1502" t="str">
            <v>Replantio, 20,01 a 25% fornec mudas, consolidação - Praça 1</v>
          </cell>
          <cell r="C1502" t="str">
            <v>GL</v>
          </cell>
          <cell r="D1502">
            <v>1420.2</v>
          </cell>
          <cell r="E1502">
            <v>35431</v>
          </cell>
        </row>
        <row r="1503">
          <cell r="A1503" t="str">
            <v>99.A.029</v>
          </cell>
          <cell r="B1503" t="str">
            <v>Replantio, até 10% fornec mudas, consolidação - Praça 4</v>
          </cell>
          <cell r="C1503" t="str">
            <v>GL</v>
          </cell>
          <cell r="D1503">
            <v>846.02</v>
          </cell>
          <cell r="E1503">
            <v>35431</v>
          </cell>
        </row>
        <row r="1504">
          <cell r="A1504" t="str">
            <v>99.A.030</v>
          </cell>
          <cell r="B1504" t="str">
            <v>Replantio, 10,01 a 15% fornec mudas, consolidação - Praça 4</v>
          </cell>
          <cell r="C1504" t="str">
            <v>GL</v>
          </cell>
          <cell r="D1504">
            <v>423.01</v>
          </cell>
          <cell r="E1504">
            <v>35431</v>
          </cell>
        </row>
        <row r="1505">
          <cell r="A1505" t="str">
            <v>99.A.031</v>
          </cell>
          <cell r="B1505" t="str">
            <v>Replantio, 15,01 a 20% fornec mudas, consolidação - Praça 4</v>
          </cell>
          <cell r="C1505" t="str">
            <v>GL</v>
          </cell>
          <cell r="D1505">
            <v>423.01</v>
          </cell>
          <cell r="E1505">
            <v>35431</v>
          </cell>
        </row>
        <row r="1506">
          <cell r="A1506" t="str">
            <v>99.A.032</v>
          </cell>
          <cell r="B1506" t="str">
            <v>Replantio, 20,01 a 25% fornec mudas, consolidação - Praça 4</v>
          </cell>
          <cell r="C1506" t="str">
            <v>GL</v>
          </cell>
          <cell r="D1506">
            <v>423.01</v>
          </cell>
          <cell r="E1506">
            <v>35431</v>
          </cell>
        </row>
        <row r="1507">
          <cell r="A1507" t="str">
            <v>99.A.033</v>
          </cell>
          <cell r="B1507" t="str">
            <v>Replantio, até 10% fornec mudas, consolidação - Praça Vila Suzana</v>
          </cell>
          <cell r="C1507" t="str">
            <v>GL</v>
          </cell>
          <cell r="D1507">
            <v>521.22</v>
          </cell>
          <cell r="E1507">
            <v>35431</v>
          </cell>
        </row>
        <row r="1508">
          <cell r="A1508" t="str">
            <v>99.A.034</v>
          </cell>
          <cell r="B1508" t="str">
            <v>Replantio, 10,01 a 15% fornec mudas, consolidação - Praça Vila Suzana</v>
          </cell>
          <cell r="C1508" t="str">
            <v>GL</v>
          </cell>
          <cell r="D1508">
            <v>260.61</v>
          </cell>
          <cell r="E1508">
            <v>35431</v>
          </cell>
        </row>
        <row r="1509">
          <cell r="A1509" t="str">
            <v>99.A.035</v>
          </cell>
          <cell r="B1509" t="str">
            <v>Replantio, 15,01 a 20% fornec mudas, consolidação - Praça Vila Suzana</v>
          </cell>
          <cell r="C1509" t="str">
            <v>GL</v>
          </cell>
          <cell r="D1509">
            <v>260.61</v>
          </cell>
          <cell r="E1509">
            <v>35431</v>
          </cell>
        </row>
        <row r="1510">
          <cell r="A1510" t="str">
            <v>99.A.036</v>
          </cell>
          <cell r="B1510" t="str">
            <v>Replantio, 20,01 a 25% fornec mudas, consolidação - Praça Vila Suzana</v>
          </cell>
          <cell r="C1510" t="str">
            <v>GL</v>
          </cell>
          <cell r="D1510">
            <v>260.61</v>
          </cell>
          <cell r="E1510">
            <v>35431</v>
          </cell>
        </row>
        <row r="1511">
          <cell r="A1511" t="str">
            <v>99.A.037</v>
          </cell>
          <cell r="B1511" t="str">
            <v>Replantio, até 10% fornec mudas, consolidação - Praça Tremembé</v>
          </cell>
          <cell r="C1511" t="str">
            <v>GL</v>
          </cell>
          <cell r="D1511">
            <v>144.63</v>
          </cell>
          <cell r="E1511">
            <v>36526</v>
          </cell>
        </row>
        <row r="1512">
          <cell r="A1512" t="str">
            <v>99.A.038</v>
          </cell>
          <cell r="B1512" t="str">
            <v>Replantio, 10,01 a 15% fornec mudas, consolidação - Praça Tremembé</v>
          </cell>
          <cell r="C1512" t="str">
            <v>GL</v>
          </cell>
          <cell r="D1512">
            <v>72.31</v>
          </cell>
          <cell r="E1512">
            <v>36526</v>
          </cell>
        </row>
        <row r="1513">
          <cell r="A1513" t="str">
            <v>99.A.039</v>
          </cell>
          <cell r="B1513" t="str">
            <v>Replantio, 15,01 a 20% fornec mudas, consolidação - Praça Tremembé</v>
          </cell>
          <cell r="C1513" t="str">
            <v>GL</v>
          </cell>
          <cell r="D1513">
            <v>72.31</v>
          </cell>
          <cell r="E1513">
            <v>36526</v>
          </cell>
        </row>
        <row r="1514">
          <cell r="A1514" t="str">
            <v>99.A.040</v>
          </cell>
          <cell r="B1514" t="str">
            <v>Replantio, 20,01 a 25% fornec mudas, consolidação - Praça Tremembé</v>
          </cell>
          <cell r="C1514" t="str">
            <v>GL</v>
          </cell>
          <cell r="D1514">
            <v>72.31</v>
          </cell>
          <cell r="E1514">
            <v>36526</v>
          </cell>
        </row>
        <row r="1515">
          <cell r="A1515" t="str">
            <v>99.A.041</v>
          </cell>
          <cell r="B1515" t="str">
            <v>Manutenção de jardins por 5 anos</v>
          </cell>
          <cell r="C1515" t="str">
            <v>M2</v>
          </cell>
          <cell r="D1515">
            <v>2.4</v>
          </cell>
          <cell r="E1515">
            <v>35431</v>
          </cell>
        </row>
        <row r="1516">
          <cell r="A1516" t="str">
            <v>99.A.042</v>
          </cell>
          <cell r="B1516" t="str">
            <v>Replantio, até 10% fornec. mudas, consolidação - Itaquera</v>
          </cell>
          <cell r="C1516" t="str">
            <v>GL</v>
          </cell>
          <cell r="D1516">
            <v>4070.62</v>
          </cell>
          <cell r="E1516">
            <v>35431</v>
          </cell>
        </row>
        <row r="1517">
          <cell r="A1517" t="str">
            <v>99.A.043</v>
          </cell>
          <cell r="B1517" t="str">
            <v>Replantio, até 10% fornec. mudas, consolidação - Pq V Rodeio</v>
          </cell>
          <cell r="C1517" t="str">
            <v>GL</v>
          </cell>
          <cell r="D1517">
            <v>1203.8499999999999</v>
          </cell>
          <cell r="E1517">
            <v>36526</v>
          </cell>
        </row>
        <row r="1518">
          <cell r="A1518" t="str">
            <v>99.A.044</v>
          </cell>
          <cell r="B1518" t="str">
            <v>Replantio, 10,01 a 15% fornec. mudas, consolidação - Pq V Rodeio</v>
          </cell>
          <cell r="C1518" t="str">
            <v>GL</v>
          </cell>
          <cell r="D1518">
            <v>601.91999999999996</v>
          </cell>
          <cell r="E1518">
            <v>36526</v>
          </cell>
        </row>
        <row r="1519">
          <cell r="A1519" t="str">
            <v>99.A.045</v>
          </cell>
          <cell r="B1519" t="str">
            <v>Replantio, 15,01 a 20% fornec. mudas, consolidação - Pq V Rodeio</v>
          </cell>
          <cell r="C1519" t="str">
            <v>GL</v>
          </cell>
          <cell r="D1519">
            <v>601.91999999999996</v>
          </cell>
          <cell r="E1519">
            <v>36526</v>
          </cell>
        </row>
        <row r="1520">
          <cell r="A1520" t="str">
            <v>99.A.046</v>
          </cell>
          <cell r="B1520" t="str">
            <v>Replantio, 20,01 a 25% fornec. mudas, consolidação - Pq V Rodeio</v>
          </cell>
          <cell r="C1520" t="str">
            <v>GL</v>
          </cell>
          <cell r="D1520">
            <v>601.91999999999996</v>
          </cell>
          <cell r="E1520">
            <v>36526</v>
          </cell>
        </row>
        <row r="1521">
          <cell r="A1521" t="str">
            <v>99.A.047</v>
          </cell>
          <cell r="B1521" t="str">
            <v>Replantio, até 10% fornec. mudas, consolidação - Jd. Consórcio</v>
          </cell>
          <cell r="C1521" t="str">
            <v>GL</v>
          </cell>
          <cell r="D1521">
            <v>4075.59</v>
          </cell>
          <cell r="E1521">
            <v>35431</v>
          </cell>
        </row>
        <row r="1522">
          <cell r="A1522" t="str">
            <v>99.A.052</v>
          </cell>
          <cell r="B1522" t="str">
            <v xml:space="preserve">Replantio, até 10% fornec mudas, consolidação - Pq. Campo da Vinha </v>
          </cell>
          <cell r="C1522" t="str">
            <v>GL</v>
          </cell>
          <cell r="D1522">
            <v>695.67</v>
          </cell>
          <cell r="E1522">
            <v>37408</v>
          </cell>
        </row>
        <row r="1523">
          <cell r="A1523" t="str">
            <v>99.A.053</v>
          </cell>
          <cell r="B1523" t="str">
            <v>Replantio, 10,01 a 15% fornec mudas, consolidação - Pq. Campo da Vinha</v>
          </cell>
          <cell r="C1523" t="str">
            <v>GL</v>
          </cell>
          <cell r="D1523">
            <v>347.83</v>
          </cell>
          <cell r="E1523">
            <v>37408</v>
          </cell>
        </row>
        <row r="1524">
          <cell r="A1524" t="str">
            <v>99.A.054</v>
          </cell>
          <cell r="B1524" t="str">
            <v>Replantio, 15,01 a 20% fornec mudas, consolidação - Pq. Campo da Vinha</v>
          </cell>
          <cell r="C1524" t="str">
            <v>GL</v>
          </cell>
          <cell r="D1524">
            <v>347.83</v>
          </cell>
          <cell r="E1524">
            <v>37408</v>
          </cell>
        </row>
        <row r="1525">
          <cell r="A1525" t="str">
            <v>99.A.055</v>
          </cell>
          <cell r="B1525" t="str">
            <v>Replantio, 20,01 a 25% fornec mudas, consolidação - Pq. Campo da Vinha</v>
          </cell>
          <cell r="C1525" t="str">
            <v>GL</v>
          </cell>
          <cell r="D1525">
            <v>347.83</v>
          </cell>
          <cell r="E1525">
            <v>37408</v>
          </cell>
        </row>
        <row r="1526">
          <cell r="A1526" t="str">
            <v>99.A.056</v>
          </cell>
          <cell r="B1526" t="str">
            <v xml:space="preserve">Replantio, até 10% fornec mudas, consolidação - Igarapé Universo x Cachoeira Carajá </v>
          </cell>
          <cell r="C1526" t="str">
            <v>GL</v>
          </cell>
          <cell r="D1526">
            <v>162.31</v>
          </cell>
          <cell r="E1526">
            <v>36526</v>
          </cell>
        </row>
        <row r="1527">
          <cell r="A1527" t="str">
            <v>99.A.057</v>
          </cell>
          <cell r="B1527" t="str">
            <v>Replantio, 10,01 a 15% fornec mudas, consolidação - Igarapé Universo x Cachoeira Carajá</v>
          </cell>
          <cell r="C1527" t="str">
            <v>GL</v>
          </cell>
          <cell r="D1527">
            <v>81.150000000000006</v>
          </cell>
          <cell r="E1527">
            <v>36526</v>
          </cell>
        </row>
        <row r="1528">
          <cell r="A1528" t="str">
            <v>99.A.058</v>
          </cell>
          <cell r="B1528" t="str">
            <v>Replantio, 15,01 a 20% fornec mudas, consolidação - Igarapé Universo x Cachoeira Carajá</v>
          </cell>
          <cell r="C1528" t="str">
            <v>GL</v>
          </cell>
          <cell r="D1528">
            <v>81.150000000000006</v>
          </cell>
          <cell r="E1528">
            <v>36526</v>
          </cell>
        </row>
        <row r="1529">
          <cell r="A1529" t="str">
            <v>99.A.059</v>
          </cell>
          <cell r="B1529" t="str">
            <v>Replantio, 20,01 a 25% fornec mudas, consolidação - Igarapé Universo x Cachoeira Carajá</v>
          </cell>
          <cell r="C1529" t="str">
            <v>GL</v>
          </cell>
          <cell r="D1529">
            <v>81.150000000000006</v>
          </cell>
          <cell r="E1529">
            <v>36526</v>
          </cell>
        </row>
        <row r="1530">
          <cell r="A1530" t="str">
            <v>99.A.060</v>
          </cell>
          <cell r="B1530" t="str">
            <v xml:space="preserve">Replantio, até 10% fornec mudas, consolidação - Cachoeira Morena x Regresso Feliz </v>
          </cell>
          <cell r="C1530" t="str">
            <v>GL</v>
          </cell>
          <cell r="D1530">
            <v>232.88</v>
          </cell>
          <cell r="E1530">
            <v>36526</v>
          </cell>
        </row>
        <row r="1531">
          <cell r="A1531" t="str">
            <v>99.A.061</v>
          </cell>
          <cell r="B1531" t="str">
            <v>Replantio, 10,01 a 15% fornec mudas, consolidação - Cachoeira Morena x Regresso Feliz</v>
          </cell>
          <cell r="C1531" t="str">
            <v>GL</v>
          </cell>
          <cell r="D1531">
            <v>116.44</v>
          </cell>
          <cell r="E1531">
            <v>36526</v>
          </cell>
        </row>
        <row r="1532">
          <cell r="A1532" t="str">
            <v>99.A.062</v>
          </cell>
          <cell r="B1532" t="str">
            <v>Replantio, 15,01 a 20% fornec mudas, consolidação - Cachoeira Morena x Regresso Feliz</v>
          </cell>
          <cell r="C1532" t="str">
            <v>GL</v>
          </cell>
          <cell r="D1532">
            <v>116.44</v>
          </cell>
          <cell r="E1532">
            <v>36526</v>
          </cell>
        </row>
        <row r="1533">
          <cell r="A1533" t="str">
            <v>99.A.063</v>
          </cell>
          <cell r="B1533" t="str">
            <v>Replantio, 20,01 a 25% fornec mudas, consolidação - Cachoeira Morena x Regresso Feliz</v>
          </cell>
          <cell r="C1533" t="str">
            <v>GL</v>
          </cell>
          <cell r="D1533">
            <v>116.44</v>
          </cell>
          <cell r="E1533">
            <v>36526</v>
          </cell>
        </row>
        <row r="1534">
          <cell r="A1534" t="str">
            <v>99.A.064</v>
          </cell>
          <cell r="B1534" t="str">
            <v>Replantio, até 10% fornec mudas, consolidação - Caravela Rosa x Valter Vieira Santos</v>
          </cell>
          <cell r="C1534" t="str">
            <v>GL</v>
          </cell>
          <cell r="D1534">
            <v>326.93</v>
          </cell>
          <cell r="E1534">
            <v>37408</v>
          </cell>
        </row>
        <row r="1535">
          <cell r="A1535" t="str">
            <v>99.A.065</v>
          </cell>
          <cell r="B1535" t="str">
            <v>Replantio, 10,01 a 15% fornec mudas, consolidação - Caravela Rosa x Valter Vieira Santos</v>
          </cell>
          <cell r="C1535" t="str">
            <v>GL</v>
          </cell>
          <cell r="D1535">
            <v>163.46</v>
          </cell>
          <cell r="E1535">
            <v>37408</v>
          </cell>
        </row>
        <row r="1536">
          <cell r="A1536" t="str">
            <v>99.A.066</v>
          </cell>
          <cell r="B1536" t="str">
            <v>Replantio, 15,01 a 20% fornec mudas, consolidação - Caravela Rosa x Valter Vieira Santos</v>
          </cell>
          <cell r="C1536" t="str">
            <v>GL</v>
          </cell>
          <cell r="D1536">
            <v>163.46</v>
          </cell>
          <cell r="E1536">
            <v>37408</v>
          </cell>
        </row>
        <row r="1537">
          <cell r="A1537" t="str">
            <v>99.A.067</v>
          </cell>
          <cell r="B1537" t="str">
            <v>Replantio, 20,01 a 25% fornec mudas, consolidação - Caravela Rosa x Valter Vieira Santos</v>
          </cell>
          <cell r="C1537" t="str">
            <v>GL</v>
          </cell>
          <cell r="D1537">
            <v>163.46</v>
          </cell>
          <cell r="E1537">
            <v>37408</v>
          </cell>
        </row>
        <row r="1538">
          <cell r="A1538" t="str">
            <v>99.A.068</v>
          </cell>
          <cell r="B1538" t="str">
            <v>Replantio, até 10% fornec mudas, consolidação - R. Lanhoso x Av. Engenho Novo</v>
          </cell>
          <cell r="C1538" t="str">
            <v>GL</v>
          </cell>
          <cell r="D1538">
            <v>245.95</v>
          </cell>
          <cell r="E1538">
            <v>36526</v>
          </cell>
        </row>
        <row r="1539">
          <cell r="A1539" t="str">
            <v>99.A.069</v>
          </cell>
          <cell r="B1539" t="str">
            <v>Replantio, 10,01 a 15% fornec mudas, consolidação - R. Lanhoso x Av. Engenho Novo</v>
          </cell>
          <cell r="C1539" t="str">
            <v>GL</v>
          </cell>
          <cell r="D1539">
            <v>122.97</v>
          </cell>
          <cell r="E1539">
            <v>36526</v>
          </cell>
        </row>
        <row r="1540">
          <cell r="A1540" t="str">
            <v>99.A.070</v>
          </cell>
          <cell r="B1540" t="str">
            <v>Replantio, 15,01 a 20% fornec mudas, consolidação - R. Lanhoso x Av. Engenho Novo</v>
          </cell>
          <cell r="C1540" t="str">
            <v>GL</v>
          </cell>
          <cell r="D1540">
            <v>122.97</v>
          </cell>
          <cell r="E1540">
            <v>36526</v>
          </cell>
        </row>
        <row r="1541">
          <cell r="A1541" t="str">
            <v>99.A.071</v>
          </cell>
          <cell r="B1541" t="str">
            <v>Replantio, 20,01 a 25% fornec mudas, consolidação - R. Lanhoso x Av. Engenho Novo</v>
          </cell>
          <cell r="C1541" t="str">
            <v>GL</v>
          </cell>
          <cell r="D1541">
            <v>122.97</v>
          </cell>
          <cell r="E1541">
            <v>36526</v>
          </cell>
        </row>
        <row r="1542">
          <cell r="A1542" t="str">
            <v>99.A.072</v>
          </cell>
          <cell r="B1542" t="str">
            <v>Replantio, até 10% fornec mudas, consolidação - Cipriano RodriguesxDr. Alves Teixeira</v>
          </cell>
          <cell r="C1542" t="str">
            <v>GL</v>
          </cell>
          <cell r="D1542">
            <v>4097.25</v>
          </cell>
          <cell r="E1542">
            <v>37408</v>
          </cell>
        </row>
        <row r="1543">
          <cell r="A1543" t="str">
            <v>99.A.073</v>
          </cell>
          <cell r="B1543" t="str">
            <v>Replantio, 10,01 a 15% fornec mudas, consolid. - Cipriano RodriguesxDr. Alves Teixeira</v>
          </cell>
          <cell r="C1543" t="str">
            <v>GL</v>
          </cell>
          <cell r="D1543">
            <v>2048.62</v>
          </cell>
          <cell r="E1543">
            <v>37408</v>
          </cell>
        </row>
        <row r="1544">
          <cell r="A1544" t="str">
            <v>99.A.074</v>
          </cell>
          <cell r="B1544" t="str">
            <v>Replantio, 15,01 a 20% fornec mudas, consolid. - Cipriano RodriguesxDr. Alves Teixeira</v>
          </cell>
          <cell r="C1544" t="str">
            <v>GL</v>
          </cell>
          <cell r="D1544">
            <v>2048.62</v>
          </cell>
          <cell r="E1544">
            <v>37408</v>
          </cell>
        </row>
        <row r="1545">
          <cell r="A1545" t="str">
            <v>99.A.075</v>
          </cell>
          <cell r="B1545" t="str">
            <v>Replantio, 20,01 a 25% fornec mudas, consolid. - Cipriano RodriguesxDr. Alves Teixeira</v>
          </cell>
          <cell r="C1545" t="str">
            <v>GL</v>
          </cell>
          <cell r="D1545">
            <v>2048.62</v>
          </cell>
          <cell r="E1545">
            <v>37408</v>
          </cell>
        </row>
        <row r="1546">
          <cell r="A1546" t="str">
            <v>99.A.076</v>
          </cell>
          <cell r="B1546" t="str">
            <v>Replantio, até 10% fornec mudas, consolidação - João Galli x Lázaro Gonçalves Fraga</v>
          </cell>
          <cell r="C1546" t="str">
            <v>GL</v>
          </cell>
          <cell r="D1546">
            <v>304.52</v>
          </cell>
          <cell r="E1546">
            <v>37408</v>
          </cell>
        </row>
        <row r="1547">
          <cell r="A1547" t="str">
            <v>99.A.077</v>
          </cell>
          <cell r="B1547" t="str">
            <v>Replantio, 10,01 a 15% fornec mudas, consolid. - João Galli x Lázaro Gonçalves Fraga</v>
          </cell>
          <cell r="C1547" t="str">
            <v>GL</v>
          </cell>
          <cell r="D1547">
            <v>152.26</v>
          </cell>
          <cell r="E1547">
            <v>37408</v>
          </cell>
        </row>
        <row r="1548">
          <cell r="A1548" t="str">
            <v>99.A.078</v>
          </cell>
          <cell r="B1548" t="str">
            <v>Replantio, 15,01 a 20% fornec mudas, consolid. - João Galli x Lázaro Gonçalves Fraga</v>
          </cell>
          <cell r="C1548" t="str">
            <v>GL</v>
          </cell>
          <cell r="D1548">
            <v>152.26</v>
          </cell>
          <cell r="E1548">
            <v>37408</v>
          </cell>
        </row>
        <row r="1549">
          <cell r="A1549" t="str">
            <v>99.A.079</v>
          </cell>
          <cell r="B1549" t="str">
            <v>Replantio, 20,01 a 25% fornec mudas, consolid. - João Galli x Lázaro Gonçalves Fraga</v>
          </cell>
          <cell r="C1549" t="str">
            <v>GL</v>
          </cell>
          <cell r="D1549">
            <v>152.26</v>
          </cell>
          <cell r="E1549">
            <v>37408</v>
          </cell>
        </row>
        <row r="1550">
          <cell r="A1550" t="str">
            <v>99.A.080</v>
          </cell>
          <cell r="B1550" t="str">
            <v>Replantio, até 10% fornec mudas, consolidação - Pq. Darcy Silva</v>
          </cell>
          <cell r="C1550" t="str">
            <v>GL</v>
          </cell>
          <cell r="D1550">
            <v>13933.14</v>
          </cell>
          <cell r="E1550">
            <v>38108</v>
          </cell>
        </row>
        <row r="1551">
          <cell r="A1551" t="str">
            <v>99.A.081</v>
          </cell>
          <cell r="B1551" t="str">
            <v>Replantio, 10,01 a 15% fornec mudas, consolid. - Pq. Darcy Silva</v>
          </cell>
          <cell r="C1551" t="str">
            <v>GL</v>
          </cell>
          <cell r="D1551">
            <v>6966.57</v>
          </cell>
          <cell r="E1551">
            <v>38108</v>
          </cell>
        </row>
        <row r="1552">
          <cell r="A1552" t="str">
            <v>99.A.082</v>
          </cell>
          <cell r="B1552" t="str">
            <v>Replantio, 15,01 a 20% fornec mudas, consolid. - Pq. Darcy Silva</v>
          </cell>
          <cell r="C1552" t="str">
            <v>GL</v>
          </cell>
          <cell r="D1552">
            <v>6966.57</v>
          </cell>
          <cell r="E1552">
            <v>38108</v>
          </cell>
        </row>
        <row r="1553">
          <cell r="A1553" t="str">
            <v>99.A.083</v>
          </cell>
          <cell r="B1553" t="str">
            <v>Replantio, 20,01 a 25% fornec mudas, consolid. - Pq. Darcy Silva</v>
          </cell>
          <cell r="C1553" t="str">
            <v>GL</v>
          </cell>
          <cell r="D1553">
            <v>6966.57</v>
          </cell>
          <cell r="E1553">
            <v>38108</v>
          </cell>
        </row>
        <row r="1554">
          <cell r="A1554" t="str">
            <v>99.A.084</v>
          </cell>
          <cell r="B1554" t="str">
            <v>Replantio, até 10% fornec mudas, consolidação - Pq. Pinheirinho d'água</v>
          </cell>
          <cell r="C1554" t="str">
            <v>GL</v>
          </cell>
          <cell r="D1554">
            <v>7499.37</v>
          </cell>
          <cell r="E1554">
            <v>37408</v>
          </cell>
        </row>
        <row r="1555">
          <cell r="A1555" t="str">
            <v>99.A.085</v>
          </cell>
          <cell r="B1555" t="str">
            <v>Replantio, 10,01 a 15% fornec mudas, consolid. - Pq. Pinheirinho d'água</v>
          </cell>
          <cell r="C1555" t="str">
            <v>GL</v>
          </cell>
          <cell r="D1555">
            <v>3749.68</v>
          </cell>
          <cell r="E1555">
            <v>37408</v>
          </cell>
        </row>
        <row r="1556">
          <cell r="A1556" t="str">
            <v>99.A.086</v>
          </cell>
          <cell r="B1556" t="str">
            <v>Replantio, 15,01 a 20% fornec mudas, consolid. - Pq. Pinheirinho d'água</v>
          </cell>
          <cell r="C1556" t="str">
            <v>GL</v>
          </cell>
          <cell r="D1556">
            <v>3749.68</v>
          </cell>
          <cell r="E1556">
            <v>37408</v>
          </cell>
        </row>
        <row r="1557">
          <cell r="A1557" t="str">
            <v>99.A.087</v>
          </cell>
          <cell r="B1557" t="str">
            <v>Replantio, 20,01 a 25% fornec mudas, consolid. - Pq. Pinheirinho d'água</v>
          </cell>
          <cell r="C1557" t="str">
            <v>GL</v>
          </cell>
          <cell r="D1557">
            <v>3749.68</v>
          </cell>
          <cell r="E1557">
            <v>37408</v>
          </cell>
        </row>
        <row r="1558">
          <cell r="A1558" t="str">
            <v>99.A.088</v>
          </cell>
          <cell r="B1558" t="str">
            <v>Replantio, até 10% fornec mudas, consolidação - Praça Vila Suzana</v>
          </cell>
          <cell r="C1558" t="str">
            <v>GL</v>
          </cell>
          <cell r="D1558">
            <v>541.35</v>
          </cell>
          <cell r="E1558">
            <v>39264</v>
          </cell>
        </row>
        <row r="1559">
          <cell r="A1559" t="str">
            <v>99.A.089</v>
          </cell>
          <cell r="B1559" t="str">
            <v>Replantio, 10,01 a 15% fornec mudas, consolid. - Praça Vila Suzana</v>
          </cell>
          <cell r="C1559" t="str">
            <v>GL</v>
          </cell>
          <cell r="D1559">
            <v>270.68</v>
          </cell>
          <cell r="E1559">
            <v>39264</v>
          </cell>
        </row>
        <row r="1560">
          <cell r="A1560" t="str">
            <v>99.A.090</v>
          </cell>
          <cell r="B1560" t="str">
            <v>Replantio, 15,01 a 20% fornec mudas, consolid. - Praça Vila Suzana</v>
          </cell>
          <cell r="C1560" t="str">
            <v>GL</v>
          </cell>
          <cell r="D1560">
            <v>270.68</v>
          </cell>
          <cell r="E1560">
            <v>39264</v>
          </cell>
        </row>
        <row r="1561">
          <cell r="A1561" t="str">
            <v>99.A.091</v>
          </cell>
          <cell r="B1561" t="str">
            <v>Replantio, 20,01 a 25% fornec mudas, consolid. - Praça Vila Suzana</v>
          </cell>
          <cell r="C1561" t="str">
            <v>GL</v>
          </cell>
          <cell r="D1561">
            <v>270.68</v>
          </cell>
          <cell r="E1561">
            <v>39264</v>
          </cell>
        </row>
        <row r="1562">
          <cell r="A1562" t="str">
            <v>99.A.092</v>
          </cell>
          <cell r="B1562" t="str">
            <v>Replantio, até 10% fornec mudas, consolidação - Pq. Vila Sílvia</v>
          </cell>
          <cell r="C1562" t="str">
            <v>GL</v>
          </cell>
          <cell r="D1562">
            <v>181.32</v>
          </cell>
          <cell r="E1562">
            <v>39264</v>
          </cell>
        </row>
        <row r="1563">
          <cell r="A1563" t="str">
            <v>99.A.093</v>
          </cell>
          <cell r="B1563" t="str">
            <v>Replantio, 10,01 a 15% fornec mudas, consolid. - Pq. Vila Sílvia</v>
          </cell>
          <cell r="C1563" t="str">
            <v>GL</v>
          </cell>
          <cell r="D1563">
            <v>90.66</v>
          </cell>
          <cell r="E1563">
            <v>39264</v>
          </cell>
        </row>
        <row r="1564">
          <cell r="A1564" t="str">
            <v>99.A.094</v>
          </cell>
          <cell r="B1564" t="str">
            <v>Replantio, 15,01 a 20% fornec mudas, consolid. - Pq. Vila Sílvia</v>
          </cell>
          <cell r="C1564" t="str">
            <v>GL</v>
          </cell>
          <cell r="D1564">
            <v>90.66</v>
          </cell>
          <cell r="E1564">
            <v>39264</v>
          </cell>
        </row>
        <row r="1565">
          <cell r="A1565" t="str">
            <v>99.A.095</v>
          </cell>
          <cell r="B1565" t="str">
            <v>Replantio, 20,01 a 25% fornec mudas, consolid. - Pq. Vila Sílvia</v>
          </cell>
          <cell r="C1565" t="str">
            <v>GL</v>
          </cell>
          <cell r="D1565">
            <v>90.66</v>
          </cell>
          <cell r="E1565">
            <v>39264</v>
          </cell>
        </row>
        <row r="1566">
          <cell r="A1566" t="str">
            <v>99.A.096</v>
          </cell>
          <cell r="B1566" t="str">
            <v>Replantio, até 10% fornec mudas, consolidação - Pq. da Ciência</v>
          </cell>
          <cell r="C1566" t="str">
            <v>GL</v>
          </cell>
          <cell r="D1566">
            <v>1476.84</v>
          </cell>
          <cell r="E1566">
            <v>39264</v>
          </cell>
        </row>
        <row r="1567">
          <cell r="A1567" t="str">
            <v>99.A.097</v>
          </cell>
          <cell r="B1567" t="str">
            <v>Replantio, 10,01 a 15% fornec mudas, consolid. - Pq. da Ciência</v>
          </cell>
          <cell r="C1567" t="str">
            <v>GL</v>
          </cell>
          <cell r="D1567">
            <v>738.42</v>
          </cell>
          <cell r="E1567">
            <v>39264</v>
          </cell>
        </row>
        <row r="1568">
          <cell r="A1568" t="str">
            <v>99.A.098</v>
          </cell>
          <cell r="B1568" t="str">
            <v>Replantio, 15,01 a 20% fornec mudas, consolid. - Pq. da Ciência</v>
          </cell>
          <cell r="C1568" t="str">
            <v>GL</v>
          </cell>
          <cell r="D1568">
            <v>738.42</v>
          </cell>
          <cell r="E1568">
            <v>39264</v>
          </cell>
        </row>
        <row r="1569">
          <cell r="A1569" t="str">
            <v>99.A.099</v>
          </cell>
          <cell r="B1569" t="str">
            <v>Replantio, 20,01 a 25% fornec mudas, consolid. - Pq. da Ciência</v>
          </cell>
          <cell r="C1569" t="str">
            <v>GL</v>
          </cell>
          <cell r="D1569">
            <v>738.42</v>
          </cell>
          <cell r="E1569">
            <v>39264</v>
          </cell>
        </row>
        <row r="1570">
          <cell r="A1570" t="str">
            <v>99.A.100</v>
          </cell>
          <cell r="B1570" t="str">
            <v>Replantio, até 10% fornec mudas, consolidação - Pq. Guaembu - Trecho 1</v>
          </cell>
          <cell r="C1570" t="str">
            <v>GL</v>
          </cell>
          <cell r="D1570">
            <v>817.4</v>
          </cell>
          <cell r="E1570">
            <v>39264</v>
          </cell>
        </row>
        <row r="1571">
          <cell r="A1571" t="str">
            <v>99.A.101</v>
          </cell>
          <cell r="B1571" t="str">
            <v>Replantio, 10,01 a 15% fornec mudas, consolid. - Pq. Guaembu - Trecho 1</v>
          </cell>
          <cell r="C1571" t="str">
            <v>GL</v>
          </cell>
          <cell r="D1571">
            <v>408.7</v>
          </cell>
          <cell r="E1571">
            <v>39264</v>
          </cell>
        </row>
        <row r="1572">
          <cell r="A1572" t="str">
            <v>99.A.102</v>
          </cell>
          <cell r="B1572" t="str">
            <v>Replantio, 15,01 a 20% fornec mudas, consolid. - Pq. Guaembu - Trecho 1</v>
          </cell>
          <cell r="C1572" t="str">
            <v>GL</v>
          </cell>
          <cell r="D1572">
            <v>408.7</v>
          </cell>
          <cell r="E1572">
            <v>39264</v>
          </cell>
        </row>
        <row r="1573">
          <cell r="A1573" t="str">
            <v>99.A.103</v>
          </cell>
          <cell r="B1573" t="str">
            <v>Replantio, 20,01 a 25% fornec mudas, consolid. - Pq. Guaembu - Trecho 1</v>
          </cell>
          <cell r="C1573" t="str">
            <v>GL</v>
          </cell>
          <cell r="D1573">
            <v>408.7</v>
          </cell>
          <cell r="E1573">
            <v>39264</v>
          </cell>
        </row>
        <row r="1574">
          <cell r="A1574" t="str">
            <v>99.A.104</v>
          </cell>
          <cell r="B1574" t="str">
            <v>Replantio, até 10% fornec mudas, consolidação - Pq. Guaembu - Trecho 2</v>
          </cell>
          <cell r="C1574" t="str">
            <v>GL</v>
          </cell>
          <cell r="D1574">
            <v>622.26</v>
          </cell>
          <cell r="E1574">
            <v>39264</v>
          </cell>
        </row>
        <row r="1575">
          <cell r="A1575" t="str">
            <v>99.A.105</v>
          </cell>
          <cell r="B1575" t="str">
            <v>Replantio, 10,01 a 15% fornec mudas, consolid. - Pq. Guaembu - Trecho 2</v>
          </cell>
          <cell r="C1575" t="str">
            <v>GL</v>
          </cell>
          <cell r="D1575">
            <v>311.13</v>
          </cell>
          <cell r="E1575">
            <v>39264</v>
          </cell>
        </row>
        <row r="1576">
          <cell r="A1576" t="str">
            <v>99.A.106</v>
          </cell>
          <cell r="B1576" t="str">
            <v>Replantio, 15,01 a 20% fornec mudas, consolid. - Pq. Guaembu - Trecho 2</v>
          </cell>
          <cell r="C1576" t="str">
            <v>GL</v>
          </cell>
          <cell r="D1576">
            <v>311.13</v>
          </cell>
          <cell r="E1576">
            <v>39264</v>
          </cell>
        </row>
        <row r="1577">
          <cell r="A1577" t="str">
            <v>99.A.107</v>
          </cell>
          <cell r="B1577" t="str">
            <v>Replantio, 20,01 a 25% fornec mudas, consolid. - Pq. Guaembu - Trecho 2</v>
          </cell>
          <cell r="C1577" t="str">
            <v>GL</v>
          </cell>
          <cell r="D1577">
            <v>311.13</v>
          </cell>
          <cell r="E1577">
            <v>39264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ABJUL95"/>
      <sheetName val="TABJUL96"/>
      <sheetName val="TABJAN97"/>
      <sheetName val="TABJUL97"/>
      <sheetName val="TABJAN98"/>
      <sheetName val="TABJUL98"/>
      <sheetName val="TABJUL99"/>
      <sheetName val="TABJAN00"/>
      <sheetName val="TABJUL00"/>
      <sheetName val="TABJAN01"/>
      <sheetName val="TABJUL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RES.FIN."/>
      <sheetName val="EXTR.CRON."/>
      <sheetName val="REAJUSTE"/>
      <sheetName val="RES.FÍS."/>
      <sheetName val="MEDIÇÃO"/>
      <sheetName val="GRÁFICO"/>
      <sheetName val="CONT-FA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itulo_Insu"/>
    </sheetNames>
    <sheetDataSet>
      <sheetData sheetId="0" refreshError="1">
        <row r="1">
          <cell r="A1" t="str">
            <v>CÓDIGO</v>
          </cell>
          <cell r="B1" t="str">
            <v>DESCRIÇÃO</v>
          </cell>
          <cell r="C1" t="str">
            <v>UNID</v>
          </cell>
          <cell r="D1" t="str">
            <v>VALOR</v>
          </cell>
          <cell r="E1">
            <v>0</v>
          </cell>
          <cell r="F1" t="str">
            <v>CÓDIGO</v>
          </cell>
        </row>
        <row r="2">
          <cell r="A2">
            <v>1</v>
          </cell>
          <cell r="B2" t="str">
            <v>SERVICOS PRELIMINARES</v>
          </cell>
          <cell r="E2">
            <v>1</v>
          </cell>
          <cell r="F2" t="str">
            <v>EDIF "-"</v>
          </cell>
        </row>
        <row r="3">
          <cell r="B3" t="str">
            <v>LIMPEZA DO TERRENO</v>
          </cell>
          <cell r="E3">
            <v>2</v>
          </cell>
        </row>
        <row r="4">
          <cell r="A4" t="str">
            <v>01.01.01</v>
          </cell>
          <cell r="B4" t="str">
            <v>LIMPEZA GERAL,INCL.REMOCAO DA COB.VEGETAL - TRONCOS C/DIAM.ATE 10CM</v>
          </cell>
          <cell r="C4" t="str">
            <v>M2</v>
          </cell>
          <cell r="D4">
            <v>0.41</v>
          </cell>
          <cell r="E4">
            <v>3</v>
          </cell>
          <cell r="F4">
            <v>10101</v>
          </cell>
        </row>
        <row r="5">
          <cell r="A5" t="str">
            <v>01.01.02</v>
          </cell>
          <cell r="B5" t="str">
            <v>DESTOCAMENTO,INCL.REMOCAO DAS RAIZES - DIAMETROS DE 10,01 A 30CM</v>
          </cell>
          <cell r="C5" t="str">
            <v>UN</v>
          </cell>
          <cell r="D5">
            <v>13.44</v>
          </cell>
          <cell r="E5">
            <v>4</v>
          </cell>
          <cell r="F5">
            <v>10102</v>
          </cell>
        </row>
        <row r="6">
          <cell r="A6" t="str">
            <v>01.01.05</v>
          </cell>
          <cell r="B6" t="str">
            <v>REMOCAO DE ENTULHO,INCLUSIVE TRANSPORTE ATE 1KM</v>
          </cell>
          <cell r="C6" t="str">
            <v>M3</v>
          </cell>
          <cell r="D6">
            <v>3.75</v>
          </cell>
          <cell r="E6">
            <v>5</v>
          </cell>
          <cell r="F6">
            <v>10105</v>
          </cell>
        </row>
        <row r="7">
          <cell r="A7" t="str">
            <v>01.01.10</v>
          </cell>
          <cell r="B7" t="str">
            <v>TRANSPORTE POR CAMINHAO CARROCERIA DE MADEIRA,A PARTIR DE 1KM</v>
          </cell>
          <cell r="C7" t="str">
            <v>MK</v>
          </cell>
          <cell r="D7">
            <v>0.47</v>
          </cell>
          <cell r="E7">
            <v>6</v>
          </cell>
          <cell r="F7">
            <v>10110</v>
          </cell>
        </row>
        <row r="8">
          <cell r="B8" t="str">
            <v>MOVIMENTO DE TERRA - MANUAL</v>
          </cell>
          <cell r="E8">
            <v>7</v>
          </cell>
        </row>
        <row r="9">
          <cell r="A9" t="str">
            <v>01.02.01</v>
          </cell>
          <cell r="B9" t="str">
            <v>CORTE</v>
          </cell>
          <cell r="C9" t="str">
            <v>M3</v>
          </cell>
          <cell r="D9">
            <v>11.87</v>
          </cell>
          <cell r="E9">
            <v>8</v>
          </cell>
          <cell r="F9">
            <v>10201</v>
          </cell>
        </row>
        <row r="10">
          <cell r="A10" t="str">
            <v>01.02.02</v>
          </cell>
          <cell r="B10" t="str">
            <v>CORTE E ESPALHAMENTO DENTRO DA OBRA</v>
          </cell>
          <cell r="C10" t="str">
            <v>M3</v>
          </cell>
          <cell r="D10">
            <v>14.83</v>
          </cell>
          <cell r="E10">
            <v>9</v>
          </cell>
          <cell r="F10">
            <v>10202</v>
          </cell>
        </row>
        <row r="11">
          <cell r="A11" t="str">
            <v>01.02.05</v>
          </cell>
          <cell r="B11" t="str">
            <v>ATERRO,INCLUSIVE COMPACTACAO</v>
          </cell>
          <cell r="C11" t="str">
            <v>M3</v>
          </cell>
          <cell r="D11">
            <v>8.9</v>
          </cell>
          <cell r="E11">
            <v>10</v>
          </cell>
          <cell r="F11">
            <v>10205</v>
          </cell>
        </row>
        <row r="12">
          <cell r="A12" t="str">
            <v>01.02.10</v>
          </cell>
          <cell r="B12" t="str">
            <v>CARREGAMENTO PARA BOTA-FORA,INCLUSIVE TRANSPORTE ATE 1KM</v>
          </cell>
          <cell r="C12" t="str">
            <v>M3</v>
          </cell>
          <cell r="D12">
            <v>1.6</v>
          </cell>
          <cell r="E12">
            <v>11</v>
          </cell>
          <cell r="F12">
            <v>10210</v>
          </cell>
        </row>
        <row r="13">
          <cell r="B13" t="str">
            <v>MOVIMENTO DE TERRA - MECANIZADO</v>
          </cell>
          <cell r="E13">
            <v>12</v>
          </cell>
        </row>
        <row r="14">
          <cell r="A14" t="str">
            <v>01.03.01</v>
          </cell>
          <cell r="B14" t="str">
            <v>CORTE E ESPALHAMENTO DENTRO DA OBRA</v>
          </cell>
          <cell r="C14" t="str">
            <v>M3</v>
          </cell>
          <cell r="D14">
            <v>5.39</v>
          </cell>
          <cell r="E14">
            <v>13</v>
          </cell>
          <cell r="F14">
            <v>10301</v>
          </cell>
        </row>
        <row r="15">
          <cell r="A15" t="str">
            <v>01.03.02</v>
          </cell>
          <cell r="B15" t="str">
            <v>CORTE E ATERRO COMPACTADO</v>
          </cell>
          <cell r="C15" t="str">
            <v>M3</v>
          </cell>
          <cell r="D15">
            <v>6.33</v>
          </cell>
          <cell r="E15">
            <v>14</v>
          </cell>
          <cell r="F15">
            <v>10302</v>
          </cell>
        </row>
        <row r="16">
          <cell r="A16" t="str">
            <v>01.03.03</v>
          </cell>
          <cell r="B16" t="str">
            <v>CORTE E CARREGAMENTO PARA BOTA-FORA,INCLUSIVE TRANSPORTE ATE 1KM</v>
          </cell>
          <cell r="C16" t="str">
            <v>M3</v>
          </cell>
          <cell r="D16">
            <v>6.27</v>
          </cell>
          <cell r="E16">
            <v>15</v>
          </cell>
          <cell r="F16">
            <v>10303</v>
          </cell>
        </row>
        <row r="17">
          <cell r="A17" t="str">
            <v>01.03.05</v>
          </cell>
          <cell r="B17" t="str">
            <v>FORNECIMENTO DE TERRA,INCL.CORTE,CARGA,DESCARGA E TRANSPORTE ATE 1KM</v>
          </cell>
          <cell r="C17" t="str">
            <v>M3</v>
          </cell>
          <cell r="D17">
            <v>8.2899999999999991</v>
          </cell>
          <cell r="E17">
            <v>16</v>
          </cell>
          <cell r="F17">
            <v>10305</v>
          </cell>
        </row>
        <row r="18">
          <cell r="A18" t="str">
            <v>01.03.06</v>
          </cell>
          <cell r="B18" t="str">
            <v>ATERRO,INCLUSIVE COMPACTACAO</v>
          </cell>
          <cell r="C18" t="str">
            <v>M3</v>
          </cell>
          <cell r="D18">
            <v>2.31</v>
          </cell>
          <cell r="E18">
            <v>17</v>
          </cell>
          <cell r="F18">
            <v>10306</v>
          </cell>
        </row>
        <row r="19">
          <cell r="A19" t="str">
            <v>01.03.10</v>
          </cell>
          <cell r="B19" t="str">
            <v>TRANSPORTE POR CAMINHAO BASCULANTE,A PARTIR DE 1KM</v>
          </cell>
          <cell r="C19" t="str">
            <v>MK</v>
          </cell>
          <cell r="D19">
            <v>0.6</v>
          </cell>
          <cell r="E19">
            <v>18</v>
          </cell>
          <cell r="F19">
            <v>10310</v>
          </cell>
        </row>
        <row r="20">
          <cell r="B20" t="str">
            <v>DRENAGEM DO TERRENO</v>
          </cell>
          <cell r="E20">
            <v>19</v>
          </cell>
        </row>
        <row r="21">
          <cell r="A21" t="str">
            <v>01.04.01</v>
          </cell>
          <cell r="B21" t="str">
            <v>ESCAVACAO MANUAL - PROFUNDIDADE IGUAL OU INFERIOR A 1,50M</v>
          </cell>
          <cell r="C21" t="str">
            <v>M3</v>
          </cell>
          <cell r="D21">
            <v>17.8</v>
          </cell>
          <cell r="E21">
            <v>20</v>
          </cell>
          <cell r="F21">
            <v>10401</v>
          </cell>
        </row>
        <row r="22">
          <cell r="A22" t="str">
            <v>01.04.02</v>
          </cell>
          <cell r="B22" t="str">
            <v>ESCAVACAO MANUAL - PROFUNDIDADE SUPERIOR A 1,50M</v>
          </cell>
          <cell r="C22" t="str">
            <v>M3</v>
          </cell>
          <cell r="D22">
            <v>20.77</v>
          </cell>
          <cell r="E22">
            <v>21</v>
          </cell>
          <cell r="F22">
            <v>10402</v>
          </cell>
        </row>
        <row r="23">
          <cell r="A23" t="str">
            <v>01.04.05</v>
          </cell>
          <cell r="B23" t="str">
            <v>ESCORAMENTO DE VALAS - CONTINUO</v>
          </cell>
          <cell r="C23" t="str">
            <v>M2</v>
          </cell>
          <cell r="D23">
            <v>48.54</v>
          </cell>
          <cell r="E23">
            <v>22</v>
          </cell>
          <cell r="F23">
            <v>10405</v>
          </cell>
        </row>
        <row r="24">
          <cell r="A24" t="str">
            <v>01.04.06</v>
          </cell>
          <cell r="B24" t="str">
            <v>ESCORAMENTO DE VALAS - DESCONTINUO</v>
          </cell>
          <cell r="C24" t="str">
            <v>M2</v>
          </cell>
          <cell r="D24">
            <v>22.24</v>
          </cell>
          <cell r="E24">
            <v>23</v>
          </cell>
          <cell r="F24">
            <v>10406</v>
          </cell>
        </row>
        <row r="25">
          <cell r="A25" t="str">
            <v>01.04.10</v>
          </cell>
          <cell r="B25" t="str">
            <v>APILOAMENTO DO FUNDO DE VALAS,PARA SIMPLES REGULARIZACAO</v>
          </cell>
          <cell r="C25" t="str">
            <v>M2</v>
          </cell>
          <cell r="D25">
            <v>8.9</v>
          </cell>
          <cell r="E25">
            <v>24</v>
          </cell>
          <cell r="F25">
            <v>10410</v>
          </cell>
        </row>
        <row r="26">
          <cell r="A26" t="str">
            <v>01.04.14</v>
          </cell>
          <cell r="B26" t="str">
            <v>LASTRO DE AGREGADO RECICLADO</v>
          </cell>
          <cell r="C26" t="str">
            <v>M3</v>
          </cell>
          <cell r="D26">
            <v>30.47</v>
          </cell>
          <cell r="E26">
            <v>25</v>
          </cell>
          <cell r="F26">
            <v>10414</v>
          </cell>
        </row>
        <row r="27">
          <cell r="A27" t="str">
            <v>01.04.15</v>
          </cell>
          <cell r="B27" t="str">
            <v>LASTRO DE BRITA</v>
          </cell>
          <cell r="C27" t="str">
            <v>M3</v>
          </cell>
          <cell r="D27">
            <v>50.27</v>
          </cell>
          <cell r="E27">
            <v>26</v>
          </cell>
          <cell r="F27">
            <v>10415</v>
          </cell>
        </row>
        <row r="28">
          <cell r="A28" t="str">
            <v>01.04.16</v>
          </cell>
          <cell r="B28" t="str">
            <v>LASTRO DE CONCRETO - 150KG CIM/M3</v>
          </cell>
          <cell r="C28" t="str">
            <v>M3</v>
          </cell>
          <cell r="D28">
            <v>130.77000000000001</v>
          </cell>
          <cell r="E28">
            <v>27</v>
          </cell>
          <cell r="F28">
            <v>10416</v>
          </cell>
        </row>
        <row r="29">
          <cell r="A29" t="str">
            <v>01.04.26</v>
          </cell>
          <cell r="B29" t="str">
            <v>TUBO PVC PERFURADO P/DRENAGEM - D=4" (100MM)</v>
          </cell>
          <cell r="C29" t="str">
            <v>M</v>
          </cell>
          <cell r="D29">
            <v>17.05</v>
          </cell>
          <cell r="E29">
            <v>28</v>
          </cell>
          <cell r="F29">
            <v>10426</v>
          </cell>
        </row>
        <row r="30">
          <cell r="A30" t="str">
            <v>01.04.27</v>
          </cell>
          <cell r="B30" t="str">
            <v>TUBO PVC PERFURADO P/DRENAGEM - D=6" (150MM)</v>
          </cell>
          <cell r="C30" t="str">
            <v>M</v>
          </cell>
          <cell r="D30">
            <v>32.04</v>
          </cell>
          <cell r="E30">
            <v>29</v>
          </cell>
          <cell r="F30">
            <v>10427</v>
          </cell>
        </row>
        <row r="31">
          <cell r="A31" t="str">
            <v>01.04.30</v>
          </cell>
          <cell r="B31" t="str">
            <v>TUBO DE CONCRETO - DIAMETRO DE 30CM</v>
          </cell>
          <cell r="C31" t="str">
            <v>M</v>
          </cell>
          <cell r="D31">
            <v>21.93</v>
          </cell>
          <cell r="E31">
            <v>30</v>
          </cell>
          <cell r="F31">
            <v>10430</v>
          </cell>
        </row>
        <row r="32">
          <cell r="A32" t="str">
            <v>01.04.31</v>
          </cell>
          <cell r="B32" t="str">
            <v>TUBO DE CONCRETO - DIAMETRO DE 40CM</v>
          </cell>
          <cell r="C32" t="str">
            <v>M</v>
          </cell>
          <cell r="D32">
            <v>30.89</v>
          </cell>
          <cell r="E32">
            <v>31</v>
          </cell>
          <cell r="F32">
            <v>10431</v>
          </cell>
        </row>
        <row r="33">
          <cell r="A33" t="str">
            <v>01.04.32</v>
          </cell>
          <cell r="B33" t="str">
            <v>TUBO DE CONCRETO - DIAMETRO DE 50CM</v>
          </cell>
          <cell r="C33" t="str">
            <v>M</v>
          </cell>
          <cell r="D33">
            <v>41.32</v>
          </cell>
          <cell r="E33">
            <v>32</v>
          </cell>
          <cell r="F33">
            <v>10432</v>
          </cell>
        </row>
        <row r="34">
          <cell r="A34" t="str">
            <v>01.04.33</v>
          </cell>
          <cell r="B34" t="str">
            <v>TUBO DE CONCRETO - DIAMETRO DE 60CM</v>
          </cell>
          <cell r="C34" t="str">
            <v>M</v>
          </cell>
          <cell r="D34">
            <v>52.68</v>
          </cell>
          <cell r="E34">
            <v>33</v>
          </cell>
          <cell r="F34">
            <v>10433</v>
          </cell>
        </row>
        <row r="35">
          <cell r="A35" t="str">
            <v>01.04.35</v>
          </cell>
          <cell r="B35" t="str">
            <v>TUBO DE CONCRETO - DIAMETRO DE 80CM</v>
          </cell>
          <cell r="C35" t="str">
            <v>M</v>
          </cell>
          <cell r="D35">
            <v>114.49</v>
          </cell>
          <cell r="E35">
            <v>34</v>
          </cell>
          <cell r="F35">
            <v>10435</v>
          </cell>
        </row>
        <row r="36">
          <cell r="A36" t="str">
            <v>01.04.37</v>
          </cell>
          <cell r="B36" t="str">
            <v>TUBO DE CONCRETO - DIAMETRO DE 100CM</v>
          </cell>
          <cell r="C36" t="str">
            <v>M</v>
          </cell>
          <cell r="D36">
            <v>163.96</v>
          </cell>
          <cell r="E36">
            <v>35</v>
          </cell>
          <cell r="F36">
            <v>10437</v>
          </cell>
        </row>
        <row r="37">
          <cell r="A37" t="str">
            <v>01.04.39</v>
          </cell>
          <cell r="B37" t="str">
            <v>TUBO DE CONCRETO - DIAMETRO DE 120CM</v>
          </cell>
          <cell r="C37" t="str">
            <v>M</v>
          </cell>
          <cell r="D37">
            <v>238.37</v>
          </cell>
          <cell r="E37">
            <v>36</v>
          </cell>
          <cell r="F37">
            <v>10439</v>
          </cell>
        </row>
        <row r="38">
          <cell r="A38" t="str">
            <v>01.04.48</v>
          </cell>
          <cell r="B38" t="str">
            <v>CAIXA DE LIGACAO OU INSPECAO - ESCAVACAO E APILOAMENTO</v>
          </cell>
          <cell r="C38" t="str">
            <v>M3</v>
          </cell>
          <cell r="D38">
            <v>27.47</v>
          </cell>
          <cell r="E38">
            <v>37</v>
          </cell>
          <cell r="F38">
            <v>10448</v>
          </cell>
        </row>
        <row r="39">
          <cell r="A39" t="str">
            <v>01.04.49</v>
          </cell>
          <cell r="B39" t="str">
            <v>CAIXA DE LIGACAO OU INSPECAO - LASTRO DE CONCRETO (FUNDO)</v>
          </cell>
          <cell r="C39" t="str">
            <v>M3</v>
          </cell>
          <cell r="D39">
            <v>142.27000000000001</v>
          </cell>
          <cell r="E39">
            <v>38</v>
          </cell>
          <cell r="F39">
            <v>10449</v>
          </cell>
        </row>
        <row r="40">
          <cell r="A40" t="str">
            <v>01.04.50</v>
          </cell>
          <cell r="B40" t="str">
            <v>CAIXA DE LIGACAO OU INSPECAO - ALVENARIA DE 1/2 TIJOLO,REVESTIDA</v>
          </cell>
          <cell r="C40" t="str">
            <v>M2</v>
          </cell>
          <cell r="D40">
            <v>50.76</v>
          </cell>
          <cell r="E40">
            <v>39</v>
          </cell>
          <cell r="F40">
            <v>10450</v>
          </cell>
        </row>
        <row r="41">
          <cell r="A41" t="str">
            <v>01.04.51</v>
          </cell>
          <cell r="B41" t="str">
            <v>CAIXA DE LIGACAO OU INSPECAO - ALVENARIA DE 1 TIJOLO,REVESTIDA</v>
          </cell>
          <cell r="C41" t="str">
            <v>M2</v>
          </cell>
          <cell r="D41">
            <v>78.78</v>
          </cell>
          <cell r="E41">
            <v>40</v>
          </cell>
          <cell r="F41">
            <v>10451</v>
          </cell>
        </row>
        <row r="42">
          <cell r="A42" t="str">
            <v>01.04.52</v>
          </cell>
          <cell r="B42" t="str">
            <v>CAIXA DE LIGACAO OU INSPECAO - TAMPA DE CONCRETO</v>
          </cell>
          <cell r="C42" t="str">
            <v>M2</v>
          </cell>
          <cell r="D42">
            <v>74.92</v>
          </cell>
          <cell r="E42">
            <v>41</v>
          </cell>
          <cell r="F42">
            <v>10452</v>
          </cell>
        </row>
        <row r="43">
          <cell r="A43" t="str">
            <v>01.04.70</v>
          </cell>
          <cell r="B43" t="str">
            <v>ENVOLVIMENTO DE TUBOS COM BRITA</v>
          </cell>
          <cell r="C43" t="str">
            <v>M3</v>
          </cell>
          <cell r="D43">
            <v>50.27</v>
          </cell>
          <cell r="E43">
            <v>42</v>
          </cell>
          <cell r="F43">
            <v>10470</v>
          </cell>
        </row>
        <row r="44">
          <cell r="A44" t="str">
            <v>01.04.71</v>
          </cell>
          <cell r="B44" t="str">
            <v>ENVOLVIMENTO DE TUBOS COM AREIA</v>
          </cell>
          <cell r="C44" t="str">
            <v>M3</v>
          </cell>
          <cell r="D44">
            <v>66.260000000000005</v>
          </cell>
          <cell r="E44">
            <v>43</v>
          </cell>
          <cell r="F44">
            <v>10471</v>
          </cell>
        </row>
        <row r="45">
          <cell r="A45" t="str">
            <v>01.04.72</v>
          </cell>
          <cell r="B45" t="str">
            <v>ENVOLVIMENTO DE TUBOS C/ AGREGADO RECICLADO</v>
          </cell>
          <cell r="C45" t="str">
            <v>M3</v>
          </cell>
          <cell r="D45">
            <v>33.43</v>
          </cell>
          <cell r="E45">
            <v>44</v>
          </cell>
          <cell r="F45">
            <v>10472</v>
          </cell>
        </row>
        <row r="46">
          <cell r="A46" t="str">
            <v>01.04.75</v>
          </cell>
          <cell r="B46" t="str">
            <v>MANTA EM TEREFTALATO DE POLIESTER - 300G/M2</v>
          </cell>
          <cell r="C46" t="str">
            <v>M2</v>
          </cell>
          <cell r="D46">
            <v>5.04</v>
          </cell>
          <cell r="E46">
            <v>45</v>
          </cell>
          <cell r="F46">
            <v>10475</v>
          </cell>
        </row>
        <row r="47">
          <cell r="A47" t="str">
            <v>01.04.80</v>
          </cell>
          <cell r="B47" t="str">
            <v>REATERRO DE VALAS,INCLUSIVE APILOAMENTO</v>
          </cell>
          <cell r="C47" t="str">
            <v>M3</v>
          </cell>
          <cell r="D47">
            <v>8.9</v>
          </cell>
          <cell r="E47">
            <v>46</v>
          </cell>
          <cell r="F47">
            <v>10480</v>
          </cell>
        </row>
        <row r="48">
          <cell r="A48" t="str">
            <v>01.05.01</v>
          </cell>
          <cell r="B48" t="str">
            <v>TAPUME CHAPA COMPENSADA 6MM</v>
          </cell>
          <cell r="C48" t="str">
            <v>M2</v>
          </cell>
          <cell r="D48">
            <v>26.98</v>
          </cell>
          <cell r="E48">
            <v>47</v>
          </cell>
          <cell r="F48">
            <v>10501</v>
          </cell>
        </row>
        <row r="49">
          <cell r="A49" t="str">
            <v>01.05.02</v>
          </cell>
          <cell r="B49" t="str">
            <v>TAPUME CHAPA COMPENSADA RESINADA 10MM</v>
          </cell>
          <cell r="C49" t="str">
            <v>M2</v>
          </cell>
          <cell r="D49">
            <v>29.29</v>
          </cell>
          <cell r="E49">
            <v>48</v>
          </cell>
          <cell r="F49">
            <v>10502</v>
          </cell>
        </row>
        <row r="50">
          <cell r="E50">
            <v>49</v>
          </cell>
        </row>
        <row r="51">
          <cell r="E51">
            <v>50</v>
          </cell>
        </row>
        <row r="52">
          <cell r="E52">
            <v>51</v>
          </cell>
        </row>
        <row r="53">
          <cell r="A53">
            <v>2</v>
          </cell>
          <cell r="B53" t="str">
            <v>FUNDAÇÕES</v>
          </cell>
          <cell r="E53">
            <v>52</v>
          </cell>
          <cell r="F53">
            <v>2</v>
          </cell>
        </row>
        <row r="54">
          <cell r="B54" t="str">
            <v>FUNDACAO PROFUNDA</v>
          </cell>
          <cell r="E54">
            <v>53</v>
          </cell>
        </row>
        <row r="55">
          <cell r="A55" t="str">
            <v>02.01.01</v>
          </cell>
          <cell r="B55" t="str">
            <v>BROCA DE CONCRETO - DIAMETRO DE 20CM</v>
          </cell>
          <cell r="C55" t="str">
            <v>M</v>
          </cell>
          <cell r="D55">
            <v>15.2</v>
          </cell>
          <cell r="E55">
            <v>54</v>
          </cell>
          <cell r="F55">
            <v>20101</v>
          </cell>
        </row>
        <row r="56">
          <cell r="A56" t="str">
            <v>02.01.02</v>
          </cell>
          <cell r="B56" t="str">
            <v>BROCA DE CONCRETO - DIAMETRO DE 25CM</v>
          </cell>
          <cell r="C56" t="str">
            <v>M</v>
          </cell>
          <cell r="D56">
            <v>23.07</v>
          </cell>
          <cell r="E56">
            <v>55</v>
          </cell>
          <cell r="F56">
            <v>20102</v>
          </cell>
        </row>
        <row r="57">
          <cell r="A57" t="str">
            <v>02.01.03</v>
          </cell>
          <cell r="B57" t="str">
            <v>BROCA DE CONCRETO - DIAMETRO DE 30CM</v>
          </cell>
          <cell r="C57" t="str">
            <v>M</v>
          </cell>
          <cell r="D57">
            <v>34.26</v>
          </cell>
          <cell r="E57">
            <v>56</v>
          </cell>
          <cell r="F57">
            <v>20103</v>
          </cell>
        </row>
        <row r="58">
          <cell r="A58" t="str">
            <v>02.01.05</v>
          </cell>
          <cell r="B58" t="str">
            <v>ESTACA DE CONCRETO MOLDADA NO LOCAL,TIPO"STRAUSS" - ATE 20T</v>
          </cell>
          <cell r="C58" t="str">
            <v>M</v>
          </cell>
          <cell r="D58">
            <v>21.96</v>
          </cell>
          <cell r="E58">
            <v>57</v>
          </cell>
          <cell r="F58">
            <v>20105</v>
          </cell>
        </row>
        <row r="59">
          <cell r="A59" t="str">
            <v>02.01.06</v>
          </cell>
          <cell r="B59" t="str">
            <v>ESTACA DE CONCRETO MOLDADA NO LOCAL,TIPO"STRAUSS" - ATE 30T</v>
          </cell>
          <cell r="C59" t="str">
            <v>M</v>
          </cell>
          <cell r="D59">
            <v>28.85</v>
          </cell>
          <cell r="E59">
            <v>58</v>
          </cell>
          <cell r="F59">
            <v>20106</v>
          </cell>
        </row>
        <row r="60">
          <cell r="A60" t="str">
            <v>02.01.07</v>
          </cell>
          <cell r="B60" t="str">
            <v>ESTACA DE CONCRETO MOLDADA NO LOCAL,TIPO"STRAUSS" - ATE 40T</v>
          </cell>
          <cell r="C60" t="str">
            <v>M</v>
          </cell>
          <cell r="D60">
            <v>38.36</v>
          </cell>
          <cell r="E60">
            <v>59</v>
          </cell>
          <cell r="F60">
            <v>20107</v>
          </cell>
        </row>
        <row r="61">
          <cell r="A61" t="str">
            <v>02.01.08</v>
          </cell>
          <cell r="B61" t="str">
            <v>ESTACA DE CONCRETO MOLDADA NO LOCAL,TIPO"STRAUSS" - ATE 50T</v>
          </cell>
          <cell r="C61" t="str">
            <v>M</v>
          </cell>
          <cell r="D61">
            <v>47.06</v>
          </cell>
          <cell r="E61">
            <v>60</v>
          </cell>
          <cell r="F61">
            <v>20108</v>
          </cell>
        </row>
        <row r="62">
          <cell r="A62" t="str">
            <v>02.01.09</v>
          </cell>
          <cell r="B62" t="str">
            <v>ESTACA DE CONCRETO MOLDADA NO LOCAL,TIPO"STRAUSS" - ATE 70T</v>
          </cell>
          <cell r="C62" t="str">
            <v>M</v>
          </cell>
          <cell r="D62">
            <v>57.89</v>
          </cell>
          <cell r="E62">
            <v>61</v>
          </cell>
          <cell r="F62">
            <v>20109</v>
          </cell>
        </row>
        <row r="63">
          <cell r="A63" t="str">
            <v>02.01.10</v>
          </cell>
          <cell r="B63" t="str">
            <v>TAXA DE MOBILIZACAO DE EQUIPAMENTOS PARA ESTACA TIPO "STRAUSS"</v>
          </cell>
          <cell r="C63" t="str">
            <v>UN</v>
          </cell>
          <cell r="D63">
            <v>660.6</v>
          </cell>
          <cell r="E63">
            <v>62</v>
          </cell>
          <cell r="F63">
            <v>20110</v>
          </cell>
        </row>
        <row r="64">
          <cell r="A64" t="str">
            <v>02.01.20</v>
          </cell>
          <cell r="B64" t="str">
            <v>TUBULAO - ESCAVACAO A CEU ABERTO,COM PA E PICARETA</v>
          </cell>
          <cell r="C64" t="str">
            <v>M3</v>
          </cell>
          <cell r="D64">
            <v>129.91999999999999</v>
          </cell>
          <cell r="E64">
            <v>63</v>
          </cell>
          <cell r="F64">
            <v>20120</v>
          </cell>
        </row>
        <row r="65">
          <cell r="A65" t="str">
            <v>02.01.30</v>
          </cell>
          <cell r="B65" t="str">
            <v>TUBULAO - CONCRETO FCK = 13,5MPA</v>
          </cell>
          <cell r="C65" t="str">
            <v>M3</v>
          </cell>
          <cell r="D65">
            <v>205.58</v>
          </cell>
          <cell r="E65">
            <v>64</v>
          </cell>
          <cell r="F65">
            <v>20130</v>
          </cell>
        </row>
        <row r="66">
          <cell r="A66" t="str">
            <v>02.01.32</v>
          </cell>
          <cell r="B66" t="str">
            <v>TUBULAO - CONCRETO CICLOPICO</v>
          </cell>
          <cell r="C66" t="str">
            <v>M3</v>
          </cell>
          <cell r="D66">
            <v>182.43</v>
          </cell>
          <cell r="E66">
            <v>65</v>
          </cell>
          <cell r="F66">
            <v>20132</v>
          </cell>
        </row>
        <row r="67">
          <cell r="A67" t="str">
            <v>02.01.38</v>
          </cell>
          <cell r="B67" t="str">
            <v>ESTACA DE CONCRETO PRE-MOLDADA - DIAMETRO 17 CM - 20 T</v>
          </cell>
          <cell r="C67" t="str">
            <v>M</v>
          </cell>
          <cell r="D67">
            <v>21</v>
          </cell>
          <cell r="E67">
            <v>66</v>
          </cell>
          <cell r="F67">
            <v>20138</v>
          </cell>
        </row>
        <row r="68">
          <cell r="A68" t="str">
            <v>02.01.39</v>
          </cell>
          <cell r="B68" t="str">
            <v>ESTACA DE CONCRETO PRE-MOLDADA - DIAMETRO 20 CM - 30 T</v>
          </cell>
          <cell r="C68" t="str">
            <v>M</v>
          </cell>
          <cell r="D68">
            <v>21.67</v>
          </cell>
          <cell r="E68">
            <v>67</v>
          </cell>
          <cell r="F68">
            <v>20139</v>
          </cell>
        </row>
        <row r="69">
          <cell r="A69" t="str">
            <v>02.01.40</v>
          </cell>
          <cell r="B69" t="str">
            <v>ESTACA DE CONCRETO PRE-MOLDADA - DIAMETRO 23 CM - 40 T</v>
          </cell>
          <cell r="C69" t="str">
            <v>M</v>
          </cell>
          <cell r="D69">
            <v>25.53</v>
          </cell>
          <cell r="E69">
            <v>68</v>
          </cell>
          <cell r="F69">
            <v>20140</v>
          </cell>
        </row>
        <row r="70">
          <cell r="A70" t="str">
            <v>02.01.41</v>
          </cell>
          <cell r="B70" t="str">
            <v>ESTACA DE CONCRETO PRE-MOLDADA - DIAMETRO 28 CM - 60 T</v>
          </cell>
          <cell r="C70" t="str">
            <v>M</v>
          </cell>
          <cell r="D70">
            <v>31.91</v>
          </cell>
          <cell r="E70">
            <v>69</v>
          </cell>
          <cell r="F70">
            <v>20141</v>
          </cell>
        </row>
        <row r="71">
          <cell r="A71" t="str">
            <v>02.01.42</v>
          </cell>
          <cell r="B71" t="str">
            <v>ESTACA DE CONCRETO PRE-MOLDADA - DIAMETRO 33 CM - 70 T</v>
          </cell>
          <cell r="C71" t="str">
            <v>M</v>
          </cell>
          <cell r="D71">
            <v>45.79</v>
          </cell>
          <cell r="E71">
            <v>70</v>
          </cell>
          <cell r="F71">
            <v>20142</v>
          </cell>
        </row>
        <row r="72">
          <cell r="A72" t="str">
            <v>02.01.43</v>
          </cell>
          <cell r="B72" t="str">
            <v>EMENDA DE ESTACA DE CONCRETO PRE-MOLDADA - DIAMETRO 17 CM - 20 T</v>
          </cell>
          <cell r="C72" t="str">
            <v>UN</v>
          </cell>
          <cell r="D72">
            <v>12.16</v>
          </cell>
          <cell r="E72">
            <v>71</v>
          </cell>
          <cell r="F72">
            <v>20143</v>
          </cell>
        </row>
        <row r="73">
          <cell r="A73" t="str">
            <v>02.01.44</v>
          </cell>
          <cell r="B73" t="str">
            <v>EMENDA DE ESTACA DE CONCRETO PRE-MOLDADA - DIAMETRO 20 CM - 30 T</v>
          </cell>
          <cell r="C73" t="str">
            <v>UN</v>
          </cell>
          <cell r="D73">
            <v>13.68</v>
          </cell>
          <cell r="E73">
            <v>72</v>
          </cell>
          <cell r="F73">
            <v>20144</v>
          </cell>
        </row>
        <row r="74">
          <cell r="A74" t="str">
            <v>02.01.45</v>
          </cell>
          <cell r="B74" t="str">
            <v>EMENDA DE ESTACA DE CONCRETO PRE-MOLDADA - DIAMETRO 23 CM - 40 T</v>
          </cell>
          <cell r="C74" t="str">
            <v>UN</v>
          </cell>
          <cell r="D74">
            <v>16.21</v>
          </cell>
          <cell r="E74">
            <v>73</v>
          </cell>
          <cell r="F74">
            <v>20145</v>
          </cell>
        </row>
        <row r="75">
          <cell r="A75" t="str">
            <v>02.01.46</v>
          </cell>
          <cell r="B75" t="str">
            <v>EMENDA DE ESTACA CE CONCRETO PRE-MOLDADA - DIAMETRO 28 CM - 60 T</v>
          </cell>
          <cell r="C75" t="str">
            <v>UN</v>
          </cell>
          <cell r="D75">
            <v>19.25</v>
          </cell>
          <cell r="E75">
            <v>74</v>
          </cell>
          <cell r="F75">
            <v>20146</v>
          </cell>
        </row>
        <row r="76">
          <cell r="A76" t="str">
            <v>02.01.47</v>
          </cell>
          <cell r="B76" t="str">
            <v>EMENDA DE ESTACA DE CONCRETO PRE-MOLDADA - DIAMETRO 33 CM - 70 T</v>
          </cell>
          <cell r="C76" t="str">
            <v>UN</v>
          </cell>
          <cell r="D76">
            <v>21.78</v>
          </cell>
          <cell r="E76">
            <v>75</v>
          </cell>
          <cell r="F76">
            <v>20147</v>
          </cell>
        </row>
        <row r="77">
          <cell r="A77" t="str">
            <v>02.01.48</v>
          </cell>
          <cell r="B77" t="str">
            <v>CORTE E REPARO DE CABECA DE ESTACA</v>
          </cell>
          <cell r="C77" t="str">
            <v>UN</v>
          </cell>
          <cell r="D77">
            <v>16.600000000000001</v>
          </cell>
          <cell r="E77">
            <v>76</v>
          </cell>
          <cell r="F77">
            <v>20148</v>
          </cell>
        </row>
        <row r="78">
          <cell r="A78" t="str">
            <v>02.01.49</v>
          </cell>
          <cell r="B78" t="str">
            <v>TAXA DE MOBILIZACAO DE EQUIPAMENTOS PARA ESTACA PRE-MOLDADA</v>
          </cell>
          <cell r="C78" t="str">
            <v>UN</v>
          </cell>
          <cell r="D78">
            <v>1772.98</v>
          </cell>
          <cell r="E78">
            <v>77</v>
          </cell>
          <cell r="F78">
            <v>20149</v>
          </cell>
        </row>
        <row r="79">
          <cell r="A79" t="str">
            <v>02.01.50</v>
          </cell>
          <cell r="B79" t="str">
            <v>ESTACAS ESCAVADAS MECANICAMENTE DIAM.= 20CM</v>
          </cell>
          <cell r="C79" t="str">
            <v>M</v>
          </cell>
          <cell r="D79">
            <v>11.29</v>
          </cell>
          <cell r="E79">
            <v>78</v>
          </cell>
          <cell r="F79">
            <v>20150</v>
          </cell>
        </row>
        <row r="80">
          <cell r="A80" t="str">
            <v>02.01.51</v>
          </cell>
          <cell r="B80" t="str">
            <v>ESTACAS ESCAVADAS MECANICAMENTE DIAM.= 25CM</v>
          </cell>
          <cell r="C80" t="str">
            <v>M</v>
          </cell>
          <cell r="D80">
            <v>12.83</v>
          </cell>
          <cell r="E80">
            <v>79</v>
          </cell>
          <cell r="F80">
            <v>20151</v>
          </cell>
        </row>
        <row r="81">
          <cell r="A81" t="str">
            <v>02.01.52</v>
          </cell>
          <cell r="B81" t="str">
            <v>ESTACAS ESCAVADAS MECANICAMENTE DIAM.= 30CM</v>
          </cell>
          <cell r="C81" t="str">
            <v>M</v>
          </cell>
          <cell r="D81">
            <v>17.37</v>
          </cell>
          <cell r="E81">
            <v>80</v>
          </cell>
          <cell r="F81">
            <v>20152</v>
          </cell>
        </row>
        <row r="82">
          <cell r="A82" t="str">
            <v>02.01.53</v>
          </cell>
          <cell r="B82" t="str">
            <v>ESTACAS ESCAVADAS MECANICAMENTE DIAM.= 35CM</v>
          </cell>
          <cell r="C82" t="str">
            <v>M</v>
          </cell>
          <cell r="D82">
            <v>22.77</v>
          </cell>
          <cell r="E82">
            <v>81</v>
          </cell>
          <cell r="F82">
            <v>20153</v>
          </cell>
        </row>
        <row r="83">
          <cell r="A83" t="str">
            <v>02.01.54</v>
          </cell>
          <cell r="B83" t="str">
            <v>TAXA DE MOBILIZACAO DE EQUIPAMENTOS PARA ESTACA ESCAVADA MECANIC.</v>
          </cell>
          <cell r="C83" t="str">
            <v>UN</v>
          </cell>
          <cell r="D83">
            <v>526.83000000000004</v>
          </cell>
          <cell r="E83">
            <v>82</v>
          </cell>
          <cell r="F83">
            <v>20154</v>
          </cell>
        </row>
        <row r="84">
          <cell r="A84" t="str">
            <v>02.01.55</v>
          </cell>
          <cell r="B84" t="str">
            <v>ESTACAS ESCAVADAS MECANICAMENTE DIAMETRO 40CM</v>
          </cell>
          <cell r="C84" t="str">
            <v>M</v>
          </cell>
          <cell r="D84">
            <v>29.26</v>
          </cell>
          <cell r="E84">
            <v>83</v>
          </cell>
          <cell r="F84">
            <v>20155</v>
          </cell>
        </row>
        <row r="85">
          <cell r="A85" t="str">
            <v>02.01.56</v>
          </cell>
          <cell r="B85" t="str">
            <v>ESTACAS ESCAVADAS MECANICAMENTE DIAMETRO 80CM</v>
          </cell>
          <cell r="C85" t="str">
            <v>M</v>
          </cell>
          <cell r="D85">
            <v>104.1</v>
          </cell>
          <cell r="E85">
            <v>84</v>
          </cell>
          <cell r="F85">
            <v>20156</v>
          </cell>
        </row>
        <row r="86">
          <cell r="A86" t="str">
            <v>02.01.60</v>
          </cell>
          <cell r="B86" t="str">
            <v>ESTACA RAIZ DIAM.=160 MM P/ATE 35 TF</v>
          </cell>
          <cell r="C86" t="str">
            <v>M</v>
          </cell>
          <cell r="D86">
            <v>117.37</v>
          </cell>
          <cell r="E86">
            <v>85</v>
          </cell>
          <cell r="F86">
            <v>20160</v>
          </cell>
        </row>
        <row r="87">
          <cell r="A87" t="str">
            <v>02.01.61</v>
          </cell>
          <cell r="B87" t="str">
            <v>ESTACA RAIZ DIAM.=200 MM P/ATE 50 TF</v>
          </cell>
          <cell r="C87" t="str">
            <v>M</v>
          </cell>
          <cell r="D87">
            <v>129.22</v>
          </cell>
          <cell r="E87">
            <v>86</v>
          </cell>
          <cell r="F87">
            <v>20161</v>
          </cell>
        </row>
        <row r="88">
          <cell r="A88" t="str">
            <v>02.01.62</v>
          </cell>
          <cell r="B88" t="str">
            <v>ESTACA RAIZ DIAM.=250 MM P/ATE 70 TF</v>
          </cell>
          <cell r="C88" t="str">
            <v>M</v>
          </cell>
          <cell r="D88">
            <v>147.28</v>
          </cell>
          <cell r="E88">
            <v>87</v>
          </cell>
          <cell r="F88">
            <v>20162</v>
          </cell>
        </row>
        <row r="89">
          <cell r="A89" t="str">
            <v>02.01.63</v>
          </cell>
          <cell r="B89" t="str">
            <v>ESTACA RAIZ DIAM.=310 MM P/ATE 100 TF</v>
          </cell>
          <cell r="C89" t="str">
            <v>M</v>
          </cell>
          <cell r="D89">
            <v>179.65</v>
          </cell>
          <cell r="E89">
            <v>88</v>
          </cell>
          <cell r="F89">
            <v>20163</v>
          </cell>
        </row>
        <row r="90">
          <cell r="A90" t="str">
            <v>02.01.64</v>
          </cell>
          <cell r="B90" t="str">
            <v>TAXA DE MOBILIZACAO DE EQUIPAMENTOS PARA ESTACA RAIZ</v>
          </cell>
          <cell r="C90" t="str">
            <v>UN</v>
          </cell>
          <cell r="D90">
            <v>5264</v>
          </cell>
          <cell r="E90">
            <v>89</v>
          </cell>
          <cell r="F90">
            <v>20164</v>
          </cell>
        </row>
        <row r="91">
          <cell r="A91" t="str">
            <v>02.01.70</v>
          </cell>
          <cell r="B91" t="str">
            <v>FORNECIMENTO E CRAVACAO DE ESTACA PERFIL DE ACO I 10"</v>
          </cell>
          <cell r="C91" t="str">
            <v>M</v>
          </cell>
          <cell r="D91">
            <v>139.69</v>
          </cell>
          <cell r="E91">
            <v>90</v>
          </cell>
          <cell r="F91">
            <v>20170</v>
          </cell>
        </row>
        <row r="92">
          <cell r="A92" t="str">
            <v>02.01.71</v>
          </cell>
          <cell r="B92" t="str">
            <v>FORNECIMENTO E CRAVACAO DE ESTACA PERFIL DE ACO I 12"</v>
          </cell>
          <cell r="C92" t="str">
            <v>M</v>
          </cell>
          <cell r="D92">
            <v>204.46</v>
          </cell>
          <cell r="E92">
            <v>91</v>
          </cell>
          <cell r="F92">
            <v>20171</v>
          </cell>
        </row>
        <row r="93">
          <cell r="A93" t="str">
            <v>02.01.72</v>
          </cell>
          <cell r="B93" t="str">
            <v>FORNEC. E CRAVAÇÃO DE ESTACA PERFIL DE AÇO I 14"</v>
          </cell>
          <cell r="C93" t="str">
            <v>M</v>
          </cell>
          <cell r="D93">
            <v>250.94</v>
          </cell>
          <cell r="E93">
            <v>92</v>
          </cell>
          <cell r="F93">
            <v>20172</v>
          </cell>
        </row>
        <row r="94">
          <cell r="A94" t="str">
            <v>02.01.73</v>
          </cell>
          <cell r="B94" t="str">
            <v>CORTE DE ESTACA METALICA PERFIL I 10"</v>
          </cell>
          <cell r="C94" t="str">
            <v>UN</v>
          </cell>
          <cell r="D94">
            <v>31.5</v>
          </cell>
          <cell r="E94">
            <v>93</v>
          </cell>
          <cell r="F94">
            <v>20173</v>
          </cell>
        </row>
        <row r="95">
          <cell r="A95" t="str">
            <v>02.01.74</v>
          </cell>
          <cell r="B95" t="str">
            <v>CORTE DE ESTACA METALICA PERFIL I 12"</v>
          </cell>
          <cell r="C95" t="str">
            <v>UN</v>
          </cell>
          <cell r="D95">
            <v>35.770000000000003</v>
          </cell>
          <cell r="E95">
            <v>94</v>
          </cell>
          <cell r="F95">
            <v>20174</v>
          </cell>
        </row>
        <row r="96">
          <cell r="A96" t="str">
            <v>02.01.75</v>
          </cell>
          <cell r="B96" t="str">
            <v>EMENDA DE TOPO P/ESTACA METALICA PERFIL I 10"</v>
          </cell>
          <cell r="C96" t="str">
            <v>UN</v>
          </cell>
          <cell r="D96">
            <v>97.73</v>
          </cell>
          <cell r="E96">
            <v>95</v>
          </cell>
          <cell r="F96">
            <v>20175</v>
          </cell>
        </row>
        <row r="97">
          <cell r="A97" t="str">
            <v>02.01.76</v>
          </cell>
          <cell r="B97" t="str">
            <v>EMENDA DE TOPO P/ESTACA METALICA PERFIL I 12"</v>
          </cell>
          <cell r="C97" t="str">
            <v>UN</v>
          </cell>
          <cell r="D97">
            <v>113.3</v>
          </cell>
          <cell r="E97">
            <v>96</v>
          </cell>
          <cell r="F97">
            <v>20176</v>
          </cell>
        </row>
        <row r="98">
          <cell r="A98" t="str">
            <v>02.01.77</v>
          </cell>
          <cell r="B98" t="str">
            <v>TAXA DE MOBILIZACAO DE EQUIPAMENTOS PARA ESTACA METALICA</v>
          </cell>
          <cell r="C98" t="str">
            <v>UN</v>
          </cell>
          <cell r="D98">
            <v>1823.64</v>
          </cell>
          <cell r="E98">
            <v>97</v>
          </cell>
          <cell r="F98">
            <v>20177</v>
          </cell>
        </row>
        <row r="99">
          <cell r="A99" t="str">
            <v>02.01.79</v>
          </cell>
          <cell r="B99" t="str">
            <v>FORNEC. E CRAVAÇÃO DE TRILHO SIMPLES PERFIL TR32</v>
          </cell>
          <cell r="C99" t="str">
            <v>M</v>
          </cell>
          <cell r="D99">
            <v>77.55</v>
          </cell>
          <cell r="E99">
            <v>98</v>
          </cell>
          <cell r="F99">
            <v>20179</v>
          </cell>
        </row>
        <row r="100">
          <cell r="A100" t="str">
            <v>02.01.80</v>
          </cell>
          <cell r="B100" t="str">
            <v>ESTACA ESCAVADA HÉLICE CONTÍNUA D=25CM</v>
          </cell>
          <cell r="C100" t="str">
            <v>M</v>
          </cell>
          <cell r="D100">
            <v>31.85</v>
          </cell>
          <cell r="E100">
            <v>99</v>
          </cell>
          <cell r="F100">
            <v>20180</v>
          </cell>
        </row>
        <row r="101">
          <cell r="A101" t="str">
            <v>02.01.81</v>
          </cell>
          <cell r="B101" t="str">
            <v>ESTACA ESCAVADA HÉLICE CONTÍNUA D=30CM</v>
          </cell>
          <cell r="C101" t="str">
            <v>M</v>
          </cell>
          <cell r="D101">
            <v>39.75</v>
          </cell>
          <cell r="E101">
            <v>100</v>
          </cell>
          <cell r="F101">
            <v>20181</v>
          </cell>
        </row>
        <row r="102">
          <cell r="A102" t="str">
            <v>02.01.82</v>
          </cell>
          <cell r="B102" t="str">
            <v>ESTACA ESCAVADA HÉLICE CONTÍNUA D=35CM</v>
          </cell>
          <cell r="C102" t="str">
            <v>M</v>
          </cell>
          <cell r="D102">
            <v>48.18</v>
          </cell>
          <cell r="E102">
            <v>101</v>
          </cell>
          <cell r="F102">
            <v>20182</v>
          </cell>
        </row>
        <row r="103">
          <cell r="A103" t="str">
            <v>02.01.83</v>
          </cell>
          <cell r="B103" t="str">
            <v>ESTACA ESCAVADA HÉLICE CONTÍNUA D=40CM</v>
          </cell>
          <cell r="C103" t="str">
            <v>M</v>
          </cell>
          <cell r="D103">
            <v>64.010000000000005</v>
          </cell>
          <cell r="E103">
            <v>102</v>
          </cell>
          <cell r="F103">
            <v>20183</v>
          </cell>
        </row>
        <row r="104">
          <cell r="A104" t="str">
            <v>02.01.84</v>
          </cell>
          <cell r="B104" t="str">
            <v>ESTACA ESCAVADA HÉLICE CONTÍNUA D=50CM</v>
          </cell>
          <cell r="C104" t="str">
            <v>M</v>
          </cell>
          <cell r="D104">
            <v>87.22</v>
          </cell>
          <cell r="E104">
            <v>103</v>
          </cell>
          <cell r="F104">
            <v>20184</v>
          </cell>
        </row>
        <row r="105">
          <cell r="A105" t="str">
            <v>02.01.85</v>
          </cell>
          <cell r="B105" t="str">
            <v>ESTACA ESCAVADA HÉLICE CONTÍNUA D=60CM</v>
          </cell>
          <cell r="C105" t="str">
            <v>M</v>
          </cell>
          <cell r="D105">
            <v>113.47</v>
          </cell>
          <cell r="E105">
            <v>104</v>
          </cell>
          <cell r="F105">
            <v>20185</v>
          </cell>
        </row>
        <row r="106">
          <cell r="A106" t="str">
            <v>02.01.90</v>
          </cell>
          <cell r="B106" t="str">
            <v>MOBILIZAÇÃO DE EQUIPAMENTO P/ ESTACA HÉLICE E CONTÍNUA</v>
          </cell>
          <cell r="C106" t="str">
            <v>UN</v>
          </cell>
          <cell r="D106">
            <v>13940</v>
          </cell>
          <cell r="E106">
            <v>105</v>
          </cell>
          <cell r="F106">
            <v>20190</v>
          </cell>
        </row>
        <row r="107">
          <cell r="B107" t="str">
            <v>VALAS</v>
          </cell>
          <cell r="E107">
            <v>106</v>
          </cell>
        </row>
        <row r="108">
          <cell r="A108" t="str">
            <v>02.02.01</v>
          </cell>
          <cell r="B108" t="str">
            <v>ESCAVACAO MANUAL - PROFUNDIDADE IGUAL OU INFERIOR A 1,50M</v>
          </cell>
          <cell r="C108" t="str">
            <v>M3</v>
          </cell>
          <cell r="D108">
            <v>17.8</v>
          </cell>
          <cell r="E108">
            <v>107</v>
          </cell>
          <cell r="F108">
            <v>20201</v>
          </cell>
        </row>
        <row r="109">
          <cell r="A109" t="str">
            <v>02.02.02</v>
          </cell>
          <cell r="B109" t="str">
            <v>ESCAVACAO MANUAL - PROFUNDIDADE SUPERIOR A 1,50M</v>
          </cell>
          <cell r="C109" t="str">
            <v>M3</v>
          </cell>
          <cell r="D109">
            <v>20.77</v>
          </cell>
          <cell r="E109">
            <v>108</v>
          </cell>
          <cell r="F109">
            <v>20202</v>
          </cell>
        </row>
        <row r="110">
          <cell r="A110" t="str">
            <v>02.02.05</v>
          </cell>
          <cell r="B110" t="str">
            <v>ESCORAMENTO DE VALAS - CONTINUO</v>
          </cell>
          <cell r="C110" t="str">
            <v>M2</v>
          </cell>
          <cell r="D110">
            <v>48.55</v>
          </cell>
          <cell r="E110">
            <v>109</v>
          </cell>
          <cell r="F110">
            <v>20205</v>
          </cell>
        </row>
        <row r="111">
          <cell r="A111" t="str">
            <v>02.02.06</v>
          </cell>
          <cell r="B111" t="str">
            <v>ESCORAMENTO DE VALAS - DESCONTINUO</v>
          </cell>
          <cell r="C111" t="str">
            <v>M2</v>
          </cell>
          <cell r="D111">
            <v>22.24</v>
          </cell>
          <cell r="E111">
            <v>110</v>
          </cell>
          <cell r="F111">
            <v>20206</v>
          </cell>
        </row>
        <row r="112">
          <cell r="A112" t="str">
            <v>02.02.10</v>
          </cell>
          <cell r="B112" t="str">
            <v>APILOAMENTO DO FUNDO DE VALAS,PARA SIMPLES REGULARIZACAO</v>
          </cell>
          <cell r="C112" t="str">
            <v>M2</v>
          </cell>
          <cell r="D112">
            <v>8.9</v>
          </cell>
          <cell r="E112">
            <v>111</v>
          </cell>
          <cell r="F112">
            <v>20210</v>
          </cell>
        </row>
        <row r="113">
          <cell r="A113" t="str">
            <v>02.02.11</v>
          </cell>
          <cell r="B113" t="str">
            <v>APILOAMENTO DO FUNDO DE VALAS,COM MACO DE ATE 60KG</v>
          </cell>
          <cell r="C113" t="str">
            <v>M2</v>
          </cell>
          <cell r="D113">
            <v>10.09</v>
          </cell>
          <cell r="E113">
            <v>112</v>
          </cell>
          <cell r="F113">
            <v>20211</v>
          </cell>
        </row>
        <row r="114">
          <cell r="A114" t="str">
            <v>02.02.15</v>
          </cell>
          <cell r="B114" t="str">
            <v>LASTRO DE BRITA</v>
          </cell>
          <cell r="C114" t="str">
            <v>M3</v>
          </cell>
          <cell r="D114">
            <v>50.27</v>
          </cell>
          <cell r="E114">
            <v>113</v>
          </cell>
          <cell r="F114">
            <v>20215</v>
          </cell>
        </row>
        <row r="115">
          <cell r="A115" t="str">
            <v>02.02.16</v>
          </cell>
          <cell r="B115" t="str">
            <v>LASTRO DE CONCRETO - 150KG CIM/M3</v>
          </cell>
          <cell r="C115" t="str">
            <v>M3</v>
          </cell>
          <cell r="D115">
            <v>130.72</v>
          </cell>
          <cell r="E115">
            <v>114</v>
          </cell>
          <cell r="F115">
            <v>20216</v>
          </cell>
        </row>
        <row r="116">
          <cell r="A116" t="str">
            <v>02.02.17</v>
          </cell>
          <cell r="B116" t="str">
            <v>LASTRO DE CONCRETO C/AGREGADO RECICLADO-150 KG CIM/M3</v>
          </cell>
          <cell r="C116" t="str">
            <v>M3</v>
          </cell>
          <cell r="D116">
            <v>117.76</v>
          </cell>
          <cell r="E116">
            <v>115</v>
          </cell>
          <cell r="F116">
            <v>20217</v>
          </cell>
        </row>
        <row r="117">
          <cell r="B117" t="str">
            <v>FUNDACAO - FORMA</v>
          </cell>
          <cell r="E117">
            <v>116</v>
          </cell>
        </row>
        <row r="118">
          <cell r="A118" t="str">
            <v>02.03.01</v>
          </cell>
          <cell r="B118" t="str">
            <v>FORMA COMUM DE TABUAS DE PINHO</v>
          </cell>
          <cell r="C118" t="str">
            <v>M2</v>
          </cell>
          <cell r="D118">
            <v>21.34</v>
          </cell>
          <cell r="E118">
            <v>117</v>
          </cell>
          <cell r="F118">
            <v>20301</v>
          </cell>
        </row>
        <row r="119">
          <cell r="A119" t="str">
            <v>02.03.04</v>
          </cell>
          <cell r="B119" t="str">
            <v>FORMA COMUM DE TABUAS DE PINHO - NAO RECUPERAVEL</v>
          </cell>
          <cell r="C119" t="str">
            <v>M2</v>
          </cell>
          <cell r="D119">
            <v>15.94</v>
          </cell>
          <cell r="E119">
            <v>118</v>
          </cell>
          <cell r="F119">
            <v>20304</v>
          </cell>
        </row>
        <row r="120">
          <cell r="B120" t="str">
            <v>FUNDACAO - ARMADURA</v>
          </cell>
          <cell r="E120">
            <v>119</v>
          </cell>
        </row>
        <row r="121">
          <cell r="A121" t="str">
            <v>02.04.04</v>
          </cell>
          <cell r="B121" t="str">
            <v>ARMADURA EM ACO CA-50</v>
          </cell>
          <cell r="C121" t="str">
            <v>KG</v>
          </cell>
          <cell r="D121">
            <v>4.2</v>
          </cell>
          <cell r="E121">
            <v>120</v>
          </cell>
          <cell r="F121">
            <v>20404</v>
          </cell>
        </row>
        <row r="122">
          <cell r="A122" t="str">
            <v>02.04.07</v>
          </cell>
          <cell r="B122" t="str">
            <v>ARMADURA EM ACO CA-60</v>
          </cell>
          <cell r="C122" t="str">
            <v>KG</v>
          </cell>
          <cell r="D122">
            <v>5.08</v>
          </cell>
          <cell r="E122">
            <v>121</v>
          </cell>
          <cell r="F122">
            <v>20407</v>
          </cell>
        </row>
        <row r="123">
          <cell r="A123" t="str">
            <v>02.04.09</v>
          </cell>
          <cell r="B123" t="str">
            <v>ARMADURA EM ACO CA-60 - TELA</v>
          </cell>
          <cell r="C123" t="str">
            <v>KG</v>
          </cell>
          <cell r="D123">
            <v>4.79</v>
          </cell>
          <cell r="E123">
            <v>122</v>
          </cell>
          <cell r="F123">
            <v>20409</v>
          </cell>
        </row>
        <row r="124">
          <cell r="B124" t="str">
            <v>FUNDACAO - CONCRETO</v>
          </cell>
          <cell r="E124">
            <v>123</v>
          </cell>
        </row>
        <row r="125">
          <cell r="A125" t="str">
            <v>02.05.01</v>
          </cell>
          <cell r="B125" t="str">
            <v>CONCRETO FCK = 13,5MPA - VIRADO NA OBRA</v>
          </cell>
          <cell r="C125" t="str">
            <v>M3</v>
          </cell>
          <cell r="D125">
            <v>152.57</v>
          </cell>
          <cell r="E125">
            <v>124</v>
          </cell>
          <cell r="F125">
            <v>20501</v>
          </cell>
        </row>
        <row r="126">
          <cell r="A126" t="str">
            <v>02.05.05</v>
          </cell>
          <cell r="B126" t="str">
            <v>CONCRETO FCK = 15,0MPA - VIRADO NA OBRA</v>
          </cell>
          <cell r="C126" t="str">
            <v>M3</v>
          </cell>
          <cell r="D126">
            <v>154.05000000000001</v>
          </cell>
          <cell r="E126">
            <v>125</v>
          </cell>
          <cell r="F126">
            <v>20505</v>
          </cell>
        </row>
        <row r="127">
          <cell r="A127" t="str">
            <v>02.05.08</v>
          </cell>
          <cell r="B127" t="str">
            <v>CONCRETO FCK = 15,0MPA - USINADO</v>
          </cell>
          <cell r="C127" t="str">
            <v>M3</v>
          </cell>
          <cell r="D127">
            <v>196.37</v>
          </cell>
          <cell r="E127">
            <v>126</v>
          </cell>
          <cell r="F127">
            <v>20508</v>
          </cell>
        </row>
        <row r="128">
          <cell r="A128" t="str">
            <v>02.05.13</v>
          </cell>
          <cell r="B128" t="str">
            <v>CONCRETO FCK = 18,0MPA - USINADO</v>
          </cell>
          <cell r="C128" t="str">
            <v>M3</v>
          </cell>
          <cell r="D128">
            <v>202.35</v>
          </cell>
          <cell r="E128">
            <v>127</v>
          </cell>
          <cell r="F128">
            <v>20513</v>
          </cell>
        </row>
        <row r="129">
          <cell r="B129" t="str">
            <v>EMBASAMENTO</v>
          </cell>
          <cell r="E129">
            <v>128</v>
          </cell>
        </row>
        <row r="130">
          <cell r="A130" t="str">
            <v>02.06.01</v>
          </cell>
          <cell r="B130" t="str">
            <v>ALVENARIA DE EMBASAMENTO - TIJOLOS MACICOS COMUNS</v>
          </cell>
          <cell r="C130" t="str">
            <v>M3</v>
          </cell>
          <cell r="D130">
            <v>254.68</v>
          </cell>
          <cell r="E130">
            <v>129</v>
          </cell>
          <cell r="F130">
            <v>20601</v>
          </cell>
        </row>
        <row r="131">
          <cell r="A131" t="str">
            <v>02.06.03</v>
          </cell>
          <cell r="B131" t="str">
            <v>ALVENARIA DE EMBASAMENTO - BLOCOS DE PEDRA BRUTA</v>
          </cell>
          <cell r="C131" t="str">
            <v>M3</v>
          </cell>
          <cell r="D131">
            <v>170.44</v>
          </cell>
          <cell r="E131">
            <v>130</v>
          </cell>
          <cell r="F131">
            <v>20603</v>
          </cell>
        </row>
        <row r="132">
          <cell r="A132" t="str">
            <v>02.06.05</v>
          </cell>
          <cell r="B132" t="str">
            <v>IMPERMEABILIZACAO DO RESPALDO DA FUNDACAO - ARGAMASSA IMPERMEAVEL</v>
          </cell>
          <cell r="C132" t="str">
            <v>M2</v>
          </cell>
          <cell r="D132">
            <v>23.29</v>
          </cell>
          <cell r="E132">
            <v>131</v>
          </cell>
          <cell r="F132">
            <v>20605</v>
          </cell>
        </row>
        <row r="133">
          <cell r="A133" t="str">
            <v>02.06.10</v>
          </cell>
          <cell r="B133" t="str">
            <v>REATERRO DE VALAS,INCLUSIVE APILOAMENTO</v>
          </cell>
          <cell r="C133" t="str">
            <v>M3</v>
          </cell>
          <cell r="D133">
            <v>8.9</v>
          </cell>
          <cell r="E133">
            <v>132</v>
          </cell>
          <cell r="F133">
            <v>20610</v>
          </cell>
        </row>
        <row r="134">
          <cell r="A134" t="str">
            <v>02.06.11</v>
          </cell>
          <cell r="B134" t="str">
            <v>REATERRO DE VALAS,COM ADICAO DE 2% DE CIMENTO,INCLUSIVE APILOAMENTO</v>
          </cell>
          <cell r="C134" t="str">
            <v>M3</v>
          </cell>
          <cell r="D134">
            <v>15.15</v>
          </cell>
          <cell r="E134">
            <v>133</v>
          </cell>
          <cell r="F134">
            <v>20611</v>
          </cell>
        </row>
        <row r="135">
          <cell r="B135" t="str">
            <v>DEMOLICOES</v>
          </cell>
          <cell r="E135">
            <v>134</v>
          </cell>
        </row>
        <row r="136">
          <cell r="A136" t="str">
            <v>02.50.01</v>
          </cell>
          <cell r="B136" t="str">
            <v>DEMOLICAO DE ALVENARIA DE EMBASAMENTO - TIJOLOS MACICOS COMUNS</v>
          </cell>
          <cell r="C136" t="str">
            <v>M3</v>
          </cell>
          <cell r="D136">
            <v>19.920000000000002</v>
          </cell>
          <cell r="E136">
            <v>135</v>
          </cell>
          <cell r="F136">
            <v>25001</v>
          </cell>
        </row>
        <row r="137">
          <cell r="A137" t="str">
            <v>02.50.05</v>
          </cell>
          <cell r="B137" t="str">
            <v>DEMOLICAO DE CONCRETO SIMPLES</v>
          </cell>
          <cell r="C137" t="str">
            <v>M3</v>
          </cell>
          <cell r="D137">
            <v>37.82</v>
          </cell>
          <cell r="E137">
            <v>136</v>
          </cell>
          <cell r="F137">
            <v>25005</v>
          </cell>
        </row>
        <row r="138">
          <cell r="A138" t="str">
            <v>02.50.06</v>
          </cell>
          <cell r="B138" t="str">
            <v>DEMOLICAO DE CONCRETO ARMADO</v>
          </cell>
          <cell r="C138" t="str">
            <v>M3</v>
          </cell>
          <cell r="D138">
            <v>75.63</v>
          </cell>
          <cell r="E138">
            <v>137</v>
          </cell>
          <cell r="F138">
            <v>25006</v>
          </cell>
        </row>
        <row r="139">
          <cell r="B139" t="str">
            <v>RETIRADAS</v>
          </cell>
          <cell r="E139">
            <v>138</v>
          </cell>
        </row>
        <row r="140">
          <cell r="A140" t="str">
            <v>02.60.04</v>
          </cell>
          <cell r="B140" t="str">
            <v>RETIRADA DE ALVENARIA DE EMBASAMENTO - BLOCOS DE PEDRA BRUTA</v>
          </cell>
          <cell r="C140" t="str">
            <v>M3</v>
          </cell>
          <cell r="D140">
            <v>39.840000000000003</v>
          </cell>
          <cell r="E140">
            <v>139</v>
          </cell>
          <cell r="F140">
            <v>26004</v>
          </cell>
        </row>
        <row r="141">
          <cell r="B141" t="str">
            <v>OUTROS SERVICOS</v>
          </cell>
          <cell r="E141">
            <v>140</v>
          </cell>
        </row>
        <row r="142">
          <cell r="A142" t="str">
            <v>02.90.01</v>
          </cell>
          <cell r="B142" t="str">
            <v>ESTACAS DE REACAO P/REFORCO DE FUNDACAO,DIAM.20CM - PRIMEIROS 5M</v>
          </cell>
          <cell r="C142" t="str">
            <v>UN</v>
          </cell>
          <cell r="D142">
            <v>778.4</v>
          </cell>
          <cell r="E142">
            <v>141</v>
          </cell>
          <cell r="F142">
            <v>29001</v>
          </cell>
        </row>
        <row r="143">
          <cell r="A143" t="str">
            <v>02.90.02</v>
          </cell>
          <cell r="B143" t="str">
            <v>ESTACAS DE REACAO P/REFORCO DE FUNDACAO,DIAM.20CM - EXCEDENTE DE 5M</v>
          </cell>
          <cell r="C143" t="str">
            <v>M</v>
          </cell>
          <cell r="D143">
            <v>100.3</v>
          </cell>
          <cell r="E143">
            <v>142</v>
          </cell>
          <cell r="F143">
            <v>29002</v>
          </cell>
        </row>
        <row r="144">
          <cell r="A144">
            <v>3</v>
          </cell>
          <cell r="B144" t="str">
            <v>ESTRUTURA</v>
          </cell>
          <cell r="E144">
            <v>143</v>
          </cell>
          <cell r="F144">
            <v>3</v>
          </cell>
        </row>
        <row r="145">
          <cell r="B145" t="str">
            <v>ESTRUTURA DE CONCRETO ARMADO - FORMA</v>
          </cell>
          <cell r="E145">
            <v>144</v>
          </cell>
        </row>
        <row r="146">
          <cell r="A146" t="str">
            <v>03.01.01</v>
          </cell>
          <cell r="B146" t="str">
            <v>FORMA COMUM DE TABUAS DE PINHO - PLANA</v>
          </cell>
          <cell r="C146" t="str">
            <v>M2</v>
          </cell>
          <cell r="D146">
            <v>21.82</v>
          </cell>
          <cell r="E146">
            <v>145</v>
          </cell>
          <cell r="F146">
            <v>30101</v>
          </cell>
        </row>
        <row r="147">
          <cell r="A147" t="str">
            <v>03.01.04</v>
          </cell>
          <cell r="B147" t="str">
            <v>FORMA COMUM DE TABUAS DE PINHO - NAO RECUPERAVEL</v>
          </cell>
          <cell r="C147" t="str">
            <v>M2</v>
          </cell>
          <cell r="D147">
            <v>15.94</v>
          </cell>
          <cell r="E147">
            <v>146</v>
          </cell>
          <cell r="F147">
            <v>30104</v>
          </cell>
        </row>
        <row r="148">
          <cell r="A148" t="str">
            <v>03.01.11</v>
          </cell>
          <cell r="B148" t="str">
            <v>FORMA ESPECIAL DE CHAPAS RESINADAS (10MM) - CURVA</v>
          </cell>
          <cell r="C148" t="str">
            <v>M2</v>
          </cell>
          <cell r="D148">
            <v>32.880000000000003</v>
          </cell>
          <cell r="E148">
            <v>147</v>
          </cell>
          <cell r="F148">
            <v>30111</v>
          </cell>
        </row>
        <row r="149">
          <cell r="A149" t="str">
            <v>03.01.13</v>
          </cell>
          <cell r="B149" t="str">
            <v>FORMA ESPECIAL DE CHAPAS PLASTIFICADAS (10MM) - CURVA</v>
          </cell>
          <cell r="C149" t="str">
            <v>M2</v>
          </cell>
          <cell r="D149">
            <v>34.68</v>
          </cell>
          <cell r="E149">
            <v>148</v>
          </cell>
          <cell r="F149">
            <v>30113</v>
          </cell>
        </row>
        <row r="150">
          <cell r="A150" t="str">
            <v>03.01.14</v>
          </cell>
          <cell r="B150" t="str">
            <v>FORMA ESPECIAL DE CHAPAS RESINADAS (10MM) - PLANA</v>
          </cell>
          <cell r="C150" t="str">
            <v>M2</v>
          </cell>
          <cell r="D150">
            <v>44.78</v>
          </cell>
          <cell r="E150">
            <v>149</v>
          </cell>
          <cell r="F150">
            <v>30114</v>
          </cell>
        </row>
        <row r="151">
          <cell r="A151" t="str">
            <v>03.01.15</v>
          </cell>
          <cell r="B151" t="str">
            <v>FORMA ESPECIAL DE CHAPAS RESINADAS (12MM) - PLANA</v>
          </cell>
          <cell r="C151" t="str">
            <v>M2</v>
          </cell>
          <cell r="D151">
            <v>45.19</v>
          </cell>
          <cell r="E151">
            <v>150</v>
          </cell>
          <cell r="F151">
            <v>30115</v>
          </cell>
        </row>
        <row r="152">
          <cell r="A152" t="str">
            <v>03.01.16</v>
          </cell>
          <cell r="B152" t="str">
            <v>FORMA ESPECIAL DE CHAPAS PLASTIFICADAS (10MM) - PLANA</v>
          </cell>
          <cell r="C152" t="str">
            <v>M2</v>
          </cell>
          <cell r="D152">
            <v>39.74</v>
          </cell>
          <cell r="E152">
            <v>151</v>
          </cell>
          <cell r="F152">
            <v>30116</v>
          </cell>
        </row>
        <row r="153">
          <cell r="A153" t="str">
            <v>03.01.17</v>
          </cell>
          <cell r="B153" t="str">
            <v>FORMA ESPECIAL DE CHAPAS PLASTIFICADAS (12MM) - PLANA</v>
          </cell>
          <cell r="C153" t="str">
            <v>M2</v>
          </cell>
          <cell r="D153">
            <v>40.270000000000003</v>
          </cell>
          <cell r="E153">
            <v>152</v>
          </cell>
          <cell r="F153">
            <v>30117</v>
          </cell>
        </row>
        <row r="154">
          <cell r="A154" t="str">
            <v>03.01.30</v>
          </cell>
          <cell r="B154" t="str">
            <v>CIMBRAMENTO PARA ALTURAS ENTRE 3,01M E 7,00M</v>
          </cell>
          <cell r="C154" t="str">
            <v>M3</v>
          </cell>
          <cell r="D154">
            <v>15.46</v>
          </cell>
          <cell r="E154">
            <v>153</v>
          </cell>
          <cell r="F154">
            <v>30130</v>
          </cell>
        </row>
        <row r="155">
          <cell r="B155" t="str">
            <v>ESTRUTURA DE CONCRETO ARMADO - ARMADURA</v>
          </cell>
          <cell r="E155">
            <v>154</v>
          </cell>
        </row>
        <row r="156">
          <cell r="A156" t="str">
            <v>03.02.04</v>
          </cell>
          <cell r="B156" t="str">
            <v>ARMADURA EM ACO CA-50</v>
          </cell>
          <cell r="C156" t="str">
            <v>KG</v>
          </cell>
          <cell r="D156">
            <v>4.07</v>
          </cell>
          <cell r="E156">
            <v>155</v>
          </cell>
          <cell r="F156">
            <v>30204</v>
          </cell>
        </row>
        <row r="157">
          <cell r="A157" t="str">
            <v>03.02.07</v>
          </cell>
          <cell r="B157" t="str">
            <v>ARMADURA EM ACO CA-60</v>
          </cell>
          <cell r="C157" t="str">
            <v>KG</v>
          </cell>
          <cell r="D157">
            <v>4.99</v>
          </cell>
          <cell r="E157">
            <v>156</v>
          </cell>
          <cell r="F157">
            <v>30207</v>
          </cell>
        </row>
        <row r="158">
          <cell r="A158" t="str">
            <v>03.02.09</v>
          </cell>
          <cell r="B158" t="str">
            <v>ARMADURA EM ACO CA-60 - TELA</v>
          </cell>
          <cell r="C158" t="str">
            <v>KG</v>
          </cell>
          <cell r="D158">
            <v>4.79</v>
          </cell>
          <cell r="E158">
            <v>157</v>
          </cell>
          <cell r="F158">
            <v>30209</v>
          </cell>
        </row>
        <row r="159">
          <cell r="B159" t="str">
            <v>ESTRUTURA DE CONCRETO ARMADO - CONCRETO</v>
          </cell>
          <cell r="E159">
            <v>158</v>
          </cell>
        </row>
        <row r="160">
          <cell r="A160" t="str">
            <v>03.03.05</v>
          </cell>
          <cell r="B160" t="str">
            <v>CONCRETO FCK = 15,0MPA - VIRADO NA OBRA</v>
          </cell>
          <cell r="C160" t="str">
            <v>M3</v>
          </cell>
          <cell r="D160">
            <v>154.49</v>
          </cell>
          <cell r="E160">
            <v>159</v>
          </cell>
          <cell r="F160">
            <v>30305</v>
          </cell>
        </row>
        <row r="161">
          <cell r="A161" t="str">
            <v>03.03.06</v>
          </cell>
          <cell r="B161" t="str">
            <v>CONCRETO FCK = 18,0MPA - VIRADO NA OBRA</v>
          </cell>
          <cell r="C161" t="str">
            <v>M3</v>
          </cell>
          <cell r="D161">
            <v>160.94</v>
          </cell>
          <cell r="E161">
            <v>160</v>
          </cell>
          <cell r="F161">
            <v>30306</v>
          </cell>
        </row>
        <row r="162">
          <cell r="A162" t="str">
            <v>03.03.07</v>
          </cell>
          <cell r="B162" t="str">
            <v>CONCRETO FCK = 20,0MPA - VIRADO NA OBRA</v>
          </cell>
          <cell r="C162" t="str">
            <v>M3</v>
          </cell>
          <cell r="D162">
            <v>164.65</v>
          </cell>
          <cell r="E162">
            <v>161</v>
          </cell>
          <cell r="F162">
            <v>30307</v>
          </cell>
        </row>
        <row r="163">
          <cell r="A163" t="str">
            <v>03.03.13</v>
          </cell>
          <cell r="B163" t="str">
            <v>CONCRETO FCK = 18,0MPA - USINADO</v>
          </cell>
          <cell r="C163" t="str">
            <v>M3</v>
          </cell>
          <cell r="D163">
            <v>180.78</v>
          </cell>
          <cell r="E163">
            <v>162</v>
          </cell>
          <cell r="F163">
            <v>30313</v>
          </cell>
        </row>
        <row r="164">
          <cell r="A164" t="str">
            <v>03.03.14</v>
          </cell>
          <cell r="B164" t="str">
            <v>CONCRETO FCK = 18,0MPA - USINADO E BOMBEAVEL</v>
          </cell>
          <cell r="C164" t="str">
            <v>M3</v>
          </cell>
          <cell r="D164">
            <v>187.6</v>
          </cell>
          <cell r="E164">
            <v>163</v>
          </cell>
          <cell r="F164">
            <v>30314</v>
          </cell>
        </row>
        <row r="165">
          <cell r="A165" t="str">
            <v>03.03.15</v>
          </cell>
          <cell r="B165" t="str">
            <v>CONCRETO FCK=20,0 MPA - USINADO</v>
          </cell>
          <cell r="C165" t="str">
            <v>M3</v>
          </cell>
          <cell r="D165">
            <v>185.38</v>
          </cell>
          <cell r="E165">
            <v>164</v>
          </cell>
          <cell r="F165">
            <v>30315</v>
          </cell>
        </row>
        <row r="166">
          <cell r="A166" t="str">
            <v>03.03.16</v>
          </cell>
          <cell r="B166" t="str">
            <v>CONCRETO FCK=20,0 MPA - USINADO E BOMBEAVEL</v>
          </cell>
          <cell r="C166" t="str">
            <v>M3</v>
          </cell>
          <cell r="D166">
            <v>186.76</v>
          </cell>
          <cell r="E166">
            <v>165</v>
          </cell>
          <cell r="F166">
            <v>30316</v>
          </cell>
        </row>
        <row r="167">
          <cell r="A167" t="str">
            <v>03.03.17</v>
          </cell>
          <cell r="B167" t="str">
            <v>CONCRETO FCK=25,0 MPA - USINADO</v>
          </cell>
          <cell r="C167" t="str">
            <v>M3</v>
          </cell>
          <cell r="D167">
            <v>191.15</v>
          </cell>
          <cell r="E167">
            <v>166</v>
          </cell>
          <cell r="F167">
            <v>30317</v>
          </cell>
        </row>
        <row r="168">
          <cell r="A168" t="str">
            <v>03.03.18</v>
          </cell>
          <cell r="B168" t="str">
            <v>CONCRETO FCK=25,0 MPA - USINADO E BOMBEAVEL</v>
          </cell>
          <cell r="C168" t="str">
            <v>M3</v>
          </cell>
          <cell r="D168">
            <v>198.14</v>
          </cell>
          <cell r="E168">
            <v>167</v>
          </cell>
          <cell r="F168">
            <v>30318</v>
          </cell>
        </row>
        <row r="169">
          <cell r="A169" t="str">
            <v>03.03.19</v>
          </cell>
          <cell r="B169" t="str">
            <v>CONCRETO USINADO, BOMBEÁVEL FCK=20MPA C/ PEDRA 1</v>
          </cell>
          <cell r="C169" t="str">
            <v>M3</v>
          </cell>
          <cell r="D169">
            <v>256.49</v>
          </cell>
          <cell r="E169">
            <v>168</v>
          </cell>
          <cell r="F169">
            <v>30319</v>
          </cell>
        </row>
        <row r="170">
          <cell r="A170" t="str">
            <v>03.03.20</v>
          </cell>
          <cell r="B170" t="str">
            <v>CONCRETO FCK=25,0MPA VIBRADO NA OBRA</v>
          </cell>
          <cell r="C170" t="str">
            <v>M3</v>
          </cell>
          <cell r="D170">
            <v>174.56</v>
          </cell>
          <cell r="E170">
            <v>169</v>
          </cell>
          <cell r="F170">
            <v>30320</v>
          </cell>
        </row>
        <row r="171">
          <cell r="A171" t="str">
            <v>03.03.30</v>
          </cell>
          <cell r="B171" t="str">
            <v>BOMBEAMENTO DE CONCRETO</v>
          </cell>
          <cell r="C171" t="str">
            <v>M3</v>
          </cell>
          <cell r="D171">
            <v>18.09</v>
          </cell>
          <cell r="E171">
            <v>170</v>
          </cell>
          <cell r="F171">
            <v>30330</v>
          </cell>
        </row>
        <row r="172">
          <cell r="B172" t="str">
            <v>ESTRUTURA DE CONCRETO ARMADO - LAJE MISTA</v>
          </cell>
          <cell r="E172">
            <v>171</v>
          </cell>
        </row>
        <row r="173">
          <cell r="A173" t="str">
            <v>03.04.02</v>
          </cell>
          <cell r="B173" t="str">
            <v>LAJE MISTA - H-8 COM CAPEAMENTO DE 4CM (12 CM)</v>
          </cell>
          <cell r="C173" t="str">
            <v>M2</v>
          </cell>
          <cell r="D173">
            <v>59.65</v>
          </cell>
          <cell r="E173">
            <v>172</v>
          </cell>
          <cell r="F173">
            <v>30402</v>
          </cell>
        </row>
        <row r="174">
          <cell r="A174" t="str">
            <v>03.04.03</v>
          </cell>
          <cell r="B174" t="str">
            <v>LAJE MISTA - H-12 COM CAPEAMENTO DE 4CM (16 CM)</v>
          </cell>
          <cell r="C174" t="str">
            <v>M2</v>
          </cell>
          <cell r="D174">
            <v>69.41</v>
          </cell>
          <cell r="E174">
            <v>173</v>
          </cell>
          <cell r="F174">
            <v>30403</v>
          </cell>
        </row>
        <row r="175">
          <cell r="A175" t="str">
            <v>03.04.04</v>
          </cell>
          <cell r="B175" t="str">
            <v>LAJE MISTA - H-16 COM CAPEAMENTO DE 4CM (20 CM)</v>
          </cell>
          <cell r="C175" t="str">
            <v>M2</v>
          </cell>
          <cell r="D175">
            <v>82.49</v>
          </cell>
          <cell r="E175">
            <v>174</v>
          </cell>
          <cell r="F175">
            <v>30404</v>
          </cell>
        </row>
        <row r="176">
          <cell r="A176" t="str">
            <v>03.04.08</v>
          </cell>
          <cell r="B176" t="str">
            <v>LAJE MISTA H-8 COM CAPEAMENTO DE 3CM (11CM)</v>
          </cell>
          <cell r="C176" t="str">
            <v>M2</v>
          </cell>
          <cell r="D176">
            <v>38.17</v>
          </cell>
          <cell r="E176">
            <v>175</v>
          </cell>
          <cell r="F176">
            <v>30408</v>
          </cell>
        </row>
        <row r="177">
          <cell r="A177" t="str">
            <v>03.04.19</v>
          </cell>
          <cell r="B177" t="str">
            <v>LAJE MISTA TRELICADA H-8  CM COM CAPEAMENTO 4 CM (12 CM)</v>
          </cell>
          <cell r="C177" t="str">
            <v>M2</v>
          </cell>
          <cell r="D177">
            <v>44.71</v>
          </cell>
          <cell r="E177">
            <v>176</v>
          </cell>
          <cell r="F177">
            <v>30419</v>
          </cell>
        </row>
        <row r="178">
          <cell r="A178" t="str">
            <v>03.04.20</v>
          </cell>
          <cell r="B178" t="str">
            <v>LAJE MISTA TRELICADA H-10 CM COM CAPEAMENTO 4 CM (14 CM)</v>
          </cell>
          <cell r="C178" t="str">
            <v>M2</v>
          </cell>
          <cell r="D178">
            <v>45.28</v>
          </cell>
          <cell r="E178">
            <v>177</v>
          </cell>
          <cell r="F178">
            <v>30420</v>
          </cell>
        </row>
        <row r="179">
          <cell r="A179" t="str">
            <v>03.04.21</v>
          </cell>
          <cell r="B179" t="str">
            <v>LAJE MISTA TRELICADA H-12 CM COM CAPEAMENTO 4 CM (16 CM)</v>
          </cell>
          <cell r="C179" t="str">
            <v>M2</v>
          </cell>
          <cell r="D179">
            <v>52.11</v>
          </cell>
          <cell r="E179">
            <v>178</v>
          </cell>
          <cell r="F179">
            <v>30421</v>
          </cell>
        </row>
        <row r="180">
          <cell r="A180" t="str">
            <v>03.04.22</v>
          </cell>
          <cell r="B180" t="str">
            <v>LAJE MISTA TRELICADA H-15 CM COM CAPEAMENTO 4 CM (19 CM)</v>
          </cell>
          <cell r="C180" t="str">
            <v>M2</v>
          </cell>
          <cell r="D180">
            <v>59.04</v>
          </cell>
          <cell r="E180">
            <v>179</v>
          </cell>
          <cell r="F180">
            <v>30422</v>
          </cell>
        </row>
        <row r="181">
          <cell r="A181" t="str">
            <v>03.04.23</v>
          </cell>
          <cell r="B181" t="str">
            <v>LAJE MISTA TRELICADA H-20 CM COM CAPEAMENTO 4 CM (24 CM)</v>
          </cell>
          <cell r="C181" t="str">
            <v>M2</v>
          </cell>
          <cell r="D181">
            <v>68.849999999999994</v>
          </cell>
          <cell r="E181">
            <v>180</v>
          </cell>
          <cell r="F181">
            <v>30423</v>
          </cell>
        </row>
        <row r="182">
          <cell r="A182" t="str">
            <v>03.04.24</v>
          </cell>
          <cell r="B182" t="str">
            <v>LAJE MISTA TRELICADA H-25 CM COM CAPEAMENTO 5 CM (30 CM)</v>
          </cell>
          <cell r="C182" t="str">
            <v>M2</v>
          </cell>
          <cell r="D182">
            <v>80.069999999999993</v>
          </cell>
          <cell r="E182">
            <v>181</v>
          </cell>
          <cell r="F182">
            <v>30424</v>
          </cell>
        </row>
        <row r="183">
          <cell r="B183" t="str">
            <v>ESTRUTURA DE CONCRETO - RECUPERACAO E TRATAMENTO</v>
          </cell>
          <cell r="E183">
            <v>182</v>
          </cell>
        </row>
        <row r="184">
          <cell r="A184" t="str">
            <v>03.40.02</v>
          </cell>
          <cell r="B184" t="str">
            <v>APICOAMENTO DE SUPERFICIE DE CONCRETO</v>
          </cell>
          <cell r="C184" t="str">
            <v>M2</v>
          </cell>
          <cell r="D184">
            <v>29.67</v>
          </cell>
          <cell r="E184">
            <v>183</v>
          </cell>
          <cell r="F184">
            <v>34002</v>
          </cell>
        </row>
        <row r="185">
          <cell r="A185" t="str">
            <v>03.40.10</v>
          </cell>
          <cell r="B185" t="str">
            <v>LIMPEZA E REMOCAO DE SUP. DETERIORADA C/JATEAM. DE AREIA ABRASIVO</v>
          </cell>
          <cell r="C185" t="str">
            <v>M2</v>
          </cell>
          <cell r="D185">
            <v>13.62</v>
          </cell>
          <cell r="E185">
            <v>184</v>
          </cell>
          <cell r="F185">
            <v>34010</v>
          </cell>
        </row>
        <row r="186">
          <cell r="A186" t="str">
            <v>03.40.15</v>
          </cell>
          <cell r="B186" t="str">
            <v>LIMP. DE JUNTA DE DILAT. C/ REM. DO EXCESSO DE CONCR. - ATÉ 3CM</v>
          </cell>
          <cell r="C186" t="str">
            <v>M</v>
          </cell>
          <cell r="D186">
            <v>2.5499999999999998</v>
          </cell>
          <cell r="E186">
            <v>185</v>
          </cell>
          <cell r="F186">
            <v>34015</v>
          </cell>
        </row>
        <row r="187">
          <cell r="A187" t="str">
            <v>03.40.18</v>
          </cell>
          <cell r="B187" t="str">
            <v>LIMP. CONCRETO E ARMADURA C/ ESCOVA DE AÇO</v>
          </cell>
          <cell r="C187" t="str">
            <v>M2</v>
          </cell>
          <cell r="D187">
            <v>14.73</v>
          </cell>
          <cell r="E187">
            <v>186</v>
          </cell>
          <cell r="F187">
            <v>34018</v>
          </cell>
        </row>
        <row r="188">
          <cell r="A188" t="str">
            <v>03.40.19</v>
          </cell>
          <cell r="B188" t="str">
            <v>LIMP., ESTUCAMENTO E  LIXAMENTO EM CONCRETO APARENTE</v>
          </cell>
          <cell r="C188" t="str">
            <v>M2</v>
          </cell>
          <cell r="D188">
            <v>35.4</v>
          </cell>
          <cell r="E188">
            <v>187</v>
          </cell>
          <cell r="F188">
            <v>34019</v>
          </cell>
        </row>
        <row r="189">
          <cell r="A189" t="str">
            <v>03.40.20</v>
          </cell>
          <cell r="B189" t="str">
            <v>LIMP. ESTUCAMENTO,  LIXAMENTO E APLIC. DE VERNIZ P/ CONCR. APARENTE</v>
          </cell>
          <cell r="C189" t="str">
            <v>M2</v>
          </cell>
          <cell r="D189">
            <v>44.78</v>
          </cell>
          <cell r="E189">
            <v>188</v>
          </cell>
          <cell r="F189">
            <v>34020</v>
          </cell>
        </row>
        <row r="190">
          <cell r="A190" t="str">
            <v>03.40.22</v>
          </cell>
          <cell r="B190" t="str">
            <v>TRATAMENTO DE ARMADURA C/ APLICACAO DE PRODUTO INIBIDOR OXIDANTE</v>
          </cell>
          <cell r="C190" t="str">
            <v>M</v>
          </cell>
          <cell r="D190">
            <v>1.83</v>
          </cell>
          <cell r="E190">
            <v>189</v>
          </cell>
          <cell r="F190">
            <v>34022</v>
          </cell>
        </row>
        <row r="191">
          <cell r="A191" t="str">
            <v>03.40.50</v>
          </cell>
          <cell r="B191" t="str">
            <v>POLIMENTO DE CONCRETO</v>
          </cell>
          <cell r="C191" t="str">
            <v>M2</v>
          </cell>
          <cell r="D191">
            <v>14.33</v>
          </cell>
          <cell r="E191">
            <v>190</v>
          </cell>
          <cell r="F191">
            <v>34050</v>
          </cell>
        </row>
        <row r="192">
          <cell r="A192" t="str">
            <v>03.40.51</v>
          </cell>
          <cell r="B192" t="str">
            <v>POLIMENTO DE CONCRETO NOVO</v>
          </cell>
          <cell r="C192" t="str">
            <v>M2</v>
          </cell>
          <cell r="D192">
            <v>12.5</v>
          </cell>
          <cell r="E192">
            <v>191</v>
          </cell>
          <cell r="F192">
            <v>34051</v>
          </cell>
        </row>
        <row r="193">
          <cell r="B193" t="str">
            <v>DEMOLICOES</v>
          </cell>
          <cell r="E193">
            <v>192</v>
          </cell>
        </row>
        <row r="194">
          <cell r="A194" t="str">
            <v>03.50.01</v>
          </cell>
          <cell r="B194" t="str">
            <v>DEMOLICAO DE CONCRETO SIMPLES</v>
          </cell>
          <cell r="C194" t="str">
            <v>M3</v>
          </cell>
          <cell r="D194">
            <v>37.82</v>
          </cell>
          <cell r="E194">
            <v>193</v>
          </cell>
          <cell r="F194">
            <v>35001</v>
          </cell>
        </row>
        <row r="195">
          <cell r="A195" t="str">
            <v>03.50.02</v>
          </cell>
          <cell r="B195" t="str">
            <v>DEMOLICAO DE CONCRETO ARMADO</v>
          </cell>
          <cell r="C195" t="str">
            <v>M3</v>
          </cell>
          <cell r="D195">
            <v>75.63</v>
          </cell>
          <cell r="E195">
            <v>194</v>
          </cell>
          <cell r="F195">
            <v>35002</v>
          </cell>
        </row>
        <row r="196">
          <cell r="A196" t="str">
            <v>03.50.05</v>
          </cell>
          <cell r="B196" t="str">
            <v>DEMOLICAO DE LAJES MISTAS COM ESP.FINAL IGUAL OU INFERIOR A 16 CM</v>
          </cell>
          <cell r="C196" t="str">
            <v>M2</v>
          </cell>
          <cell r="D196">
            <v>10.38</v>
          </cell>
          <cell r="E196">
            <v>195</v>
          </cell>
          <cell r="F196">
            <v>35005</v>
          </cell>
        </row>
        <row r="197">
          <cell r="A197" t="str">
            <v>03.50.06</v>
          </cell>
          <cell r="B197" t="str">
            <v>DEMOLICAO DE LAJES MISTAS C/ESP.FINAL SUP.A 16 CM, ATE 30 CM, INCLU</v>
          </cell>
          <cell r="C197" t="str">
            <v>M2</v>
          </cell>
          <cell r="D197">
            <v>14.83</v>
          </cell>
          <cell r="E197">
            <v>196</v>
          </cell>
          <cell r="F197">
            <v>35006</v>
          </cell>
        </row>
        <row r="198">
          <cell r="A198">
            <v>4</v>
          </cell>
          <cell r="B198" t="str">
            <v>VEDOS</v>
          </cell>
          <cell r="E198">
            <v>197</v>
          </cell>
          <cell r="F198">
            <v>4</v>
          </cell>
        </row>
        <row r="199">
          <cell r="B199" t="str">
            <v>ALVENARIA DE TIJOLOS E BLOCOS</v>
          </cell>
          <cell r="E199">
            <v>198</v>
          </cell>
        </row>
        <row r="200">
          <cell r="A200" t="str">
            <v>04.01.01</v>
          </cell>
          <cell r="B200" t="str">
            <v>TIJOLOS MACICOS COMUNS - ESPELHO</v>
          </cell>
          <cell r="C200" t="str">
            <v>M2</v>
          </cell>
          <cell r="D200">
            <v>19.55</v>
          </cell>
          <cell r="E200">
            <v>199</v>
          </cell>
          <cell r="F200">
            <v>40101</v>
          </cell>
        </row>
        <row r="201">
          <cell r="A201" t="str">
            <v>04.01.02</v>
          </cell>
          <cell r="B201" t="str">
            <v>TIJOLOS MACICOS COMUNS - 1/2 TIJOLO</v>
          </cell>
          <cell r="C201" t="str">
            <v>M2</v>
          </cell>
          <cell r="D201">
            <v>36.71</v>
          </cell>
          <cell r="E201">
            <v>200</v>
          </cell>
          <cell r="F201">
            <v>40102</v>
          </cell>
        </row>
        <row r="202">
          <cell r="A202" t="str">
            <v>04.01.03</v>
          </cell>
          <cell r="B202" t="str">
            <v>TIJOLOS MACICOS COMUNS - 1 TIJOLO</v>
          </cell>
          <cell r="C202" t="str">
            <v>M2</v>
          </cell>
          <cell r="D202">
            <v>64.09</v>
          </cell>
          <cell r="E202">
            <v>201</v>
          </cell>
          <cell r="F202">
            <v>40103</v>
          </cell>
        </row>
        <row r="203">
          <cell r="A203" t="str">
            <v>04.01.04</v>
          </cell>
          <cell r="B203" t="str">
            <v>TIJOLOS MACICOS COMUNS - 1 1/2 TIJOLO</v>
          </cell>
          <cell r="C203" t="str">
            <v>M2</v>
          </cell>
          <cell r="D203">
            <v>88.41</v>
          </cell>
          <cell r="E203">
            <v>202</v>
          </cell>
          <cell r="F203">
            <v>40104</v>
          </cell>
        </row>
        <row r="204">
          <cell r="A204" t="str">
            <v>04.01.11</v>
          </cell>
          <cell r="B204" t="str">
            <v>TIJOLOS MACICOS COMUNS - APARENTE,1/2 TIJOLO</v>
          </cell>
          <cell r="C204" t="str">
            <v>M2</v>
          </cell>
          <cell r="D204">
            <v>62.58</v>
          </cell>
          <cell r="E204">
            <v>203</v>
          </cell>
          <cell r="F204">
            <v>40111</v>
          </cell>
        </row>
        <row r="205">
          <cell r="A205" t="str">
            <v>04.01.12</v>
          </cell>
          <cell r="B205" t="str">
            <v>TIJOLOS MACICOS COMUNS - APARENTE,1 TIJOLO</v>
          </cell>
          <cell r="C205" t="str">
            <v>M2</v>
          </cell>
          <cell r="D205">
            <v>113.05</v>
          </cell>
          <cell r="E205">
            <v>204</v>
          </cell>
          <cell r="F205">
            <v>40112</v>
          </cell>
        </row>
        <row r="206">
          <cell r="A206" t="str">
            <v>04.01.15</v>
          </cell>
          <cell r="B206" t="str">
            <v>TIJOLOS CERAMICOS FURADOS - 1/2 TIJOLO</v>
          </cell>
          <cell r="C206" t="str">
            <v>M2</v>
          </cell>
          <cell r="D206">
            <v>22.29</v>
          </cell>
          <cell r="E206">
            <v>205</v>
          </cell>
          <cell r="F206">
            <v>40115</v>
          </cell>
        </row>
        <row r="207">
          <cell r="A207" t="str">
            <v>04.01.16</v>
          </cell>
          <cell r="B207" t="str">
            <v>TIJOLOS CERAMICOS FURADOS - 1 TIJOLO</v>
          </cell>
          <cell r="C207" t="str">
            <v>M2</v>
          </cell>
          <cell r="D207">
            <v>39.14</v>
          </cell>
          <cell r="E207">
            <v>206</v>
          </cell>
          <cell r="F207">
            <v>40116</v>
          </cell>
        </row>
        <row r="208">
          <cell r="A208" t="str">
            <v>04.01.20</v>
          </cell>
          <cell r="B208" t="str">
            <v>TIJOLOS LAMINADOS - ESPELHO</v>
          </cell>
          <cell r="C208" t="str">
            <v>M2</v>
          </cell>
          <cell r="D208">
            <v>63.52</v>
          </cell>
          <cell r="E208">
            <v>207</v>
          </cell>
          <cell r="F208">
            <v>40120</v>
          </cell>
        </row>
        <row r="209">
          <cell r="A209" t="str">
            <v>04.01.21</v>
          </cell>
          <cell r="B209" t="str">
            <v>TIJOLOS LAMINADOS - 1/2 TIJOLO</v>
          </cell>
          <cell r="C209" t="str">
            <v>M2</v>
          </cell>
          <cell r="D209">
            <v>106.05</v>
          </cell>
          <cell r="E209">
            <v>208</v>
          </cell>
          <cell r="F209">
            <v>40121</v>
          </cell>
        </row>
        <row r="210">
          <cell r="A210" t="str">
            <v>04.01.22</v>
          </cell>
          <cell r="B210" t="str">
            <v>TIJOLOS LAMINADOS - 1 TIJOLO</v>
          </cell>
          <cell r="C210" t="str">
            <v>M2</v>
          </cell>
          <cell r="D210">
            <v>194.92</v>
          </cell>
          <cell r="E210">
            <v>209</v>
          </cell>
          <cell r="F210">
            <v>40122</v>
          </cell>
        </row>
        <row r="211">
          <cell r="A211" t="str">
            <v>04.01.25</v>
          </cell>
          <cell r="B211" t="str">
            <v>TIJOLOS DE VIDRO - CANELADO,20X20CM</v>
          </cell>
          <cell r="C211" t="str">
            <v>M2</v>
          </cell>
          <cell r="D211">
            <v>353.41</v>
          </cell>
          <cell r="E211">
            <v>210</v>
          </cell>
          <cell r="F211">
            <v>40125</v>
          </cell>
        </row>
        <row r="212">
          <cell r="A212" t="str">
            <v>04.01.26</v>
          </cell>
          <cell r="B212" t="str">
            <v>TIJOLOS DE VIDRO - TIJOLINHO,20X20CM</v>
          </cell>
          <cell r="C212" t="str">
            <v>M2</v>
          </cell>
          <cell r="D212">
            <v>509.73</v>
          </cell>
          <cell r="E212">
            <v>211</v>
          </cell>
          <cell r="F212">
            <v>40126</v>
          </cell>
        </row>
        <row r="213">
          <cell r="A213" t="str">
            <v>04.01.27</v>
          </cell>
          <cell r="B213" t="str">
            <v>TIJOLOS DE VIDRO - VENTILACAO</v>
          </cell>
          <cell r="C213" t="str">
            <v>M2</v>
          </cell>
          <cell r="D213">
            <v>357.62</v>
          </cell>
          <cell r="E213">
            <v>212</v>
          </cell>
          <cell r="F213">
            <v>40127</v>
          </cell>
        </row>
        <row r="214">
          <cell r="A214" t="str">
            <v>04.01.40</v>
          </cell>
          <cell r="B214" t="str">
            <v>BLOCOS VAZADOS DE CONCRETO - 09CM</v>
          </cell>
          <cell r="C214" t="str">
            <v>M2</v>
          </cell>
          <cell r="D214">
            <v>18.89</v>
          </cell>
          <cell r="E214">
            <v>213</v>
          </cell>
          <cell r="F214">
            <v>40140</v>
          </cell>
        </row>
        <row r="215">
          <cell r="A215" t="str">
            <v>04.01.41</v>
          </cell>
          <cell r="B215" t="str">
            <v>BLOCOS VAZADOS DE CONCRETO - 14CM</v>
          </cell>
          <cell r="C215" t="str">
            <v>M2</v>
          </cell>
          <cell r="D215">
            <v>22.33</v>
          </cell>
          <cell r="E215">
            <v>214</v>
          </cell>
          <cell r="F215">
            <v>40141</v>
          </cell>
        </row>
        <row r="216">
          <cell r="A216" t="str">
            <v>04.01.42</v>
          </cell>
          <cell r="B216" t="str">
            <v>BLOCOS VAZADOS DE CONCRETO - 19CM</v>
          </cell>
          <cell r="C216" t="str">
            <v>M2</v>
          </cell>
          <cell r="D216">
            <v>26.25</v>
          </cell>
          <cell r="E216">
            <v>215</v>
          </cell>
          <cell r="F216">
            <v>40142</v>
          </cell>
        </row>
        <row r="217">
          <cell r="A217" t="str">
            <v>04.01.43</v>
          </cell>
          <cell r="B217" t="str">
            <v>BLOCO SILICO CALCARIO - 09CM</v>
          </cell>
          <cell r="C217" t="str">
            <v>M2</v>
          </cell>
          <cell r="D217">
            <v>18.940000000000001</v>
          </cell>
          <cell r="E217">
            <v>216</v>
          </cell>
          <cell r="F217">
            <v>40143</v>
          </cell>
        </row>
        <row r="218">
          <cell r="A218" t="str">
            <v>04.01.44</v>
          </cell>
          <cell r="B218" t="str">
            <v>BLOCO SILICO CALCARIO - 14CM</v>
          </cell>
          <cell r="C218" t="str">
            <v>M2</v>
          </cell>
          <cell r="D218">
            <v>23.28</v>
          </cell>
          <cell r="E218">
            <v>217</v>
          </cell>
          <cell r="F218">
            <v>40144</v>
          </cell>
        </row>
        <row r="219">
          <cell r="A219" t="str">
            <v>04.01.45</v>
          </cell>
          <cell r="B219" t="str">
            <v>BLOCO SILICO CALCARIO - 19CM</v>
          </cell>
          <cell r="C219" t="str">
            <v>M2</v>
          </cell>
          <cell r="D219">
            <v>27.11</v>
          </cell>
          <cell r="E219">
            <v>218</v>
          </cell>
          <cell r="F219">
            <v>40145</v>
          </cell>
        </row>
        <row r="220">
          <cell r="A220" t="str">
            <v>04.01.50</v>
          </cell>
          <cell r="B220" t="str">
            <v>BLOCOS VAZADOS DE CONCRETO - APARENTE,09CM</v>
          </cell>
          <cell r="C220" t="str">
            <v>M2</v>
          </cell>
          <cell r="D220">
            <v>22.25</v>
          </cell>
          <cell r="E220">
            <v>219</v>
          </cell>
          <cell r="F220">
            <v>40150</v>
          </cell>
        </row>
        <row r="221">
          <cell r="A221" t="str">
            <v>04.01.51</v>
          </cell>
          <cell r="B221" t="str">
            <v>BLOCOS VAZADOS DE CONCRETO - APARENTE,14CM</v>
          </cell>
          <cell r="C221" t="str">
            <v>M2</v>
          </cell>
          <cell r="D221">
            <v>26.34</v>
          </cell>
          <cell r="E221">
            <v>220</v>
          </cell>
          <cell r="F221">
            <v>40151</v>
          </cell>
        </row>
        <row r="222">
          <cell r="A222" t="str">
            <v>04.01.52</v>
          </cell>
          <cell r="B222" t="str">
            <v>BLOCOS VAZADOS DE CONCRETO - APARENTE,19CM</v>
          </cell>
          <cell r="C222" t="str">
            <v>M2</v>
          </cell>
          <cell r="D222">
            <v>30.7</v>
          </cell>
          <cell r="E222">
            <v>221</v>
          </cell>
          <cell r="F222">
            <v>40152</v>
          </cell>
        </row>
        <row r="223">
          <cell r="A223" t="str">
            <v>04.01.53</v>
          </cell>
          <cell r="B223" t="str">
            <v>BLOCO SILICO CALCARIO APARENTE - 09CM</v>
          </cell>
          <cell r="C223" t="str">
            <v>M2</v>
          </cell>
          <cell r="D223">
            <v>18.940000000000001</v>
          </cell>
          <cell r="E223">
            <v>222</v>
          </cell>
          <cell r="F223">
            <v>40153</v>
          </cell>
        </row>
        <row r="224">
          <cell r="A224" t="str">
            <v>04.01.54</v>
          </cell>
          <cell r="B224" t="str">
            <v>BLOCO SILICO CALCARIO APARENTE - 14CM</v>
          </cell>
          <cell r="C224" t="str">
            <v>M2</v>
          </cell>
          <cell r="D224">
            <v>23.28</v>
          </cell>
          <cell r="E224">
            <v>223</v>
          </cell>
          <cell r="F224">
            <v>40154</v>
          </cell>
        </row>
        <row r="225">
          <cell r="A225" t="str">
            <v>04.01.55</v>
          </cell>
          <cell r="B225" t="str">
            <v>BLOCO SILICO CALCARIO APARENTE - 19CM</v>
          </cell>
          <cell r="C225" t="str">
            <v>M2</v>
          </cell>
          <cell r="D225">
            <v>27.11</v>
          </cell>
          <cell r="E225">
            <v>224</v>
          </cell>
          <cell r="F225">
            <v>40155</v>
          </cell>
        </row>
        <row r="226">
          <cell r="A226" t="str">
            <v>04.01.60</v>
          </cell>
          <cell r="B226" t="str">
            <v>BLOCOS VAZADOS DE CONCRETO - ESTRUTURAL,14CM</v>
          </cell>
          <cell r="C226" t="str">
            <v>M2</v>
          </cell>
          <cell r="D226">
            <v>27.26</v>
          </cell>
          <cell r="E226">
            <v>225</v>
          </cell>
          <cell r="F226">
            <v>40160</v>
          </cell>
        </row>
        <row r="227">
          <cell r="A227" t="str">
            <v>04.01.61</v>
          </cell>
          <cell r="B227" t="str">
            <v>BLOCOS VAZADOS DE CONCRETO - ESTRUTURAL,19CM</v>
          </cell>
          <cell r="C227" t="str">
            <v>M2</v>
          </cell>
          <cell r="D227">
            <v>32.68</v>
          </cell>
          <cell r="E227">
            <v>226</v>
          </cell>
          <cell r="F227">
            <v>40161</v>
          </cell>
        </row>
        <row r="228">
          <cell r="A228" t="str">
            <v>04.01.62</v>
          </cell>
          <cell r="B228" t="str">
            <v>BLOCOS VAZADOS DE CONCRETO - ESTRUTURAL, APARENTE - 14 CM</v>
          </cell>
          <cell r="C228" t="str">
            <v>M2</v>
          </cell>
          <cell r="D228">
            <v>28.21</v>
          </cell>
          <cell r="E228">
            <v>227</v>
          </cell>
          <cell r="F228">
            <v>40162</v>
          </cell>
        </row>
        <row r="229">
          <cell r="A229" t="str">
            <v>04.01.63</v>
          </cell>
          <cell r="B229" t="str">
            <v>BLOCOS VAZADOS DE CONCRETO - ESTRUTURAL, APARENTE - 19 CM</v>
          </cell>
          <cell r="C229" t="str">
            <v>M2</v>
          </cell>
          <cell r="D229">
            <v>33.39</v>
          </cell>
          <cell r="E229">
            <v>228</v>
          </cell>
          <cell r="F229">
            <v>40163</v>
          </cell>
        </row>
        <row r="230">
          <cell r="A230" t="str">
            <v>04.01.66</v>
          </cell>
          <cell r="B230" t="str">
            <v>BLOCOS DE CONCRETO CELULAR - 7,5CM</v>
          </cell>
          <cell r="C230" t="str">
            <v>M2</v>
          </cell>
          <cell r="D230">
            <v>31.14</v>
          </cell>
          <cell r="E230">
            <v>229</v>
          </cell>
          <cell r="F230">
            <v>40166</v>
          </cell>
        </row>
        <row r="231">
          <cell r="A231" t="str">
            <v>04.01.67</v>
          </cell>
          <cell r="B231" t="str">
            <v>BLOCOS DE CONCRETO CELULAR - 10CM</v>
          </cell>
          <cell r="C231" t="str">
            <v>M2</v>
          </cell>
          <cell r="D231">
            <v>32.83</v>
          </cell>
          <cell r="E231">
            <v>230</v>
          </cell>
          <cell r="F231">
            <v>40167</v>
          </cell>
        </row>
        <row r="232">
          <cell r="A232" t="str">
            <v>04.01.80</v>
          </cell>
          <cell r="B232" t="str">
            <v>TELA TIPO DEPLOYEE P/REFORCO DE ALVENARIA</v>
          </cell>
          <cell r="C232" t="str">
            <v>M2</v>
          </cell>
          <cell r="D232">
            <v>1.32</v>
          </cell>
          <cell r="E232">
            <v>231</v>
          </cell>
          <cell r="F232">
            <v>40180</v>
          </cell>
        </row>
        <row r="233">
          <cell r="A233" t="str">
            <v>04.01.95</v>
          </cell>
          <cell r="B233" t="str">
            <v>ARMADURA EM ACO CA-50 PARA BLOCOS VAZADOS DE CONCRETO - ESTRUTURAL</v>
          </cell>
          <cell r="C233" t="str">
            <v>KG</v>
          </cell>
          <cell r="D233">
            <v>3.93</v>
          </cell>
          <cell r="E233">
            <v>232</v>
          </cell>
          <cell r="F233">
            <v>40195</v>
          </cell>
        </row>
        <row r="234">
          <cell r="A234" t="str">
            <v>04.01.96</v>
          </cell>
          <cell r="B234" t="str">
            <v>ARMADURA EM ACO CA-60 PARA BLOCOS VAZADOS DE CONCRETO - ESTRUTURAL</v>
          </cell>
          <cell r="C234" t="str">
            <v>KG</v>
          </cell>
          <cell r="D234">
            <v>4.82</v>
          </cell>
          <cell r="E234">
            <v>233</v>
          </cell>
          <cell r="F234">
            <v>40196</v>
          </cell>
        </row>
        <row r="235">
          <cell r="A235" t="str">
            <v>04.01.97</v>
          </cell>
          <cell r="B235" t="str">
            <v>CONCRETO "GROUT"</v>
          </cell>
          <cell r="C235" t="str">
            <v>M3</v>
          </cell>
          <cell r="D235">
            <v>251.86</v>
          </cell>
          <cell r="E235">
            <v>234</v>
          </cell>
          <cell r="F235">
            <v>40197</v>
          </cell>
        </row>
        <row r="236">
          <cell r="A236" t="str">
            <v>04.01.98</v>
          </cell>
          <cell r="B236" t="str">
            <v>VERGAS,CINTAS E PILARETES DE CONCRETO</v>
          </cell>
          <cell r="C236" t="str">
            <v>M3</v>
          </cell>
          <cell r="D236">
            <v>884.38</v>
          </cell>
          <cell r="E236">
            <v>235</v>
          </cell>
          <cell r="F236">
            <v>40198</v>
          </cell>
        </row>
        <row r="237">
          <cell r="B237" t="str">
            <v>ALVENARIA E ELEMENTOS VAZADOS</v>
          </cell>
          <cell r="E237">
            <v>236</v>
          </cell>
        </row>
        <row r="238">
          <cell r="A238" t="str">
            <v>04.02.01</v>
          </cell>
          <cell r="B238" t="str">
            <v>ELEMENTOS VAZADOS DE BLOCOS DE CONCRETO</v>
          </cell>
          <cell r="C238" t="str">
            <v>M2</v>
          </cell>
          <cell r="D238">
            <v>39.78</v>
          </cell>
          <cell r="E238">
            <v>237</v>
          </cell>
          <cell r="F238">
            <v>40201</v>
          </cell>
        </row>
        <row r="239">
          <cell r="A239" t="str">
            <v>04.02.04</v>
          </cell>
          <cell r="B239" t="str">
            <v>ELEMENTOS VAZADOS DE TIJOLOS CERAMICOS</v>
          </cell>
          <cell r="C239" t="str">
            <v>M2</v>
          </cell>
          <cell r="D239">
            <v>41.47</v>
          </cell>
          <cell r="E239">
            <v>238</v>
          </cell>
          <cell r="F239">
            <v>40204</v>
          </cell>
        </row>
        <row r="240">
          <cell r="A240" t="str">
            <v>04.02.07</v>
          </cell>
          <cell r="B240" t="str">
            <v>ELEMENTO VAZADO DE CONCRETO - TIPO NEO-REX N.4 OU SIMILAR</v>
          </cell>
          <cell r="C240" t="str">
            <v>M2</v>
          </cell>
          <cell r="D240">
            <v>72.31</v>
          </cell>
          <cell r="E240">
            <v>239</v>
          </cell>
          <cell r="F240">
            <v>40207</v>
          </cell>
        </row>
        <row r="241">
          <cell r="A241" t="str">
            <v>04.02.08</v>
          </cell>
          <cell r="B241" t="str">
            <v>ELEMENTO VAZADO DE CONCRETO - TIPO NEO-REX N.4A OU SIMILAR</v>
          </cell>
          <cell r="C241" t="str">
            <v>M2</v>
          </cell>
          <cell r="D241">
            <v>81.260000000000005</v>
          </cell>
          <cell r="E241">
            <v>240</v>
          </cell>
          <cell r="F241">
            <v>40208</v>
          </cell>
        </row>
        <row r="242">
          <cell r="A242" t="str">
            <v>04.02.09</v>
          </cell>
          <cell r="B242" t="str">
            <v>ELEMENTO VAZADO DE CONCRETO - TIPO NEO REX N.4F OU SIMILAR</v>
          </cell>
          <cell r="C242" t="str">
            <v>M2</v>
          </cell>
          <cell r="D242">
            <v>122.04</v>
          </cell>
          <cell r="E242">
            <v>241</v>
          </cell>
          <cell r="F242">
            <v>40209</v>
          </cell>
        </row>
        <row r="243">
          <cell r="A243" t="str">
            <v>04.02.10</v>
          </cell>
          <cell r="B243" t="str">
            <v>ELEMENTO VAZADO DE CONCRETO - TIPO NEO-REX N.16 OU SIMILAR</v>
          </cell>
          <cell r="C243" t="str">
            <v>M2</v>
          </cell>
          <cell r="D243">
            <v>96.64</v>
          </cell>
          <cell r="E243">
            <v>242</v>
          </cell>
          <cell r="F243">
            <v>40210</v>
          </cell>
        </row>
        <row r="244">
          <cell r="A244" t="str">
            <v>04.02.11</v>
          </cell>
          <cell r="B244" t="str">
            <v>ELEMENTO VAZADO DE CONCRETO - TIPO NEO-REX N.16D OU SIMILAR</v>
          </cell>
          <cell r="C244" t="str">
            <v>M2</v>
          </cell>
          <cell r="D244">
            <v>148.41999999999999</v>
          </cell>
          <cell r="E244">
            <v>243</v>
          </cell>
          <cell r="F244">
            <v>40211</v>
          </cell>
        </row>
        <row r="245">
          <cell r="A245" t="str">
            <v>04.02.13</v>
          </cell>
          <cell r="B245" t="str">
            <v>ELEMENTO VAZADO DE CONCRETO - TIPO NEO-REX N.17G OU SIMILAR</v>
          </cell>
          <cell r="C245" t="str">
            <v>M2</v>
          </cell>
          <cell r="D245">
            <v>69.09</v>
          </cell>
          <cell r="E245">
            <v>244</v>
          </cell>
          <cell r="F245">
            <v>40213</v>
          </cell>
        </row>
        <row r="246">
          <cell r="A246" t="str">
            <v>04.02.15</v>
          </cell>
          <cell r="B246" t="str">
            <v>ELEMENTO VAZADO DE CONCRETO - TIPO NEO-REX N.19C OU SIMILAR</v>
          </cell>
          <cell r="C246" t="str">
            <v>M2</v>
          </cell>
          <cell r="D246">
            <v>65.59</v>
          </cell>
          <cell r="E246">
            <v>245</v>
          </cell>
          <cell r="F246">
            <v>40215</v>
          </cell>
        </row>
        <row r="247">
          <cell r="A247" t="str">
            <v>04.02.16</v>
          </cell>
          <cell r="B247" t="str">
            <v>ELEMENTO VAZADO DE CONCRETO - TIPO NEO-REX N.17C OU SIMILAR</v>
          </cell>
          <cell r="C247" t="str">
            <v>M2</v>
          </cell>
          <cell r="D247">
            <v>96.38</v>
          </cell>
          <cell r="E247">
            <v>246</v>
          </cell>
          <cell r="F247">
            <v>40216</v>
          </cell>
        </row>
        <row r="248">
          <cell r="A248" t="str">
            <v>04.02.17</v>
          </cell>
          <cell r="B248" t="str">
            <v>ELEMENTO VAZADO DE CONCRETO - TIPO NEO REX N.22B OU SIMILAR</v>
          </cell>
          <cell r="C248" t="str">
            <v>M2</v>
          </cell>
          <cell r="D248">
            <v>80.900000000000006</v>
          </cell>
          <cell r="E248">
            <v>247</v>
          </cell>
          <cell r="F248">
            <v>40217</v>
          </cell>
        </row>
        <row r="249">
          <cell r="A249" t="str">
            <v>04.02.18</v>
          </cell>
          <cell r="B249" t="str">
            <v>ELEMENTO VAZADO DE CONCRETO - TIPO NEO-REX N.23A OU SIMILAR</v>
          </cell>
          <cell r="C249" t="str">
            <v>M2</v>
          </cell>
          <cell r="D249">
            <v>78.08</v>
          </cell>
          <cell r="E249">
            <v>248</v>
          </cell>
          <cell r="F249">
            <v>40218</v>
          </cell>
        </row>
        <row r="250">
          <cell r="A250" t="str">
            <v>04.02.24</v>
          </cell>
          <cell r="B250" t="str">
            <v>ELEMENTO VAZADO DE CONCRETO - TIPO NEO-REX N.62 OU SIMILAR</v>
          </cell>
          <cell r="C250" t="str">
            <v>M2</v>
          </cell>
          <cell r="D250">
            <v>63.35</v>
          </cell>
          <cell r="E250">
            <v>249</v>
          </cell>
          <cell r="F250">
            <v>40224</v>
          </cell>
        </row>
        <row r="251">
          <cell r="A251" t="str">
            <v>04.02.26</v>
          </cell>
          <cell r="B251" t="str">
            <v>ELEMENTO VAZADO DE CONCRETO - TIPO NEO-REX N.62A OU SIMILAR</v>
          </cell>
          <cell r="C251" t="str">
            <v>M2</v>
          </cell>
          <cell r="D251">
            <v>65.459999999999994</v>
          </cell>
          <cell r="E251">
            <v>250</v>
          </cell>
          <cell r="F251">
            <v>40226</v>
          </cell>
        </row>
        <row r="252">
          <cell r="A252" t="str">
            <v>04.02.27</v>
          </cell>
          <cell r="B252" t="str">
            <v>ELEMENTO VAZADO DE CONCRETO - TIPO NEO-REX N.62B OU SIMILAR</v>
          </cell>
          <cell r="C252" t="str">
            <v>M2</v>
          </cell>
          <cell r="D252">
            <v>64.81</v>
          </cell>
          <cell r="E252">
            <v>251</v>
          </cell>
          <cell r="F252">
            <v>40227</v>
          </cell>
        </row>
        <row r="253">
          <cell r="A253" t="str">
            <v>04.02.30</v>
          </cell>
          <cell r="B253" t="str">
            <v>ELEMENTO VAZADO DE CONCRETO - TIPO NEO-REX N.72A OU SIMILAR</v>
          </cell>
          <cell r="C253" t="str">
            <v>M2</v>
          </cell>
          <cell r="D253">
            <v>78.84</v>
          </cell>
          <cell r="E253">
            <v>252</v>
          </cell>
          <cell r="F253">
            <v>40230</v>
          </cell>
        </row>
        <row r="254">
          <cell r="A254" t="str">
            <v>04.02.35</v>
          </cell>
          <cell r="B254" t="str">
            <v>ELEMENTO VAZADO DE CONCRETO - TIPO NEO-REX N.78A OU SIMILAR</v>
          </cell>
          <cell r="C254" t="str">
            <v>M2</v>
          </cell>
          <cell r="D254">
            <v>78.13</v>
          </cell>
          <cell r="E254">
            <v>253</v>
          </cell>
          <cell r="F254">
            <v>40235</v>
          </cell>
        </row>
        <row r="255">
          <cell r="B255" t="str">
            <v>OUTROS ELEMENTOS DIVISORIOS</v>
          </cell>
          <cell r="E255">
            <v>254</v>
          </cell>
        </row>
        <row r="256">
          <cell r="A256" t="str">
            <v>04.03.01</v>
          </cell>
          <cell r="B256" t="str">
            <v>PLACAS DE CONCRETO APARENTE - 50MM DE ESPESSURA</v>
          </cell>
          <cell r="C256" t="str">
            <v>M2</v>
          </cell>
          <cell r="D256">
            <v>80.209999999999994</v>
          </cell>
          <cell r="E256">
            <v>255</v>
          </cell>
          <cell r="F256">
            <v>40301</v>
          </cell>
        </row>
        <row r="257">
          <cell r="A257" t="str">
            <v>04.03.10</v>
          </cell>
          <cell r="B257" t="str">
            <v>PLACAS DE CONCRETO CELULAR - 50MM DE ESPESSURA</v>
          </cell>
          <cell r="C257" t="str">
            <v>M2</v>
          </cell>
          <cell r="D257">
            <v>23.41</v>
          </cell>
          <cell r="E257">
            <v>256</v>
          </cell>
          <cell r="F257">
            <v>40310</v>
          </cell>
        </row>
        <row r="258">
          <cell r="A258" t="str">
            <v>04.03.30</v>
          </cell>
          <cell r="B258" t="str">
            <v>PLACAS DE GRANILITE - 30 MM DE ESPESSURA</v>
          </cell>
          <cell r="C258" t="str">
            <v>M2</v>
          </cell>
          <cell r="D258">
            <v>137.61000000000001</v>
          </cell>
          <cell r="E258">
            <v>257</v>
          </cell>
          <cell r="F258">
            <v>40330</v>
          </cell>
        </row>
        <row r="259">
          <cell r="A259" t="str">
            <v>04.03.31</v>
          </cell>
          <cell r="B259" t="str">
            <v>PLACAS DE GRANILITE - 40 MM DE ESPESSURA</v>
          </cell>
          <cell r="C259" t="str">
            <v>M2</v>
          </cell>
          <cell r="D259">
            <v>138.05000000000001</v>
          </cell>
          <cell r="E259">
            <v>258</v>
          </cell>
          <cell r="F259">
            <v>40331</v>
          </cell>
        </row>
        <row r="260">
          <cell r="A260" t="str">
            <v>04.03.32</v>
          </cell>
          <cell r="B260" t="str">
            <v>PLACAS DE GRANILITE - 50 MM DE ESPESSURA</v>
          </cell>
          <cell r="C260" t="str">
            <v>M2</v>
          </cell>
          <cell r="D260">
            <v>147.5</v>
          </cell>
          <cell r="E260">
            <v>259</v>
          </cell>
          <cell r="F260">
            <v>40332</v>
          </cell>
        </row>
        <row r="261">
          <cell r="A261" t="str">
            <v>04.03.51</v>
          </cell>
          <cell r="B261" t="str">
            <v>VL 01 DIV. ACAB. LAMINADO MELAMINICO, MIOLO COLMEIA - PAINEL/PAINEL</v>
          </cell>
          <cell r="C261" t="str">
            <v>M2</v>
          </cell>
          <cell r="D261">
            <v>58.86</v>
          </cell>
          <cell r="E261">
            <v>260</v>
          </cell>
          <cell r="F261">
            <v>40351</v>
          </cell>
        </row>
        <row r="262">
          <cell r="A262" t="str">
            <v>04.03.52</v>
          </cell>
          <cell r="B262" t="str">
            <v>VL 02 DIV. ACAB. LAMINADO MELAMINICO, MIOLO COLMEIA - PAINEL CEGO</v>
          </cell>
          <cell r="C262" t="str">
            <v>M2</v>
          </cell>
          <cell r="D262">
            <v>58.86</v>
          </cell>
          <cell r="E262">
            <v>261</v>
          </cell>
          <cell r="F262">
            <v>40352</v>
          </cell>
        </row>
        <row r="263">
          <cell r="A263" t="str">
            <v>04.03.53</v>
          </cell>
          <cell r="B263" t="str">
            <v>VL 03 DIV. ACAB. LAMINADO MELAMINICO, MIOLO COLMEIA - PORTA/BANDEIRA</v>
          </cell>
          <cell r="C263" t="str">
            <v>M2</v>
          </cell>
          <cell r="D263">
            <v>115.12</v>
          </cell>
          <cell r="E263">
            <v>262</v>
          </cell>
          <cell r="F263">
            <v>40353</v>
          </cell>
        </row>
        <row r="264">
          <cell r="A264" t="str">
            <v>04.03.54</v>
          </cell>
          <cell r="B264" t="str">
            <v>VL 04 DIV. ACAB. LAMINADO MELAMINICO, MIOLO COLMEIA - PAINEL/VIDRO</v>
          </cell>
          <cell r="C264" t="str">
            <v>M2</v>
          </cell>
          <cell r="D264">
            <v>65.180000000000007</v>
          </cell>
          <cell r="E264">
            <v>263</v>
          </cell>
          <cell r="F264">
            <v>40354</v>
          </cell>
        </row>
        <row r="265">
          <cell r="A265" t="str">
            <v>04.03.55</v>
          </cell>
          <cell r="B265" t="str">
            <v>VL 05 DIV. ACAB. LAMINADO MELAMINICO, MIOLO COLMEIA - PORTA/VIDRO</v>
          </cell>
          <cell r="C265" t="str">
            <v>M2</v>
          </cell>
          <cell r="D265">
            <v>115.12</v>
          </cell>
          <cell r="E265">
            <v>264</v>
          </cell>
          <cell r="F265">
            <v>40355</v>
          </cell>
        </row>
        <row r="266">
          <cell r="A266" t="str">
            <v>04.03.56</v>
          </cell>
          <cell r="B266" t="str">
            <v>VL 06 DIV. ACAB. LAM.MELAMINICO, MIOLO COLMEIA - PAINEL/VIDRO/PAINEL</v>
          </cell>
          <cell r="C266" t="str">
            <v>M2</v>
          </cell>
          <cell r="D266">
            <v>63.77</v>
          </cell>
          <cell r="E266">
            <v>265</v>
          </cell>
          <cell r="F266">
            <v>40356</v>
          </cell>
        </row>
        <row r="267">
          <cell r="A267" t="str">
            <v>04.03.57</v>
          </cell>
          <cell r="B267" t="str">
            <v>VL 07 DIV. ACAB. LAM.MELAMINICO, MIOLO COLMEIA - PAINEL/VIDRO/VIDRO</v>
          </cell>
          <cell r="C267" t="str">
            <v>M2</v>
          </cell>
          <cell r="D267">
            <v>76.59</v>
          </cell>
          <cell r="E267">
            <v>266</v>
          </cell>
          <cell r="F267">
            <v>40357</v>
          </cell>
        </row>
        <row r="268">
          <cell r="A268" t="str">
            <v>04.03.58</v>
          </cell>
          <cell r="B268" t="str">
            <v>VL 08 DIV. ACAB. LAM.MELAMINICO, MIOLO COLMEIA - PORTA/BONECA/PAINEL</v>
          </cell>
          <cell r="C268" t="str">
            <v>M2</v>
          </cell>
          <cell r="D268">
            <v>115.12</v>
          </cell>
          <cell r="E268">
            <v>267</v>
          </cell>
          <cell r="F268">
            <v>40358</v>
          </cell>
        </row>
        <row r="269">
          <cell r="A269" t="str">
            <v>04.03.59</v>
          </cell>
          <cell r="B269" t="str">
            <v>VL 09 DIV. ACAB. LAM.MELAMINICO, MIOLO COLMEIA - PORTA/BONECA/VIDRO</v>
          </cell>
          <cell r="C269" t="str">
            <v>M2</v>
          </cell>
          <cell r="D269">
            <v>115.12</v>
          </cell>
          <cell r="E269">
            <v>268</v>
          </cell>
          <cell r="F269">
            <v>40359</v>
          </cell>
        </row>
        <row r="270">
          <cell r="A270" t="str">
            <v>04.03.61</v>
          </cell>
          <cell r="B270" t="str">
            <v>VL 11 DIV. ACAB. LAMINADO MELAMINICO, MIOLO FIBRA - PAINEL/PAINEL</v>
          </cell>
          <cell r="C270" t="str">
            <v>M2</v>
          </cell>
          <cell r="D270">
            <v>95.43</v>
          </cell>
          <cell r="E270">
            <v>269</v>
          </cell>
          <cell r="F270">
            <v>40361</v>
          </cell>
        </row>
        <row r="271">
          <cell r="A271" t="str">
            <v>04.03.62</v>
          </cell>
          <cell r="B271" t="str">
            <v>VL 12 DIV. ACAB. LAMINADO MELAMINICO, MIOLO FIBRA - PAINEL CEGO</v>
          </cell>
          <cell r="C271" t="str">
            <v>M2</v>
          </cell>
          <cell r="D271">
            <v>95.43</v>
          </cell>
          <cell r="E271">
            <v>270</v>
          </cell>
          <cell r="F271">
            <v>40362</v>
          </cell>
        </row>
        <row r="272">
          <cell r="A272" t="str">
            <v>04.03.63</v>
          </cell>
          <cell r="B272" t="str">
            <v>VL 13 DIV. ACAB. LAMINADO MELAMINICO, MIOLO FIBRA - PORTA/BANDEIRA</v>
          </cell>
          <cell r="C272" t="str">
            <v>M2</v>
          </cell>
          <cell r="D272">
            <v>205.16</v>
          </cell>
          <cell r="E272">
            <v>271</v>
          </cell>
          <cell r="F272">
            <v>40363</v>
          </cell>
        </row>
        <row r="273">
          <cell r="A273" t="str">
            <v>04.03.64</v>
          </cell>
          <cell r="B273" t="str">
            <v>VL 14 DIV. ACAB. LAMINADO MELAMINICO, MIOLO FIBRA - PAINEL/VIDRO</v>
          </cell>
          <cell r="C273" t="str">
            <v>M2</v>
          </cell>
          <cell r="D273">
            <v>77.69</v>
          </cell>
          <cell r="E273">
            <v>272</v>
          </cell>
          <cell r="F273">
            <v>40364</v>
          </cell>
        </row>
        <row r="274">
          <cell r="A274" t="str">
            <v>04.03.65</v>
          </cell>
          <cell r="B274" t="str">
            <v>VL 15 DIV. ACAB. LAMINADO MELAMINICO, MIOLO FIBRA - PORTA/VIDRO</v>
          </cell>
          <cell r="C274" t="str">
            <v>M2</v>
          </cell>
          <cell r="D274">
            <v>205.16</v>
          </cell>
          <cell r="E274">
            <v>273</v>
          </cell>
          <cell r="F274">
            <v>40365</v>
          </cell>
        </row>
        <row r="275">
          <cell r="A275" t="str">
            <v>04.03.66</v>
          </cell>
          <cell r="B275" t="str">
            <v>VL 16 DIV. ACAB. LAMINADO MELAMINICO, MIOLO FIBRA - PAINEL/VIDRO/PA</v>
          </cell>
          <cell r="C275" t="str">
            <v>M2</v>
          </cell>
          <cell r="D275">
            <v>78.67</v>
          </cell>
          <cell r="E275">
            <v>274</v>
          </cell>
          <cell r="F275">
            <v>40366</v>
          </cell>
        </row>
        <row r="276">
          <cell r="A276" t="str">
            <v>04.03.67</v>
          </cell>
          <cell r="B276" t="str">
            <v>VL 17 DIV. ACAB. LAMINADO MELAMINICO, MIOLO FIBRA - PAINEL/VIDRO /VI</v>
          </cell>
          <cell r="C276" t="str">
            <v>M2</v>
          </cell>
          <cell r="D276">
            <v>75.819999999999993</v>
          </cell>
          <cell r="E276">
            <v>275</v>
          </cell>
          <cell r="F276">
            <v>40367</v>
          </cell>
        </row>
        <row r="277">
          <cell r="A277" t="str">
            <v>04.03.68</v>
          </cell>
          <cell r="B277" t="str">
            <v>VL 18 DIV. ACAB. LAMINADO MELAMINICO, MIOLO FIBRA - PORTA/BONECA/PAI</v>
          </cell>
          <cell r="C277" t="str">
            <v>M2</v>
          </cell>
          <cell r="D277">
            <v>205.16</v>
          </cell>
          <cell r="E277">
            <v>276</v>
          </cell>
          <cell r="F277">
            <v>40368</v>
          </cell>
        </row>
        <row r="278">
          <cell r="A278" t="str">
            <v>04.03.69</v>
          </cell>
          <cell r="B278" t="str">
            <v>VL 19 DIV. ACAB. LAMINADO MELAMINICO, MIOLO FIBRA - PORTA/BONECA/VI</v>
          </cell>
          <cell r="C278" t="str">
            <v>M2</v>
          </cell>
          <cell r="D278">
            <v>205.16</v>
          </cell>
          <cell r="E278">
            <v>277</v>
          </cell>
          <cell r="F278">
            <v>40369</v>
          </cell>
        </row>
        <row r="279">
          <cell r="B279" t="str">
            <v>DEMOLICOES</v>
          </cell>
          <cell r="E279">
            <v>278</v>
          </cell>
        </row>
        <row r="280">
          <cell r="A280" t="str">
            <v>04.50.01</v>
          </cell>
          <cell r="B280" t="str">
            <v>DEMOLICAO DE ALVENARIA ESTRUTURAL DE BLOCOS VAZADOS DE CONCRETO</v>
          </cell>
          <cell r="C280" t="str">
            <v>M3</v>
          </cell>
          <cell r="D280">
            <v>23.73</v>
          </cell>
          <cell r="E280">
            <v>279</v>
          </cell>
          <cell r="F280">
            <v>45001</v>
          </cell>
        </row>
        <row r="281">
          <cell r="A281" t="str">
            <v>04.50.04</v>
          </cell>
          <cell r="B281" t="str">
            <v>DEMOLICAO DE ALVENARIA EM GERAL (TIJOLOS OU BLOCOS)</v>
          </cell>
          <cell r="C281" t="str">
            <v>M3</v>
          </cell>
          <cell r="D281">
            <v>17.8</v>
          </cell>
          <cell r="E281">
            <v>280</v>
          </cell>
          <cell r="F281">
            <v>45004</v>
          </cell>
        </row>
        <row r="282">
          <cell r="A282" t="str">
            <v>04.50.07</v>
          </cell>
          <cell r="B282" t="str">
            <v>DEMOLICAO DE ALVENARIA DE ELEMENTOS VAZADOS</v>
          </cell>
          <cell r="C282" t="str">
            <v>M3</v>
          </cell>
          <cell r="D282">
            <v>14.83</v>
          </cell>
          <cell r="E282">
            <v>281</v>
          </cell>
          <cell r="F282">
            <v>45007</v>
          </cell>
        </row>
        <row r="283">
          <cell r="A283" t="str">
            <v>04.50.09</v>
          </cell>
          <cell r="B283" t="str">
            <v>DEMOLICAO DE VERGAS,CINTAS E PILARETES DE CONCRETO</v>
          </cell>
          <cell r="C283" t="str">
            <v>M3</v>
          </cell>
          <cell r="D283">
            <v>77.14</v>
          </cell>
          <cell r="E283">
            <v>282</v>
          </cell>
          <cell r="F283">
            <v>45009</v>
          </cell>
        </row>
        <row r="284">
          <cell r="A284" t="str">
            <v>04.50.10</v>
          </cell>
          <cell r="B284" t="str">
            <v>DEMOLICAO DE PLACAS DIVISORIAS DE GRANILITE OU SIMILAR</v>
          </cell>
          <cell r="C284" t="str">
            <v>M2</v>
          </cell>
          <cell r="D284">
            <v>2.97</v>
          </cell>
          <cell r="E284">
            <v>283</v>
          </cell>
          <cell r="F284">
            <v>45010</v>
          </cell>
        </row>
        <row r="285">
          <cell r="A285" t="str">
            <v>04.50.15</v>
          </cell>
          <cell r="B285" t="str">
            <v>DEMOLICAO DE DIVISORIAS - CHAPAS OU TABUAS,INCLUSIVE ENTARUGAMENTO</v>
          </cell>
          <cell r="C285" t="str">
            <v>M2</v>
          </cell>
          <cell r="D285">
            <v>2.37</v>
          </cell>
          <cell r="E285">
            <v>284</v>
          </cell>
          <cell r="F285">
            <v>45015</v>
          </cell>
        </row>
        <row r="286">
          <cell r="B286" t="str">
            <v>RETIRADAS</v>
          </cell>
          <cell r="E286">
            <v>285</v>
          </cell>
        </row>
        <row r="287">
          <cell r="A287" t="str">
            <v>04.60.05</v>
          </cell>
          <cell r="B287" t="str">
            <v>RETIRADA DE ALVENARIA DE BLOCOS DE PEDRA NATURAL</v>
          </cell>
          <cell r="C287" t="str">
            <v>M3</v>
          </cell>
          <cell r="D287">
            <v>38.57</v>
          </cell>
          <cell r="E287">
            <v>286</v>
          </cell>
          <cell r="F287">
            <v>46005</v>
          </cell>
        </row>
        <row r="288">
          <cell r="A288" t="str">
            <v>04.60.07</v>
          </cell>
          <cell r="B288" t="str">
            <v>RETIRADA DE ALVENARIA DE TIJOLOS DE VIDRO OU ELEMENTOS VAZADOS</v>
          </cell>
          <cell r="C288" t="str">
            <v>M2</v>
          </cell>
          <cell r="D288">
            <v>5.93</v>
          </cell>
          <cell r="E288">
            <v>287</v>
          </cell>
          <cell r="F288">
            <v>46007</v>
          </cell>
        </row>
        <row r="289">
          <cell r="A289" t="str">
            <v>04.60.10</v>
          </cell>
          <cell r="B289" t="str">
            <v>RETIRADA DE PLACAS DIVISORIAS DE GRANILITE OU SIMILAR</v>
          </cell>
          <cell r="C289" t="str">
            <v>M2</v>
          </cell>
          <cell r="D289">
            <v>5.93</v>
          </cell>
          <cell r="E289">
            <v>288</v>
          </cell>
          <cell r="F289">
            <v>46010</v>
          </cell>
        </row>
        <row r="290">
          <cell r="A290" t="str">
            <v>04.60.15</v>
          </cell>
          <cell r="B290" t="str">
            <v>RETIRADA DE DIVISORIAS - CHAPAS OU TABUAS,EXCLUSIVE ENTARUGAMENTO</v>
          </cell>
          <cell r="C290" t="str">
            <v>M2</v>
          </cell>
          <cell r="D290">
            <v>2.79</v>
          </cell>
          <cell r="E290">
            <v>289</v>
          </cell>
          <cell r="F290">
            <v>46015</v>
          </cell>
        </row>
        <row r="291">
          <cell r="A291" t="str">
            <v>04.60.16</v>
          </cell>
          <cell r="B291" t="str">
            <v>RETIRADA DE DIVISORIAS - CHAPAS OU TABUAS,INCLUSIVE ENTARUGAMENTO</v>
          </cell>
          <cell r="C291" t="str">
            <v>M2</v>
          </cell>
          <cell r="D291">
            <v>5.58</v>
          </cell>
          <cell r="E291">
            <v>290</v>
          </cell>
          <cell r="F291">
            <v>46016</v>
          </cell>
        </row>
        <row r="292">
          <cell r="A292" t="str">
            <v>04.60.19</v>
          </cell>
          <cell r="B292" t="str">
            <v>RETIRADA DE DIVISORIAS - CHAPAS FIB.MADEIRA,COM MONTANTES METALICOS</v>
          </cell>
          <cell r="C292" t="str">
            <v>M2</v>
          </cell>
          <cell r="D292">
            <v>8.36</v>
          </cell>
          <cell r="E292">
            <v>291</v>
          </cell>
          <cell r="F292">
            <v>46019</v>
          </cell>
        </row>
        <row r="293">
          <cell r="B293" t="str">
            <v>RECOLOCAÇÕES</v>
          </cell>
          <cell r="E293">
            <v>292</v>
          </cell>
        </row>
        <row r="294">
          <cell r="A294" t="str">
            <v>04.70.10</v>
          </cell>
          <cell r="B294" t="str">
            <v>RECOLOCACAO DE PLACAS DIVISORIAS DE GRANILITE OU SIMILAR</v>
          </cell>
          <cell r="C294" t="str">
            <v>M2</v>
          </cell>
          <cell r="D294">
            <v>17.649999999999999</v>
          </cell>
          <cell r="E294">
            <v>293</v>
          </cell>
          <cell r="F294">
            <v>47010</v>
          </cell>
        </row>
        <row r="295">
          <cell r="A295" t="str">
            <v>04.70.15</v>
          </cell>
          <cell r="B295" t="str">
            <v>RECOLOCACAO DE DIVISORIAS - CHAPAS OU TABUAS,EXCLUSIVE ENTARUGAMENTO</v>
          </cell>
          <cell r="C295" t="str">
            <v>M2</v>
          </cell>
          <cell r="D295">
            <v>5.56</v>
          </cell>
          <cell r="E295">
            <v>294</v>
          </cell>
          <cell r="F295">
            <v>47015</v>
          </cell>
        </row>
        <row r="296">
          <cell r="A296" t="str">
            <v>04.70.16</v>
          </cell>
          <cell r="B296" t="str">
            <v>RECOLOCACAO DE DIVISORIAS - CHAPAS OU TABUAS,INCLUSIVE ENTARUGAMENTO</v>
          </cell>
          <cell r="C296" t="str">
            <v>M2</v>
          </cell>
          <cell r="D296">
            <v>11.29</v>
          </cell>
          <cell r="E296">
            <v>295</v>
          </cell>
          <cell r="F296">
            <v>47016</v>
          </cell>
        </row>
        <row r="297">
          <cell r="A297" t="str">
            <v>04.70.19</v>
          </cell>
          <cell r="B297" t="str">
            <v>RECOLOCACAO DE DIVISORIAS - CHAPAS FIB.MADEIRA,C/MONTANTES METALICOS</v>
          </cell>
          <cell r="C297" t="str">
            <v>M2</v>
          </cell>
          <cell r="D297">
            <v>15.59</v>
          </cell>
          <cell r="E297">
            <v>296</v>
          </cell>
          <cell r="F297">
            <v>47019</v>
          </cell>
        </row>
        <row r="298">
          <cell r="A298">
            <v>5</v>
          </cell>
          <cell r="B298" t="str">
            <v>IMPERMEABILIZAÇÕES</v>
          </cell>
          <cell r="E298">
            <v>297</v>
          </cell>
          <cell r="F298">
            <v>5</v>
          </cell>
        </row>
        <row r="299">
          <cell r="B299" t="str">
            <v>IMPERMEAB.CONTRA UMIDADE DO SOLO</v>
          </cell>
          <cell r="E299">
            <v>298</v>
          </cell>
        </row>
        <row r="300">
          <cell r="A300" t="str">
            <v>05.01.01</v>
          </cell>
          <cell r="B300" t="str">
            <v>ARG.IMPERM.DE CIM.E AREIA (REBOCO IMPERMEAVEL) - TRACO 1:3,ESP=20MM</v>
          </cell>
          <cell r="C300" t="str">
            <v>M2</v>
          </cell>
          <cell r="D300">
            <v>14.25</v>
          </cell>
          <cell r="E300">
            <v>299</v>
          </cell>
          <cell r="F300">
            <v>50101</v>
          </cell>
        </row>
        <row r="301">
          <cell r="A301" t="str">
            <v>05.01.03</v>
          </cell>
          <cell r="B301" t="str">
            <v>ARG.IMPERM.DE CIM.E AREIA (SUBSOLOS) - TRACO 1:2,5,ESP=20MM</v>
          </cell>
          <cell r="C301" t="str">
            <v>M2</v>
          </cell>
          <cell r="D301">
            <v>14.55</v>
          </cell>
          <cell r="E301">
            <v>300</v>
          </cell>
          <cell r="F301">
            <v>50103</v>
          </cell>
        </row>
        <row r="302">
          <cell r="A302" t="str">
            <v>05.01.05</v>
          </cell>
          <cell r="B302" t="str">
            <v>MEMBRANAS ASFALTICAS - COM 3 CAMADAS DE FELTRO ASFALTICO 15LBS</v>
          </cell>
          <cell r="C302" t="str">
            <v>M2</v>
          </cell>
          <cell r="D302">
            <v>22.25</v>
          </cell>
          <cell r="E302">
            <v>301</v>
          </cell>
          <cell r="F302">
            <v>50105</v>
          </cell>
        </row>
        <row r="303">
          <cell r="A303" t="str">
            <v>05.01.06</v>
          </cell>
          <cell r="B303" t="str">
            <v>MEMBRANAS ASFALTICAS - COM 4 CAMADAS DE FELTRO ASFALTICO 15LBS</v>
          </cell>
          <cell r="C303" t="str">
            <v>M2</v>
          </cell>
          <cell r="D303">
            <v>25.51</v>
          </cell>
          <cell r="E303">
            <v>302</v>
          </cell>
          <cell r="F303">
            <v>50106</v>
          </cell>
        </row>
        <row r="304">
          <cell r="A304" t="str">
            <v>05.01.12</v>
          </cell>
          <cell r="B304" t="str">
            <v>EMULSAO HIDRO-ASFALTICA ESTRUT.C/MANTAS DE FIBRA DE VIDRO - 6KG/M2</v>
          </cell>
          <cell r="C304" t="str">
            <v>M2</v>
          </cell>
          <cell r="D304">
            <v>9.6</v>
          </cell>
          <cell r="E304">
            <v>303</v>
          </cell>
          <cell r="F304">
            <v>50112</v>
          </cell>
        </row>
        <row r="305">
          <cell r="A305" t="str">
            <v>05.01.30</v>
          </cell>
          <cell r="B305" t="str">
            <v>CIMENTO IMPERMEABIL.DE CRISTALIZACAO E POS-INCORPORACAO A ESTRUTURA</v>
          </cell>
          <cell r="C305" t="str">
            <v>M2</v>
          </cell>
          <cell r="D305">
            <v>10.24</v>
          </cell>
          <cell r="E305">
            <v>304</v>
          </cell>
          <cell r="F305">
            <v>50130</v>
          </cell>
        </row>
        <row r="306">
          <cell r="A306" t="str">
            <v>05.01.40</v>
          </cell>
          <cell r="B306" t="str">
            <v>REGULARIZACAO COM ARGAM.CIMENTO E AREIA - TRACO 1:3,ESPES.MED=30MM</v>
          </cell>
          <cell r="C306" t="str">
            <v>M2</v>
          </cell>
          <cell r="D306">
            <v>12.45</v>
          </cell>
          <cell r="E306">
            <v>305</v>
          </cell>
          <cell r="F306">
            <v>50140</v>
          </cell>
        </row>
        <row r="307">
          <cell r="A307" t="str">
            <v>05.01.43</v>
          </cell>
          <cell r="B307" t="str">
            <v>PINTURA PROTETORA COM TINTA BETUMINOSA (P/ARG.IMPERM.) - 2 DEMAOS</v>
          </cell>
          <cell r="C307" t="str">
            <v>M2</v>
          </cell>
          <cell r="D307">
            <v>4.58</v>
          </cell>
          <cell r="E307">
            <v>306</v>
          </cell>
          <cell r="F307">
            <v>50143</v>
          </cell>
        </row>
        <row r="308">
          <cell r="A308" t="str">
            <v>05.01.47</v>
          </cell>
          <cell r="B308" t="str">
            <v>PROTECAO MECANICA COM ARGAM.CIM.E AREIA - TRACO 1:7,ESPES.MED=30MM</v>
          </cell>
          <cell r="C308" t="str">
            <v>M2</v>
          </cell>
          <cell r="D308">
            <v>11.27</v>
          </cell>
          <cell r="E308">
            <v>307</v>
          </cell>
          <cell r="F308">
            <v>50147</v>
          </cell>
        </row>
        <row r="309">
          <cell r="B309" t="str">
            <v>IMPERMEAB.  CONTRA ÁGUA SOB PRESSÃO</v>
          </cell>
          <cell r="E309">
            <v>308</v>
          </cell>
        </row>
        <row r="310">
          <cell r="A310" t="str">
            <v>05.02.02</v>
          </cell>
          <cell r="B310" t="str">
            <v>ARG.IMPERM.DE CIM.E AREIA (RESERVAT.E PISCINAS) - TRACO 1:3,ESP=30MM</v>
          </cell>
          <cell r="C310" t="str">
            <v>M2</v>
          </cell>
          <cell r="D310">
            <v>16.760000000000002</v>
          </cell>
          <cell r="E310">
            <v>309</v>
          </cell>
          <cell r="F310">
            <v>50202</v>
          </cell>
        </row>
        <row r="311">
          <cell r="A311" t="str">
            <v>05.02.05</v>
          </cell>
          <cell r="B311" t="str">
            <v>MEMBRANAS ASFALTICAS - COM 3 CAMADAS DE FELTRO ASFALTICO 15LBS</v>
          </cell>
          <cell r="C311" t="str">
            <v>M2</v>
          </cell>
          <cell r="D311">
            <v>22.25</v>
          </cell>
          <cell r="E311">
            <v>310</v>
          </cell>
          <cell r="F311">
            <v>50205</v>
          </cell>
        </row>
        <row r="312">
          <cell r="A312" t="str">
            <v>05.02.06</v>
          </cell>
          <cell r="B312" t="str">
            <v>MEMBRANAS ASFALTICAS - COM 4 CAMADAS DE FELTRO ASFALTICO 15LBS</v>
          </cell>
          <cell r="C312" t="str">
            <v>M2</v>
          </cell>
          <cell r="D312">
            <v>25.51</v>
          </cell>
          <cell r="E312">
            <v>311</v>
          </cell>
          <cell r="F312">
            <v>50206</v>
          </cell>
        </row>
        <row r="313">
          <cell r="A313" t="str">
            <v>05.02.30</v>
          </cell>
          <cell r="B313" t="str">
            <v>CIMENTO IMPERMEABIL.DE CRISTALIZACAO E POS-INCORPORACAO A ESTRUTURA</v>
          </cell>
          <cell r="C313" t="str">
            <v>M2</v>
          </cell>
          <cell r="D313">
            <v>7.31</v>
          </cell>
          <cell r="E313">
            <v>312</v>
          </cell>
          <cell r="F313">
            <v>50230</v>
          </cell>
        </row>
        <row r="314">
          <cell r="A314" t="str">
            <v>05.02.43</v>
          </cell>
          <cell r="B314" t="str">
            <v>PINTURA PROTETORA COM TINTA BETUMINOSA (P/ARG.IMPERM.) - 2 DEMAOS</v>
          </cell>
          <cell r="C314" t="str">
            <v>M2</v>
          </cell>
          <cell r="D314">
            <v>4.58</v>
          </cell>
          <cell r="E314">
            <v>313</v>
          </cell>
          <cell r="F314">
            <v>50243</v>
          </cell>
        </row>
        <row r="315">
          <cell r="A315" t="str">
            <v>05.02.44</v>
          </cell>
          <cell r="B315" t="str">
            <v>PINTURA PROTETORA COM TINTA A BASE DE EPOXI (P/ARG.IMPERMEAVEL)</v>
          </cell>
          <cell r="C315" t="str">
            <v>M2</v>
          </cell>
          <cell r="D315">
            <v>48.09</v>
          </cell>
          <cell r="E315">
            <v>314</v>
          </cell>
          <cell r="F315">
            <v>50244</v>
          </cell>
        </row>
        <row r="316">
          <cell r="B316" t="str">
            <v>IMPERMEAB. CONTRA ÁGUA DE PERCOLAÇÃO</v>
          </cell>
          <cell r="E316">
            <v>315</v>
          </cell>
        </row>
        <row r="317">
          <cell r="A317" t="str">
            <v>05.03.02</v>
          </cell>
          <cell r="B317" t="str">
            <v>ARG.IMPERM.DE CIM.E AREIA (CALHAS E MARQUISES) - TRACO 1:3,ESP=30MM</v>
          </cell>
          <cell r="C317" t="str">
            <v>M2</v>
          </cell>
          <cell r="D317">
            <v>16.760000000000002</v>
          </cell>
          <cell r="E317">
            <v>316</v>
          </cell>
          <cell r="F317">
            <v>50302</v>
          </cell>
        </row>
        <row r="318">
          <cell r="A318" t="str">
            <v>05.03.05</v>
          </cell>
          <cell r="B318" t="str">
            <v>MEMBRANAS ASFALTICAS - COM 3 CAMADAS DE FELTRO ASFALTICO 15LBS</v>
          </cell>
          <cell r="C318" t="str">
            <v>M2</v>
          </cell>
          <cell r="D318">
            <v>22.25</v>
          </cell>
          <cell r="E318">
            <v>317</v>
          </cell>
          <cell r="F318">
            <v>50305</v>
          </cell>
        </row>
        <row r="319">
          <cell r="A319" t="str">
            <v>05.03.06</v>
          </cell>
          <cell r="B319" t="str">
            <v>MEMBRANAS ASFALTICAS - COM 4 CAMADAS DE FELTRO ASFALTICO 15LBS</v>
          </cell>
          <cell r="C319" t="str">
            <v>M2</v>
          </cell>
          <cell r="D319">
            <v>25.51</v>
          </cell>
          <cell r="E319">
            <v>318</v>
          </cell>
          <cell r="F319">
            <v>50306</v>
          </cell>
        </row>
        <row r="320">
          <cell r="A320" t="str">
            <v>05.03.07</v>
          </cell>
          <cell r="B320" t="str">
            <v>MEMBRANAS ASFALTICAS - COM 5 CAMADAS DE FELTRO ASFALTICO 15LBS</v>
          </cell>
          <cell r="C320" t="str">
            <v>M2</v>
          </cell>
          <cell r="D320">
            <v>29.76</v>
          </cell>
          <cell r="E320">
            <v>319</v>
          </cell>
          <cell r="F320">
            <v>50307</v>
          </cell>
        </row>
        <row r="321">
          <cell r="A321" t="str">
            <v>05.03.08</v>
          </cell>
          <cell r="B321" t="str">
            <v>MANTA ASFALTICA E=3MM C/VEU DE POLIESTER COLADA A MACARICO</v>
          </cell>
          <cell r="C321" t="str">
            <v>M2</v>
          </cell>
          <cell r="D321">
            <v>11.07</v>
          </cell>
          <cell r="E321">
            <v>320</v>
          </cell>
          <cell r="F321">
            <v>50308</v>
          </cell>
        </row>
        <row r="322">
          <cell r="A322" t="str">
            <v>05.03.09</v>
          </cell>
          <cell r="B322" t="str">
            <v>MANTA ASFALTICA E=4MM C/VEU DE POLIESTER COLADA A MACARICO</v>
          </cell>
          <cell r="C322" t="str">
            <v>M2</v>
          </cell>
          <cell r="D322">
            <v>17.329999999999998</v>
          </cell>
          <cell r="E322">
            <v>321</v>
          </cell>
          <cell r="F322">
            <v>50309</v>
          </cell>
        </row>
        <row r="323">
          <cell r="A323" t="str">
            <v>05.03.11</v>
          </cell>
          <cell r="B323" t="str">
            <v>MANTA ASFALTICA E=4MM ANTI RAIZ C/VEU DE POLIESTER</v>
          </cell>
          <cell r="C323" t="str">
            <v>M2</v>
          </cell>
          <cell r="D323">
            <v>22.58</v>
          </cell>
          <cell r="E323">
            <v>322</v>
          </cell>
          <cell r="F323">
            <v>50311</v>
          </cell>
        </row>
        <row r="324">
          <cell r="A324" t="str">
            <v>05.03.12</v>
          </cell>
          <cell r="B324" t="str">
            <v>EMULSAO HIDRO-ASFALTICA ESTRUT.C/MANTAS DE FIBRA DE VIDRO - 6KG/M2</v>
          </cell>
          <cell r="C324" t="str">
            <v>M2</v>
          </cell>
          <cell r="D324">
            <v>9.6</v>
          </cell>
          <cell r="E324">
            <v>323</v>
          </cell>
          <cell r="F324">
            <v>50312</v>
          </cell>
        </row>
        <row r="325">
          <cell r="A325" t="str">
            <v>05.03.13</v>
          </cell>
          <cell r="B325" t="str">
            <v>EMULSAO HIDRO-ASFALTICA ESTRUT.C/MANTAS DE FIBRA DE VIDRO - 10KG/M2</v>
          </cell>
          <cell r="C325" t="str">
            <v>M2</v>
          </cell>
          <cell r="D325">
            <v>15.93</v>
          </cell>
          <cell r="E325">
            <v>324</v>
          </cell>
          <cell r="F325">
            <v>50313</v>
          </cell>
        </row>
        <row r="326">
          <cell r="A326" t="str">
            <v>05.03.16</v>
          </cell>
          <cell r="B326" t="str">
            <v>ELAST.SINTETICOS EM SOLUCAO - 7 DEMAOS,SEM ESTRUTURACAO</v>
          </cell>
          <cell r="C326" t="str">
            <v>M2</v>
          </cell>
          <cell r="D326">
            <v>44.37</v>
          </cell>
          <cell r="E326">
            <v>325</v>
          </cell>
          <cell r="F326">
            <v>50316</v>
          </cell>
        </row>
        <row r="327">
          <cell r="A327" t="str">
            <v>05.03.17</v>
          </cell>
          <cell r="B327" t="str">
            <v>ELAST.SINTETICOS EM SOLUCAO - 9 DEMAOS,ESTRUT.C/NAILON OU POLIESTER</v>
          </cell>
          <cell r="C327" t="str">
            <v>M2</v>
          </cell>
          <cell r="D327">
            <v>60.99</v>
          </cell>
          <cell r="E327">
            <v>326</v>
          </cell>
          <cell r="F327">
            <v>50317</v>
          </cell>
        </row>
        <row r="328">
          <cell r="A328" t="str">
            <v>05.03.20</v>
          </cell>
          <cell r="B328" t="str">
            <v>ELAST.SINTETICOS PRE-VULCANIZADOS - MANTA BUTILICA,ESP=0,8MM</v>
          </cell>
          <cell r="C328" t="str">
            <v>M2</v>
          </cell>
          <cell r="D328">
            <v>38.450000000000003</v>
          </cell>
          <cell r="E328">
            <v>327</v>
          </cell>
          <cell r="F328">
            <v>50320</v>
          </cell>
        </row>
        <row r="329">
          <cell r="A329" t="str">
            <v>05.03.22</v>
          </cell>
          <cell r="B329" t="str">
            <v>ELAST.SINTETICOS PRE-VULCANIZADOS - MANTA DE PVC,ESP=1,0MM</v>
          </cell>
          <cell r="C329" t="str">
            <v>M2</v>
          </cell>
          <cell r="D329">
            <v>34.06</v>
          </cell>
          <cell r="E329">
            <v>328</v>
          </cell>
          <cell r="F329">
            <v>50322</v>
          </cell>
        </row>
        <row r="330">
          <cell r="A330" t="str">
            <v>05.03.40</v>
          </cell>
          <cell r="B330" t="str">
            <v>REGULARIZACAO COM ARGAM.CIMENTO E AREIA - TRACO 1:3,ESPES.MED=30MM</v>
          </cell>
          <cell r="C330" t="str">
            <v>M2</v>
          </cell>
          <cell r="D330">
            <v>12.45</v>
          </cell>
          <cell r="E330">
            <v>329</v>
          </cell>
          <cell r="F330">
            <v>50340</v>
          </cell>
        </row>
        <row r="331">
          <cell r="A331" t="str">
            <v>05.03.43</v>
          </cell>
          <cell r="B331" t="str">
            <v>PINTURA PROTETORA COM TINTA BETUMINOSA (P/ARG.IMPERM.) - 2 DEMAOS</v>
          </cell>
          <cell r="C331" t="str">
            <v>M2</v>
          </cell>
          <cell r="D331">
            <v>4.58</v>
          </cell>
          <cell r="E331">
            <v>330</v>
          </cell>
          <cell r="F331">
            <v>50343</v>
          </cell>
        </row>
        <row r="332">
          <cell r="A332" t="str">
            <v>05.03.47</v>
          </cell>
          <cell r="B332" t="str">
            <v>PROTECAO MECANICA COM ARGAM.CIM.E AREIA - TRACO 1:7,ESPES.MED=30MM</v>
          </cell>
          <cell r="C332" t="str">
            <v>M2</v>
          </cell>
          <cell r="D332">
            <v>11.27</v>
          </cell>
          <cell r="E332">
            <v>331</v>
          </cell>
          <cell r="F332">
            <v>50347</v>
          </cell>
        </row>
        <row r="333">
          <cell r="A333" t="str">
            <v>05.03.51</v>
          </cell>
          <cell r="B333" t="str">
            <v>ISOLAMENTO TERMICO COM TIJOLOS CERAMICOS FURADOS - ESP=100MM</v>
          </cell>
          <cell r="C333" t="str">
            <v>M2</v>
          </cell>
          <cell r="D333">
            <v>10.67</v>
          </cell>
          <cell r="E333">
            <v>332</v>
          </cell>
          <cell r="F333">
            <v>50351</v>
          </cell>
        </row>
        <row r="334">
          <cell r="A334" t="str">
            <v>05.03.54</v>
          </cell>
          <cell r="B334" t="str">
            <v>ARGILA EXPANDIDA SOLTA</v>
          </cell>
          <cell r="C334" t="str">
            <v>M3</v>
          </cell>
          <cell r="D334">
            <v>144.43</v>
          </cell>
          <cell r="E334">
            <v>333</v>
          </cell>
          <cell r="F334">
            <v>50354</v>
          </cell>
        </row>
        <row r="335">
          <cell r="A335" t="str">
            <v>05.03.55</v>
          </cell>
          <cell r="B335" t="str">
            <v>ISOLAMENTO TERMICO COM ARGILA EXPANDIDA SOLTA - ESP=70MM</v>
          </cell>
          <cell r="C335" t="str">
            <v>M2</v>
          </cell>
          <cell r="D335">
            <v>19.190000000000001</v>
          </cell>
          <cell r="E335">
            <v>334</v>
          </cell>
          <cell r="F335">
            <v>50355</v>
          </cell>
        </row>
        <row r="336">
          <cell r="A336" t="str">
            <v>05.03.64</v>
          </cell>
          <cell r="B336" t="str">
            <v>ISOLAMENTO TERMICO COM CONCRETO LEVE DE POLIESTIRENO - ESP=120MM</v>
          </cell>
          <cell r="C336" t="str">
            <v>M2</v>
          </cell>
          <cell r="D336">
            <v>51.05</v>
          </cell>
          <cell r="E336">
            <v>335</v>
          </cell>
          <cell r="F336">
            <v>50364</v>
          </cell>
        </row>
        <row r="337">
          <cell r="A337" t="str">
            <v>05.03.67</v>
          </cell>
          <cell r="B337" t="str">
            <v>ISOLAMENTO TERMICO COM ARGAMASSA DE VERMICULITA - ESP=150MM</v>
          </cell>
          <cell r="C337" t="str">
            <v>M2</v>
          </cell>
          <cell r="D337">
            <v>48.78</v>
          </cell>
          <cell r="E337">
            <v>336</v>
          </cell>
          <cell r="F337">
            <v>50367</v>
          </cell>
        </row>
        <row r="338">
          <cell r="A338" t="str">
            <v>05.03.70</v>
          </cell>
          <cell r="B338" t="str">
            <v>ISOLAMENTO TERMICO COM FIBRA DE VIDRO E ASFALTO OXIDADO - ESP=75MM</v>
          </cell>
          <cell r="C338" t="str">
            <v>M2</v>
          </cell>
          <cell r="D338">
            <v>73.55</v>
          </cell>
          <cell r="E338">
            <v>337</v>
          </cell>
          <cell r="F338">
            <v>50370</v>
          </cell>
        </row>
        <row r="339">
          <cell r="A339" t="str">
            <v>05.03.73</v>
          </cell>
          <cell r="B339" t="str">
            <v>ISOLAMENTO TERMICO COM POLIESTIRENO EXPANDIDO - ESP=50MM</v>
          </cell>
          <cell r="C339" t="str">
            <v>M2</v>
          </cell>
          <cell r="D339">
            <v>14.47</v>
          </cell>
          <cell r="E339">
            <v>338</v>
          </cell>
          <cell r="F339">
            <v>50373</v>
          </cell>
        </row>
        <row r="340">
          <cell r="A340" t="str">
            <v>05.03.76</v>
          </cell>
          <cell r="B340" t="str">
            <v>ISOLAMENTO TERMICO COM ESPUMA RIGIDA DE POLIURETANO - ESP=50MM</v>
          </cell>
          <cell r="C340" t="str">
            <v>M2</v>
          </cell>
          <cell r="D340">
            <v>35.200000000000003</v>
          </cell>
          <cell r="E340">
            <v>339</v>
          </cell>
          <cell r="F340">
            <v>50376</v>
          </cell>
        </row>
        <row r="341">
          <cell r="A341" t="str">
            <v>05.03.82</v>
          </cell>
          <cell r="B341" t="str">
            <v>PROTECAO TERMOMECANICA COM LADRILHOS HIDRAULICOS</v>
          </cell>
          <cell r="C341" t="str">
            <v>M2</v>
          </cell>
          <cell r="D341">
            <v>45.06</v>
          </cell>
          <cell r="E341">
            <v>340</v>
          </cell>
          <cell r="F341">
            <v>50382</v>
          </cell>
        </row>
        <row r="342">
          <cell r="B342" t="str">
            <v>JUNTAS DE DILATAÇÃO</v>
          </cell>
          <cell r="E342">
            <v>341</v>
          </cell>
        </row>
        <row r="343">
          <cell r="A343" t="str">
            <v>05.04.01</v>
          </cell>
          <cell r="B343" t="str">
            <v>CHAPA DE COBRE N.26 COM PERFIL SANFONADO - DESENVOLVIMENTO 300MM</v>
          </cell>
          <cell r="C343" t="str">
            <v>M</v>
          </cell>
          <cell r="D343">
            <v>66.260000000000005</v>
          </cell>
          <cell r="E343">
            <v>342</v>
          </cell>
          <cell r="F343">
            <v>50401</v>
          </cell>
        </row>
        <row r="344">
          <cell r="A344" t="str">
            <v>05.04.03</v>
          </cell>
          <cell r="B344" t="str">
            <v>PERFIL "T" DE ALUMINIO - 1"X1"X1/8"</v>
          </cell>
          <cell r="C344" t="str">
            <v>M</v>
          </cell>
          <cell r="D344">
            <v>13.78</v>
          </cell>
          <cell r="E344">
            <v>343</v>
          </cell>
          <cell r="F344">
            <v>50403</v>
          </cell>
        </row>
        <row r="345">
          <cell r="A345" t="str">
            <v>05.04.10</v>
          </cell>
          <cell r="B345" t="str">
            <v>MASTIQUE ELASTICO A BASE DE SILICONE</v>
          </cell>
          <cell r="C345" t="str">
            <v>D3</v>
          </cell>
          <cell r="D345">
            <v>42.02</v>
          </cell>
          <cell r="E345">
            <v>344</v>
          </cell>
          <cell r="F345">
            <v>50410</v>
          </cell>
        </row>
        <row r="346">
          <cell r="A346" t="str">
            <v>05.04.25</v>
          </cell>
          <cell r="B346" t="str">
            <v>MASTIQUE ELASTICO A BASE DE POLISSULFETOS - BICOMPONENTE</v>
          </cell>
          <cell r="C346" t="str">
            <v>D3</v>
          </cell>
          <cell r="D346">
            <v>19.649999999999999</v>
          </cell>
          <cell r="E346">
            <v>345</v>
          </cell>
          <cell r="F346">
            <v>50425</v>
          </cell>
        </row>
        <row r="347">
          <cell r="A347" t="str">
            <v>05.04.30</v>
          </cell>
          <cell r="B347" t="str">
            <v>MASTIQUE ELASTICO A BASE DE POLIURETANO - MONOCOMPONENTE</v>
          </cell>
          <cell r="C347" t="str">
            <v>D3</v>
          </cell>
          <cell r="D347">
            <v>89.07</v>
          </cell>
          <cell r="E347">
            <v>346</v>
          </cell>
          <cell r="F347">
            <v>50430</v>
          </cell>
        </row>
        <row r="348">
          <cell r="A348" t="str">
            <v>05.04.40</v>
          </cell>
          <cell r="B348" t="str">
            <v>MATA-JUNTA FLEXIVEL DE PVC - TIPO O-12</v>
          </cell>
          <cell r="C348" t="str">
            <v>M</v>
          </cell>
          <cell r="D348">
            <v>46.45</v>
          </cell>
          <cell r="E348">
            <v>347</v>
          </cell>
          <cell r="F348">
            <v>50440</v>
          </cell>
        </row>
        <row r="349">
          <cell r="A349" t="str">
            <v>05.04.41</v>
          </cell>
          <cell r="B349" t="str">
            <v>MATA-JUNTA FLEXIVEL DE PVC - TIPO O-22</v>
          </cell>
          <cell r="C349" t="str">
            <v>M</v>
          </cell>
          <cell r="D349">
            <v>66.709999999999994</v>
          </cell>
          <cell r="E349">
            <v>348</v>
          </cell>
          <cell r="F349">
            <v>50441</v>
          </cell>
        </row>
        <row r="350">
          <cell r="A350" t="str">
            <v>05.04.50</v>
          </cell>
          <cell r="B350" t="str">
            <v>JUNTA DE DILATACAO JEENE MOD. JJ1015FW</v>
          </cell>
          <cell r="C350" t="str">
            <v>M</v>
          </cell>
          <cell r="D350">
            <v>27.45</v>
          </cell>
          <cell r="E350">
            <v>349</v>
          </cell>
          <cell r="F350">
            <v>50450</v>
          </cell>
        </row>
        <row r="351">
          <cell r="A351" t="str">
            <v>05.04.52</v>
          </cell>
          <cell r="B351" t="str">
            <v>JUNTA DE DILATACAO JEENE MOD. JJ1520FW</v>
          </cell>
          <cell r="C351" t="str">
            <v>M</v>
          </cell>
          <cell r="D351">
            <v>32.340000000000003</v>
          </cell>
          <cell r="E351">
            <v>350</v>
          </cell>
          <cell r="F351">
            <v>50452</v>
          </cell>
        </row>
        <row r="352">
          <cell r="A352" t="str">
            <v>05.04.54</v>
          </cell>
          <cell r="B352" t="str">
            <v>JUNTA DE DILATACAO JEENE MOD. JJ2030FW</v>
          </cell>
          <cell r="C352" t="str">
            <v>M</v>
          </cell>
          <cell r="D352">
            <v>42.87</v>
          </cell>
          <cell r="E352">
            <v>351</v>
          </cell>
          <cell r="F352">
            <v>50454</v>
          </cell>
        </row>
        <row r="353">
          <cell r="A353" t="str">
            <v>05.04.70</v>
          </cell>
          <cell r="B353" t="str">
            <v>VEDACAO ELASTICA COM TECIDO DE NAILON IMPREG.C/ELAST.SINT.EM SOLUCAO</v>
          </cell>
          <cell r="C353" t="str">
            <v>M</v>
          </cell>
          <cell r="D353">
            <v>24.57</v>
          </cell>
          <cell r="E353">
            <v>352</v>
          </cell>
          <cell r="F353">
            <v>50470</v>
          </cell>
        </row>
        <row r="354">
          <cell r="B354" t="str">
            <v>DEMOLIÇÕES</v>
          </cell>
          <cell r="E354">
            <v>353</v>
          </cell>
        </row>
        <row r="355">
          <cell r="A355" t="str">
            <v>05.50.01</v>
          </cell>
          <cell r="B355" t="str">
            <v>DEMOLICAO DE ARGAMASSA IMPERMEAVEL - ESPESSURA MEDIA 30MM</v>
          </cell>
          <cell r="C355" t="str">
            <v>M2</v>
          </cell>
          <cell r="D355">
            <v>2.97</v>
          </cell>
          <cell r="E355">
            <v>354</v>
          </cell>
          <cell r="F355">
            <v>55001</v>
          </cell>
        </row>
        <row r="356">
          <cell r="A356" t="str">
            <v>05.50.02</v>
          </cell>
          <cell r="B356" t="str">
            <v>DEMOLICAO DE SISTEMAS IMPERMEABILIZANTES DE BASE ASFALTICA</v>
          </cell>
          <cell r="C356" t="str">
            <v>M2</v>
          </cell>
          <cell r="D356">
            <v>1.19</v>
          </cell>
          <cell r="E356">
            <v>355</v>
          </cell>
          <cell r="F356">
            <v>55002</v>
          </cell>
        </row>
        <row r="357">
          <cell r="A357" t="str">
            <v>05.50.05</v>
          </cell>
          <cell r="B357" t="str">
            <v>DEMOLICAO DE SISTEMAS DE ISOLAMENTO TERMICO EM GERAL</v>
          </cell>
          <cell r="C357" t="str">
            <v>M2</v>
          </cell>
          <cell r="D357">
            <v>0.59</v>
          </cell>
          <cell r="E357">
            <v>356</v>
          </cell>
          <cell r="F357">
            <v>55005</v>
          </cell>
        </row>
        <row r="358">
          <cell r="A358" t="str">
            <v>05.50.10</v>
          </cell>
          <cell r="B358" t="str">
            <v>DEMOLICAO DE CAPEAMENTO PROTETOR,EXECUTADO COM ARGAM.CIMENTO E AREIA</v>
          </cell>
          <cell r="C358" t="str">
            <v>M2</v>
          </cell>
          <cell r="D358">
            <v>1.78</v>
          </cell>
          <cell r="E358">
            <v>357</v>
          </cell>
          <cell r="F358">
            <v>55010</v>
          </cell>
        </row>
        <row r="359">
          <cell r="A359" t="str">
            <v>05.50.12</v>
          </cell>
          <cell r="B359" t="str">
            <v>DEMOLICAO DE PROTECAO TERMOMECANICA - LADR.CERAMICOS OU HIDRAULICOS</v>
          </cell>
          <cell r="C359" t="str">
            <v>M2</v>
          </cell>
          <cell r="D359">
            <v>3.56</v>
          </cell>
          <cell r="E359">
            <v>358</v>
          </cell>
          <cell r="F359">
            <v>55012</v>
          </cell>
        </row>
        <row r="360">
          <cell r="A360" t="str">
            <v>05.50.15</v>
          </cell>
          <cell r="B360" t="str">
            <v>DEMOLICAO DE ARGAMASSA DE REGULARIZACAO - ESPESSURA MEDIA 30MM</v>
          </cell>
          <cell r="C360" t="str">
            <v>M2</v>
          </cell>
          <cell r="D360">
            <v>2.97</v>
          </cell>
          <cell r="E360">
            <v>359</v>
          </cell>
          <cell r="F360">
            <v>55015</v>
          </cell>
        </row>
        <row r="361">
          <cell r="A361" t="str">
            <v>05.50.20</v>
          </cell>
          <cell r="B361" t="str">
            <v>DEMOLICAO DE JUNTAS DE DILATACAO - CHAPA DE COBRE SANFONADA</v>
          </cell>
          <cell r="C361" t="str">
            <v>M</v>
          </cell>
          <cell r="D361">
            <v>1.19</v>
          </cell>
          <cell r="E361">
            <v>360</v>
          </cell>
          <cell r="F361">
            <v>55020</v>
          </cell>
        </row>
        <row r="362">
          <cell r="B362" t="str">
            <v>RETIRADAS</v>
          </cell>
          <cell r="E362">
            <v>361</v>
          </cell>
        </row>
        <row r="363">
          <cell r="A363" t="str">
            <v>05.60.05</v>
          </cell>
          <cell r="B363" t="str">
            <v>RETIRADA DE ISOLAMENTO TERMICO - TIJOLOS CERAMICOS FURADOS</v>
          </cell>
          <cell r="C363" t="str">
            <v>M2</v>
          </cell>
          <cell r="D363">
            <v>1.78</v>
          </cell>
          <cell r="E363">
            <v>362</v>
          </cell>
          <cell r="F363">
            <v>56005</v>
          </cell>
        </row>
        <row r="364">
          <cell r="A364" t="str">
            <v>05.60.06</v>
          </cell>
          <cell r="B364" t="str">
            <v>RETIRADA DE ISOLAMENTO TERMICO - AGREGADOS SOLTOS EM GERAL</v>
          </cell>
          <cell r="C364" t="str">
            <v>M3</v>
          </cell>
          <cell r="D364">
            <v>11.87</v>
          </cell>
          <cell r="E364">
            <v>363</v>
          </cell>
          <cell r="F364">
            <v>56006</v>
          </cell>
        </row>
        <row r="365">
          <cell r="B365" t="str">
            <v>RECOLOCAÇÕES</v>
          </cell>
          <cell r="E365">
            <v>364</v>
          </cell>
        </row>
        <row r="366">
          <cell r="A366" t="str">
            <v>05.70.05</v>
          </cell>
          <cell r="B366" t="str">
            <v>RECOLOCACAO DE ISOLAMENTO TERMICO - TIJOLOS CERAMICOS FURADOS</v>
          </cell>
          <cell r="C366" t="str">
            <v>M2</v>
          </cell>
          <cell r="D366">
            <v>3.08</v>
          </cell>
          <cell r="E366">
            <v>365</v>
          </cell>
          <cell r="F366">
            <v>57005</v>
          </cell>
        </row>
        <row r="367">
          <cell r="A367" t="str">
            <v>05.70.06</v>
          </cell>
          <cell r="B367" t="str">
            <v>RECOLOCACAO DE ISOLAMENTO TERMICO - AGREGADOS SOLTOS EM GERAL</v>
          </cell>
          <cell r="C367" t="str">
            <v>M3</v>
          </cell>
          <cell r="D367">
            <v>26.7</v>
          </cell>
          <cell r="E367">
            <v>366</v>
          </cell>
          <cell r="F367">
            <v>57006</v>
          </cell>
        </row>
        <row r="368">
          <cell r="B368" t="str">
            <v>SERVICOS PARCIAIS</v>
          </cell>
          <cell r="E368">
            <v>367</v>
          </cell>
        </row>
        <row r="369">
          <cell r="A369" t="str">
            <v>05.80.01</v>
          </cell>
          <cell r="B369" t="str">
            <v>PAPEL KRAFT BETUMADO DUPLO</v>
          </cell>
          <cell r="C369" t="str">
            <v>M2</v>
          </cell>
          <cell r="D369">
            <v>1.55</v>
          </cell>
          <cell r="E369">
            <v>368</v>
          </cell>
          <cell r="F369">
            <v>58001</v>
          </cell>
        </row>
        <row r="370">
          <cell r="A370" t="str">
            <v>05.90.10</v>
          </cell>
          <cell r="B370" t="str">
            <v>RESINA ACRILICA P/ PISO GRANILITE, APLICAÇÃO INCLUSA</v>
          </cell>
          <cell r="C370" t="str">
            <v>M2</v>
          </cell>
          <cell r="D370">
            <v>9.4600000000000009</v>
          </cell>
          <cell r="E370">
            <v>369</v>
          </cell>
          <cell r="F370">
            <v>59010</v>
          </cell>
        </row>
        <row r="371">
          <cell r="A371" t="str">
            <v>05.90.15</v>
          </cell>
          <cell r="B371" t="str">
            <v>RESINA ACRILICA P/ DEGRAU DE GRANILITE, APLICAÇÃO INCL</v>
          </cell>
          <cell r="C371" t="str">
            <v>M</v>
          </cell>
          <cell r="D371">
            <v>4.9000000000000004</v>
          </cell>
          <cell r="E371">
            <v>370</v>
          </cell>
          <cell r="F371">
            <v>59015</v>
          </cell>
        </row>
        <row r="372">
          <cell r="A372">
            <v>6</v>
          </cell>
          <cell r="B372" t="str">
            <v>COBERTURAS</v>
          </cell>
          <cell r="E372">
            <v>371</v>
          </cell>
          <cell r="F372">
            <v>6</v>
          </cell>
        </row>
        <row r="373">
          <cell r="B373" t="str">
            <v>ESTRUTURAS DE COBERTURA</v>
          </cell>
          <cell r="E373">
            <v>372</v>
          </cell>
        </row>
        <row r="374">
          <cell r="A374" t="str">
            <v>06.01.01</v>
          </cell>
          <cell r="B374" t="str">
            <v>ESTRUTURA DE MADEIRA,EM TERCAS,PARA TELHAS DE BARRO</v>
          </cell>
          <cell r="C374" t="str">
            <v>M2</v>
          </cell>
          <cell r="D374">
            <v>41.89</v>
          </cell>
          <cell r="E374">
            <v>373</v>
          </cell>
          <cell r="F374">
            <v>60101</v>
          </cell>
        </row>
        <row r="375">
          <cell r="A375" t="str">
            <v>06.01.03</v>
          </cell>
          <cell r="B375" t="str">
            <v>ESTRUTURA DE MADEIRA,PONTALETADA,PARA TELHAS DE BARRO</v>
          </cell>
          <cell r="C375" t="str">
            <v>M2</v>
          </cell>
          <cell r="D375">
            <v>49.27</v>
          </cell>
          <cell r="E375">
            <v>374</v>
          </cell>
          <cell r="F375">
            <v>60103</v>
          </cell>
        </row>
        <row r="376">
          <cell r="A376" t="str">
            <v>06.01.05</v>
          </cell>
          <cell r="B376" t="str">
            <v>ESTRUTURA C/TESOURAS DE MAD.P/TELHAS DE BARRO - VAOS ATE 7,00M</v>
          </cell>
          <cell r="C376" t="str">
            <v>M2</v>
          </cell>
          <cell r="D376">
            <v>56.51</v>
          </cell>
          <cell r="E376">
            <v>375</v>
          </cell>
          <cell r="F376">
            <v>60105</v>
          </cell>
        </row>
        <row r="377">
          <cell r="A377" t="str">
            <v>06.01.06</v>
          </cell>
          <cell r="B377" t="str">
            <v>ESTRUTURA C/TESOURAS DE MAD.P/TELHAS DE BARRO - VAOS 7,01 A 10,00M</v>
          </cell>
          <cell r="C377" t="str">
            <v>M2</v>
          </cell>
          <cell r="D377">
            <v>65.5</v>
          </cell>
          <cell r="E377">
            <v>376</v>
          </cell>
          <cell r="F377">
            <v>60106</v>
          </cell>
        </row>
        <row r="378">
          <cell r="A378" t="str">
            <v>06.01.07</v>
          </cell>
          <cell r="B378" t="str">
            <v>ESTRUTURA C/TESOURAS DE MAD.P/TELHAS DE BARRO - VAOS 10,01 A 13,00M</v>
          </cell>
          <cell r="C378" t="str">
            <v>M2</v>
          </cell>
          <cell r="D378">
            <v>69.66</v>
          </cell>
          <cell r="E378">
            <v>377</v>
          </cell>
          <cell r="F378">
            <v>60107</v>
          </cell>
        </row>
        <row r="379">
          <cell r="A379" t="str">
            <v>06.01.08</v>
          </cell>
          <cell r="B379" t="str">
            <v>ESTRUTURA C/TESOURAS DE MAD.P/TELHAS DE BARRO - VAOS 13,01 A 18,00M</v>
          </cell>
          <cell r="C379" t="str">
            <v>M2</v>
          </cell>
          <cell r="D379">
            <v>80.209999999999994</v>
          </cell>
          <cell r="E379">
            <v>378</v>
          </cell>
          <cell r="F379">
            <v>60108</v>
          </cell>
        </row>
        <row r="380">
          <cell r="A380" t="str">
            <v>06.01.10</v>
          </cell>
          <cell r="B380" t="str">
            <v>ESTRUTURA DE MADEIRA,EM TERCAS,PARA TELHAS ONDULADAS CA/AL/PL/AG</v>
          </cell>
          <cell r="C380" t="str">
            <v>M2</v>
          </cell>
          <cell r="D380">
            <v>16.84</v>
          </cell>
          <cell r="E380">
            <v>379</v>
          </cell>
          <cell r="F380">
            <v>60110</v>
          </cell>
        </row>
        <row r="381">
          <cell r="A381" t="str">
            <v>06.01.13</v>
          </cell>
          <cell r="B381" t="str">
            <v>ESTRUTURA DE MADEIRA,PONTALETADA,PARA TELHAS ONDULADAS CA/AL/PL/AG</v>
          </cell>
          <cell r="C381" t="str">
            <v>M2</v>
          </cell>
          <cell r="D381">
            <v>59.45</v>
          </cell>
          <cell r="E381">
            <v>380</v>
          </cell>
          <cell r="F381">
            <v>60113</v>
          </cell>
        </row>
        <row r="382">
          <cell r="A382" t="str">
            <v>06.01.15</v>
          </cell>
          <cell r="B382" t="str">
            <v>ESTRUTURA C/TESOURAS MAD.P/TELHAS OND.CA/AL/PL - VAOS ATE 7,00M</v>
          </cell>
          <cell r="C382" t="str">
            <v>M2</v>
          </cell>
          <cell r="D382">
            <v>38</v>
          </cell>
          <cell r="E382">
            <v>381</v>
          </cell>
          <cell r="F382">
            <v>60115</v>
          </cell>
        </row>
        <row r="383">
          <cell r="A383" t="str">
            <v>06.01.16</v>
          </cell>
          <cell r="B383" t="str">
            <v>ESTRUTURA C/TESOURAS MAD.P/TELHAS OND.CA/AL/PL - VAOS 7,01 A 10,00M</v>
          </cell>
          <cell r="C383" t="str">
            <v>M2</v>
          </cell>
          <cell r="D383">
            <v>41.84</v>
          </cell>
          <cell r="E383">
            <v>382</v>
          </cell>
          <cell r="F383">
            <v>60116</v>
          </cell>
        </row>
        <row r="384">
          <cell r="A384" t="str">
            <v>06.01.17</v>
          </cell>
          <cell r="B384" t="str">
            <v>ESTRUTURA C/TESOURAS MAD.P/TELHAS OND.CA/AL/PL - VAOS 10,01 A 13,00M</v>
          </cell>
          <cell r="C384" t="str">
            <v>M2</v>
          </cell>
          <cell r="D384">
            <v>49.46</v>
          </cell>
          <cell r="E384">
            <v>383</v>
          </cell>
          <cell r="F384">
            <v>60117</v>
          </cell>
        </row>
        <row r="385">
          <cell r="A385" t="str">
            <v>06.01.18</v>
          </cell>
          <cell r="B385" t="str">
            <v>ESTRUTURA C/TESOURAS MAD.P/TELHAS OND.CA/AL/PL - VAOS 13,01 A 18,00M</v>
          </cell>
          <cell r="C385" t="str">
            <v>M2</v>
          </cell>
          <cell r="D385">
            <v>58.74</v>
          </cell>
          <cell r="E385">
            <v>384</v>
          </cell>
          <cell r="F385">
            <v>60118</v>
          </cell>
        </row>
        <row r="386">
          <cell r="A386" t="str">
            <v>06.01.30</v>
          </cell>
          <cell r="B386" t="str">
            <v>FORNECIMENTO DE ESTRUTURA METALICA PARA COBERTURA</v>
          </cell>
          <cell r="C386" t="str">
            <v>KG</v>
          </cell>
          <cell r="D386">
            <v>8.16</v>
          </cell>
          <cell r="E386">
            <v>385</v>
          </cell>
          <cell r="F386">
            <v>60130</v>
          </cell>
        </row>
        <row r="387">
          <cell r="A387" t="str">
            <v>06.01.31</v>
          </cell>
          <cell r="B387" t="str">
            <v>MONTAGEM DE ESTRUTURA METALICA PARA COBERTURA</v>
          </cell>
          <cell r="C387" t="str">
            <v>KG</v>
          </cell>
          <cell r="D387">
            <v>3.4</v>
          </cell>
          <cell r="E387">
            <v>386</v>
          </cell>
          <cell r="F387">
            <v>60131</v>
          </cell>
        </row>
        <row r="388">
          <cell r="B388" t="str">
            <v>TELHADOS</v>
          </cell>
          <cell r="E388">
            <v>387</v>
          </cell>
        </row>
        <row r="389">
          <cell r="A389" t="str">
            <v>06.02.03</v>
          </cell>
          <cell r="B389" t="str">
            <v>TELHAS DE BARRO COZIDO - PAULISTA</v>
          </cell>
          <cell r="C389" t="str">
            <v>M2</v>
          </cell>
          <cell r="D389">
            <v>38.08</v>
          </cell>
          <cell r="E389">
            <v>388</v>
          </cell>
          <cell r="F389">
            <v>60203</v>
          </cell>
        </row>
        <row r="390">
          <cell r="A390" t="str">
            <v>06.02.04</v>
          </cell>
          <cell r="B390" t="str">
            <v>TELHAS DE BARRO COZIDO - SUPER-PAULISTA (PLAN)</v>
          </cell>
          <cell r="C390" t="str">
            <v>M2</v>
          </cell>
          <cell r="D390">
            <v>31.28</v>
          </cell>
          <cell r="E390">
            <v>389</v>
          </cell>
          <cell r="F390">
            <v>60204</v>
          </cell>
        </row>
        <row r="391">
          <cell r="A391" t="str">
            <v>06.02.05</v>
          </cell>
          <cell r="B391" t="str">
            <v>TELHAS DE BARRO COZIDO - FRANCESA</v>
          </cell>
          <cell r="C391" t="str">
            <v>M2</v>
          </cell>
          <cell r="D391">
            <v>23.05</v>
          </cell>
          <cell r="E391">
            <v>390</v>
          </cell>
          <cell r="F391">
            <v>60205</v>
          </cell>
        </row>
        <row r="392">
          <cell r="A392" t="str">
            <v>06.02.13</v>
          </cell>
          <cell r="B392" t="str">
            <v>TELHAS DE VIDRO - TIPO PAULISTA</v>
          </cell>
          <cell r="C392" t="str">
            <v>UN</v>
          </cell>
          <cell r="D392">
            <v>20.239999999999998</v>
          </cell>
          <cell r="E392">
            <v>391</v>
          </cell>
          <cell r="F392">
            <v>60213</v>
          </cell>
        </row>
        <row r="393">
          <cell r="A393" t="str">
            <v>06.02.14</v>
          </cell>
          <cell r="B393" t="str">
            <v>TELHAS DE VIDRO - TIPO FRANCESA</v>
          </cell>
          <cell r="C393" t="str">
            <v>UN</v>
          </cell>
          <cell r="D393">
            <v>16.739999999999998</v>
          </cell>
          <cell r="E393">
            <v>392</v>
          </cell>
          <cell r="F393">
            <v>60214</v>
          </cell>
        </row>
        <row r="394">
          <cell r="A394" t="str">
            <v>06.02.21</v>
          </cell>
          <cell r="B394" t="str">
            <v>TELHA ONDULADA CRFS 6MM</v>
          </cell>
          <cell r="C394" t="str">
            <v>M2</v>
          </cell>
          <cell r="D394">
            <v>14.97</v>
          </cell>
          <cell r="E394">
            <v>393</v>
          </cell>
          <cell r="F394">
            <v>60221</v>
          </cell>
        </row>
        <row r="395">
          <cell r="A395" t="str">
            <v>06.02.22</v>
          </cell>
          <cell r="B395" t="str">
            <v>TELHA ONDULADA CRFS 8MM</v>
          </cell>
          <cell r="C395" t="str">
            <v>M2</v>
          </cell>
          <cell r="D395">
            <v>19.54</v>
          </cell>
          <cell r="E395">
            <v>394</v>
          </cell>
          <cell r="F395">
            <v>60222</v>
          </cell>
        </row>
        <row r="396">
          <cell r="A396" t="str">
            <v>06.02.23</v>
          </cell>
          <cell r="B396" t="str">
            <v>TELHA CRFS, TRAPEZOIDAL, TIPO CANALETE 49</v>
          </cell>
          <cell r="C396" t="str">
            <v>M2</v>
          </cell>
          <cell r="D396">
            <v>39.82</v>
          </cell>
          <cell r="E396">
            <v>395</v>
          </cell>
          <cell r="F396">
            <v>60223</v>
          </cell>
        </row>
        <row r="397">
          <cell r="A397" t="str">
            <v>06.02.30</v>
          </cell>
          <cell r="B397" t="str">
            <v>TELHAS DE PVC RIGIDO,TRANSL.OU OPACAS - ONDULADA,TRAPEZ.OU GRECA</v>
          </cell>
          <cell r="C397" t="str">
            <v>M2</v>
          </cell>
          <cell r="D397">
            <v>41.78</v>
          </cell>
          <cell r="E397">
            <v>396</v>
          </cell>
          <cell r="F397">
            <v>60230</v>
          </cell>
        </row>
        <row r="398">
          <cell r="A398" t="str">
            <v>06.02.35</v>
          </cell>
          <cell r="B398" t="str">
            <v>TELHAS DE POLIESTER E FIBRA DE VIDRO - ONDULADA,TRAPEZ.OU GRECA</v>
          </cell>
          <cell r="C398" t="str">
            <v>M2</v>
          </cell>
          <cell r="D398">
            <v>25.74</v>
          </cell>
          <cell r="E398">
            <v>397</v>
          </cell>
          <cell r="F398">
            <v>60235</v>
          </cell>
        </row>
        <row r="399">
          <cell r="A399" t="str">
            <v>06.02.42</v>
          </cell>
          <cell r="B399" t="str">
            <v>TELHAS DE ALUMINIO - PERFIL ONDULADO OU TRAPEZOIDAL,0,7MM</v>
          </cell>
          <cell r="C399" t="str">
            <v>M2</v>
          </cell>
          <cell r="D399">
            <v>40.020000000000003</v>
          </cell>
          <cell r="E399">
            <v>398</v>
          </cell>
          <cell r="F399">
            <v>60242</v>
          </cell>
        </row>
        <row r="400">
          <cell r="A400" t="str">
            <v>06.02.43</v>
          </cell>
          <cell r="B400" t="str">
            <v>TELHA SANDUÍCHE UPK 40 E=0,8MM</v>
          </cell>
          <cell r="C400" t="str">
            <v>M2</v>
          </cell>
          <cell r="D400">
            <v>101.81</v>
          </cell>
          <cell r="E400">
            <v>399</v>
          </cell>
          <cell r="F400">
            <v>60243</v>
          </cell>
        </row>
        <row r="401">
          <cell r="A401" t="str">
            <v>06.02.44</v>
          </cell>
          <cell r="B401" t="str">
            <v>TELHA TRAPEZOIDAL DE ACO GALV.ESP=0,50MM,REVESTIMENTO B,H=40MM</v>
          </cell>
          <cell r="C401" t="str">
            <v>M2</v>
          </cell>
          <cell r="D401">
            <v>30.62</v>
          </cell>
          <cell r="E401">
            <v>400</v>
          </cell>
          <cell r="F401">
            <v>60244</v>
          </cell>
        </row>
        <row r="402">
          <cell r="A402" t="str">
            <v>06.02.45</v>
          </cell>
          <cell r="B402" t="str">
            <v>TELHA ONDULADA DE ACO GALV.ESP=0,50MM,REVEST.B,H=17,5MM</v>
          </cell>
          <cell r="C402" t="str">
            <v>M2</v>
          </cell>
          <cell r="D402">
            <v>30.62</v>
          </cell>
          <cell r="E402">
            <v>401</v>
          </cell>
          <cell r="F402">
            <v>60245</v>
          </cell>
        </row>
        <row r="403">
          <cell r="A403" t="str">
            <v>06.02.46</v>
          </cell>
          <cell r="B403" t="str">
            <v>TELHA TRAP.DUP.ACO GALV.ESP=0,5MM,REV.B,H=40MM,C/MIOLO POLIU. E=30MM</v>
          </cell>
          <cell r="C403" t="str">
            <v>M2</v>
          </cell>
          <cell r="D403">
            <v>104.47</v>
          </cell>
          <cell r="E403">
            <v>402</v>
          </cell>
          <cell r="F403">
            <v>60246</v>
          </cell>
        </row>
        <row r="404">
          <cell r="A404" t="str">
            <v>06.02.47</v>
          </cell>
          <cell r="B404" t="str">
            <v>TELHA TRAP. ACO GALV.ESP=0,5MM,H=40MM,C/PINT.ELET.COR BRAN 2 FACES</v>
          </cell>
          <cell r="C404" t="str">
            <v>M2</v>
          </cell>
          <cell r="D404">
            <v>39.43</v>
          </cell>
          <cell r="E404">
            <v>403</v>
          </cell>
          <cell r="F404">
            <v>60247</v>
          </cell>
        </row>
        <row r="405">
          <cell r="A405" t="str">
            <v>06.02.48</v>
          </cell>
          <cell r="B405" t="str">
            <v>TELHA OND.ACO GALV.ESP=0,5MM,REV B,H=17,5MM C/PINT.ELET.COR.BRAN.2 F</v>
          </cell>
          <cell r="C405" t="str">
            <v>M2</v>
          </cell>
          <cell r="D405">
            <v>39.43</v>
          </cell>
          <cell r="E405">
            <v>404</v>
          </cell>
          <cell r="F405">
            <v>60248</v>
          </cell>
        </row>
        <row r="406">
          <cell r="A406" t="str">
            <v>06.02.49</v>
          </cell>
          <cell r="B406" t="str">
            <v>TELHA TRAP.DUP.ACO GALV.E=0,5MM,REV.B,H=40MM PINT.MIOLO POLI.E=30MM</v>
          </cell>
          <cell r="C406" t="str">
            <v>M2</v>
          </cell>
          <cell r="D406">
            <v>129.66</v>
          </cell>
          <cell r="E406">
            <v>405</v>
          </cell>
          <cell r="F406">
            <v>60249</v>
          </cell>
        </row>
        <row r="407">
          <cell r="A407" t="str">
            <v>06.02.50</v>
          </cell>
          <cell r="B407" t="str">
            <v>TELHA TRAPEZOIDAL PRÉ-PINTADA EM AÇO ZINCADO E=0,65MM</v>
          </cell>
          <cell r="C407" t="str">
            <v>M2</v>
          </cell>
          <cell r="D407">
            <v>33.08</v>
          </cell>
          <cell r="E407">
            <v>406</v>
          </cell>
          <cell r="F407">
            <v>60250</v>
          </cell>
        </row>
        <row r="408">
          <cell r="A408" t="str">
            <v>06.02.51</v>
          </cell>
          <cell r="B408" t="str">
            <v>CUMEEIRA OU ESPIGAO DE BARRO - PARA TELHAS PAULISTA,PLAN E FRANCESA</v>
          </cell>
          <cell r="C408" t="str">
            <v>M</v>
          </cell>
          <cell r="D408">
            <v>10.19</v>
          </cell>
          <cell r="E408">
            <v>407</v>
          </cell>
          <cell r="F408">
            <v>60251</v>
          </cell>
        </row>
        <row r="409">
          <cell r="A409" t="str">
            <v>06.02.55</v>
          </cell>
          <cell r="B409" t="str">
            <v>CUMEEIRA CRFS</v>
          </cell>
          <cell r="C409" t="str">
            <v>M</v>
          </cell>
          <cell r="D409">
            <v>15.92</v>
          </cell>
          <cell r="E409">
            <v>408</v>
          </cell>
          <cell r="F409">
            <v>60255</v>
          </cell>
        </row>
        <row r="410">
          <cell r="A410" t="str">
            <v>06.02.56</v>
          </cell>
          <cell r="B410" t="str">
            <v>CUMEEIRA DE CRFS PARA TELHA TIPO CANALETE 49</v>
          </cell>
          <cell r="C410" t="str">
            <v>M</v>
          </cell>
          <cell r="D410">
            <v>36.08</v>
          </cell>
          <cell r="E410">
            <v>409</v>
          </cell>
          <cell r="F410">
            <v>60256</v>
          </cell>
        </row>
        <row r="411">
          <cell r="A411" t="str">
            <v>06.02.90</v>
          </cell>
          <cell r="B411" t="str">
            <v>CUMEEIRA DE ALUMINIO,PERFIL ONDULADO OU TRAPEZOIDAL - NORMAL,0,8MM</v>
          </cell>
          <cell r="C411" t="str">
            <v>M</v>
          </cell>
          <cell r="D411">
            <v>42.22</v>
          </cell>
          <cell r="E411">
            <v>410</v>
          </cell>
          <cell r="F411">
            <v>60290</v>
          </cell>
        </row>
        <row r="412">
          <cell r="A412" t="str">
            <v>06.02.92</v>
          </cell>
          <cell r="B412" t="str">
            <v>CUMEEIRA DE ALUMINIO,PERFIL ONDULADO OU TRAPEZOIDAL - "SHED",0,8MM</v>
          </cell>
          <cell r="C412" t="str">
            <v>M</v>
          </cell>
          <cell r="D412">
            <v>47.27</v>
          </cell>
          <cell r="E412">
            <v>411</v>
          </cell>
          <cell r="F412">
            <v>60292</v>
          </cell>
        </row>
        <row r="413">
          <cell r="A413" t="str">
            <v>06.02.94</v>
          </cell>
          <cell r="B413" t="str">
            <v>CUMEEIRA TRAP.ACO GALV.ESP=0,5MM,REV B,H=40MM,L=0,50 M</v>
          </cell>
          <cell r="C413" t="str">
            <v>M</v>
          </cell>
          <cell r="D413">
            <v>23.44</v>
          </cell>
          <cell r="E413">
            <v>412</v>
          </cell>
          <cell r="F413">
            <v>60294</v>
          </cell>
        </row>
        <row r="414">
          <cell r="A414" t="str">
            <v>06.02.95</v>
          </cell>
          <cell r="B414" t="str">
            <v>CUMEEIRA OND.ACO GALV.ESP=0,50MM,REV B,H=17,5MM,LARG=0,50M</v>
          </cell>
          <cell r="C414" t="str">
            <v>M</v>
          </cell>
          <cell r="D414">
            <v>21.18</v>
          </cell>
          <cell r="E414">
            <v>413</v>
          </cell>
          <cell r="F414">
            <v>60295</v>
          </cell>
        </row>
        <row r="415">
          <cell r="A415" t="str">
            <v>06.02.96</v>
          </cell>
          <cell r="B415" t="str">
            <v>CUMEEIRA TRAP.ACO GALV.E=0,5MM,REV B,H=40MM,L=0,50M,C/PINT.BR.2FACES</v>
          </cell>
          <cell r="C415" t="str">
            <v>M</v>
          </cell>
          <cell r="D415">
            <v>21.09</v>
          </cell>
          <cell r="E415">
            <v>414</v>
          </cell>
          <cell r="F415">
            <v>60296</v>
          </cell>
        </row>
        <row r="416">
          <cell r="A416" t="str">
            <v>06.02.97</v>
          </cell>
          <cell r="B416" t="str">
            <v>CUMEEIRA OND.ACO GAL.E=0,5MM,REV.B,H=17,5MM,L=0,50M,C/PINT.BR.2FACES</v>
          </cell>
          <cell r="C416" t="str">
            <v>M</v>
          </cell>
          <cell r="D416">
            <v>21.09</v>
          </cell>
          <cell r="E416">
            <v>415</v>
          </cell>
          <cell r="F416">
            <v>60297</v>
          </cell>
        </row>
        <row r="417">
          <cell r="A417" t="str">
            <v>06.02.98</v>
          </cell>
          <cell r="B417" t="str">
            <v>AMARRACAO DE TELHAS DE BARRO COZIDO,COM ARAME DE COBRE N.20</v>
          </cell>
          <cell r="C417" t="str">
            <v>M2</v>
          </cell>
          <cell r="D417">
            <v>3.89</v>
          </cell>
          <cell r="E417">
            <v>416</v>
          </cell>
          <cell r="F417">
            <v>60298</v>
          </cell>
        </row>
        <row r="418">
          <cell r="B418" t="str">
            <v>DOMOS DE ILUMINAÇÃO E VENTILAÇÃO</v>
          </cell>
          <cell r="E418">
            <v>417</v>
          </cell>
        </row>
        <row r="419">
          <cell r="A419" t="str">
            <v>06.03.98</v>
          </cell>
          <cell r="B419" t="str">
            <v>DOMO ACRILICO PARA ILUMINACAO E VENTILACAO</v>
          </cell>
          <cell r="C419" t="str">
            <v>M2</v>
          </cell>
          <cell r="D419">
            <v>622.4</v>
          </cell>
          <cell r="E419">
            <v>418</v>
          </cell>
          <cell r="F419">
            <v>60398</v>
          </cell>
        </row>
        <row r="420">
          <cell r="B420" t="str">
            <v>DEMOLIÇÕES</v>
          </cell>
          <cell r="E420">
            <v>419</v>
          </cell>
        </row>
        <row r="421">
          <cell r="A421" t="str">
            <v>06.50.20</v>
          </cell>
          <cell r="B421" t="str">
            <v>DEMOLICAO DE TELHAS DE BARRO COZIDO OU VIDRO - EM GERAL</v>
          </cell>
          <cell r="C421" t="str">
            <v>M2</v>
          </cell>
          <cell r="D421">
            <v>3.56</v>
          </cell>
          <cell r="E421">
            <v>420</v>
          </cell>
          <cell r="F421">
            <v>65020</v>
          </cell>
        </row>
        <row r="422">
          <cell r="A422" t="str">
            <v>06.50.25</v>
          </cell>
          <cell r="B422" t="str">
            <v>DEMOLICAO DE TELHAS DE CIM.AMIANTO,ALUM.OU PLASTICO - ONDULADA COMUM</v>
          </cell>
          <cell r="C422" t="str">
            <v>M2</v>
          </cell>
          <cell r="D422">
            <v>1.48</v>
          </cell>
          <cell r="E422">
            <v>421</v>
          </cell>
          <cell r="F422">
            <v>65025</v>
          </cell>
        </row>
        <row r="423">
          <cell r="B423" t="str">
            <v>RETIRADAS</v>
          </cell>
          <cell r="E423">
            <v>422</v>
          </cell>
        </row>
        <row r="424">
          <cell r="A424" t="str">
            <v>06.60.03</v>
          </cell>
          <cell r="B424" t="str">
            <v>RETIRADA ESTR.MAD.PONTALETADA - PARA TELHAS DE BARRO COZIDO</v>
          </cell>
          <cell r="C424" t="str">
            <v>M2</v>
          </cell>
          <cell r="D424">
            <v>3.9</v>
          </cell>
          <cell r="E424">
            <v>423</v>
          </cell>
          <cell r="F424">
            <v>66003</v>
          </cell>
        </row>
        <row r="425">
          <cell r="A425" t="str">
            <v>06.60.04</v>
          </cell>
          <cell r="B425" t="str">
            <v>RETIRADA ESTR.MAD.PONTALETADA - P/ONDUL.CIM.AMIANTO,ALUM.OU PLASTICO</v>
          </cell>
          <cell r="C425" t="str">
            <v>M2</v>
          </cell>
          <cell r="D425">
            <v>2.6</v>
          </cell>
          <cell r="E425">
            <v>424</v>
          </cell>
          <cell r="F425">
            <v>66004</v>
          </cell>
        </row>
        <row r="426">
          <cell r="A426" t="str">
            <v>06.60.05</v>
          </cell>
          <cell r="B426" t="str">
            <v>RETIRADA ESTR.MAD.C/TESOURAS - PARA TELHAS DE BARRO COZIDO</v>
          </cell>
          <cell r="C426" t="str">
            <v>M2</v>
          </cell>
          <cell r="D426">
            <v>6.5</v>
          </cell>
          <cell r="E426">
            <v>425</v>
          </cell>
          <cell r="F426">
            <v>66005</v>
          </cell>
        </row>
        <row r="427">
          <cell r="A427" t="str">
            <v>06.60.06</v>
          </cell>
          <cell r="B427" t="str">
            <v>RETIRADA ESTR.MAD.C/TESOURAS - P/ONDUL.CIM.AMIANTO,ALUM.OU PLASTICO</v>
          </cell>
          <cell r="C427" t="str">
            <v>M2</v>
          </cell>
          <cell r="D427">
            <v>5.2</v>
          </cell>
          <cell r="E427">
            <v>426</v>
          </cell>
          <cell r="F427">
            <v>66006</v>
          </cell>
        </row>
        <row r="428">
          <cell r="A428" t="str">
            <v>06.60.08</v>
          </cell>
          <cell r="B428" t="str">
            <v>RETIRADA DE ESTRUTURA METALICA INCL.PERFIS DE FIXACAO</v>
          </cell>
          <cell r="C428" t="str">
            <v>KG</v>
          </cell>
          <cell r="D428">
            <v>3.67</v>
          </cell>
          <cell r="E428">
            <v>427</v>
          </cell>
          <cell r="F428">
            <v>66008</v>
          </cell>
        </row>
        <row r="429">
          <cell r="A429" t="str">
            <v>06.60.10</v>
          </cell>
          <cell r="B429" t="str">
            <v>RETIRADA PARCIAL DE MADEIRAMENTO DE TELHADO - RIPAS</v>
          </cell>
          <cell r="C429" t="str">
            <v>M</v>
          </cell>
          <cell r="D429">
            <v>0.13</v>
          </cell>
          <cell r="E429">
            <v>428</v>
          </cell>
          <cell r="F429">
            <v>66010</v>
          </cell>
        </row>
        <row r="430">
          <cell r="A430" t="str">
            <v>06.60.11</v>
          </cell>
          <cell r="B430" t="str">
            <v>RETIRADA PARCIAL DE MADEIRAMENTO DE TELHADO - CAIBROS</v>
          </cell>
          <cell r="C430" t="str">
            <v>M</v>
          </cell>
          <cell r="D430">
            <v>0.78</v>
          </cell>
          <cell r="E430">
            <v>429</v>
          </cell>
          <cell r="F430">
            <v>66011</v>
          </cell>
        </row>
        <row r="431">
          <cell r="A431" t="str">
            <v>06.60.12</v>
          </cell>
          <cell r="B431" t="str">
            <v>RETIRADA PARCIAL DE MADEIRAMENTO DE TELHADO - VIGAS</v>
          </cell>
          <cell r="C431" t="str">
            <v>M</v>
          </cell>
          <cell r="D431">
            <v>1.3</v>
          </cell>
          <cell r="E431">
            <v>430</v>
          </cell>
          <cell r="F431">
            <v>66012</v>
          </cell>
        </row>
        <row r="432">
          <cell r="A432" t="str">
            <v>06.60.15</v>
          </cell>
          <cell r="B432" t="str">
            <v>RETIRADA DE FERRAGEM PARA MADEIRAMENTO DE TELHADO</v>
          </cell>
          <cell r="C432" t="str">
            <v>UN</v>
          </cell>
          <cell r="D432">
            <v>1.95</v>
          </cell>
          <cell r="E432">
            <v>431</v>
          </cell>
          <cell r="F432">
            <v>66015</v>
          </cell>
        </row>
        <row r="433">
          <cell r="A433" t="str">
            <v>06.60.20</v>
          </cell>
          <cell r="B433" t="str">
            <v>RETIRADA DE TELHAS DE BARRO COZIDO OU VIDRO - TIPO FRANCESA</v>
          </cell>
          <cell r="C433" t="str">
            <v>M2</v>
          </cell>
          <cell r="D433">
            <v>2.97</v>
          </cell>
          <cell r="E433">
            <v>432</v>
          </cell>
          <cell r="F433">
            <v>66020</v>
          </cell>
        </row>
        <row r="434">
          <cell r="A434" t="str">
            <v>06.60.21</v>
          </cell>
          <cell r="B434" t="str">
            <v>RETIRADA DE TELHAS DE BARRO COZIDO OU VIDRO - TIPO PAULISTA</v>
          </cell>
          <cell r="C434" t="str">
            <v>M2</v>
          </cell>
          <cell r="D434">
            <v>5.34</v>
          </cell>
          <cell r="E434">
            <v>433</v>
          </cell>
          <cell r="F434">
            <v>66021</v>
          </cell>
        </row>
        <row r="435">
          <cell r="A435" t="str">
            <v>06.60.22</v>
          </cell>
          <cell r="B435" t="str">
            <v>RETIRADA DE TELHAS DE BARRO COZIDO - TIPO SUPER-PAULISTA (PLAN)</v>
          </cell>
          <cell r="C435" t="str">
            <v>M2</v>
          </cell>
          <cell r="D435">
            <v>4.1500000000000004</v>
          </cell>
          <cell r="E435">
            <v>434</v>
          </cell>
          <cell r="F435">
            <v>66022</v>
          </cell>
        </row>
        <row r="436">
          <cell r="A436" t="str">
            <v>06.60.40</v>
          </cell>
          <cell r="B436" t="str">
            <v>RETIRADA DE CUMEEIRAS OU ESPIGOES DE BARRO COZIDO</v>
          </cell>
          <cell r="C436" t="str">
            <v>M</v>
          </cell>
          <cell r="D436">
            <v>1.78</v>
          </cell>
          <cell r="E436">
            <v>435</v>
          </cell>
          <cell r="F436">
            <v>66040</v>
          </cell>
        </row>
        <row r="437">
          <cell r="A437" t="str">
            <v>06.60.90</v>
          </cell>
          <cell r="B437" t="str">
            <v>RETIRADA DE CUMEEIRAS DE ALUMINIO,EM GERAL</v>
          </cell>
          <cell r="C437" t="str">
            <v>M</v>
          </cell>
          <cell r="D437">
            <v>1.19</v>
          </cell>
          <cell r="E437">
            <v>436</v>
          </cell>
          <cell r="F437">
            <v>66090</v>
          </cell>
        </row>
        <row r="438">
          <cell r="A438" t="str">
            <v>06.60.95</v>
          </cell>
          <cell r="B438" t="str">
            <v>RETIRADA DE DOMOS DE ILUMINACAO E VENTILACAO</v>
          </cell>
          <cell r="C438" t="str">
            <v>UN</v>
          </cell>
          <cell r="D438">
            <v>5.93</v>
          </cell>
          <cell r="E438">
            <v>437</v>
          </cell>
          <cell r="F438">
            <v>66095</v>
          </cell>
        </row>
        <row r="439">
          <cell r="B439" t="str">
            <v>RECOLOCAÇÕES</v>
          </cell>
          <cell r="E439">
            <v>438</v>
          </cell>
        </row>
        <row r="440">
          <cell r="A440" t="str">
            <v>06.70.10</v>
          </cell>
          <cell r="B440" t="str">
            <v>RECOLOCACAO PARCIAL DE MADEIRAMENTO DE TELHADO - RIPAS</v>
          </cell>
          <cell r="C440" t="str">
            <v>M</v>
          </cell>
          <cell r="D440">
            <v>0.65</v>
          </cell>
          <cell r="E440">
            <v>439</v>
          </cell>
          <cell r="F440">
            <v>67010</v>
          </cell>
        </row>
        <row r="441">
          <cell r="A441" t="str">
            <v>06.70.11</v>
          </cell>
          <cell r="B441" t="str">
            <v>RECOLOCACAO PARCIAL DE MADEIRAMENTO DE TELHADO - CAIBROS</v>
          </cell>
          <cell r="C441" t="str">
            <v>M</v>
          </cell>
          <cell r="D441">
            <v>1.99</v>
          </cell>
          <cell r="E441">
            <v>440</v>
          </cell>
          <cell r="F441">
            <v>67011</v>
          </cell>
        </row>
        <row r="442">
          <cell r="A442" t="str">
            <v>06.70.12</v>
          </cell>
          <cell r="B442" t="str">
            <v>RECOLOCACAO PARCIAL DE MADEIRAMENTO DE TELHADO - VIGAS</v>
          </cell>
          <cell r="C442" t="str">
            <v>M</v>
          </cell>
          <cell r="D442">
            <v>5.31</v>
          </cell>
          <cell r="E442">
            <v>441</v>
          </cell>
          <cell r="F442">
            <v>67012</v>
          </cell>
        </row>
        <row r="443">
          <cell r="A443" t="str">
            <v>06.70.15</v>
          </cell>
          <cell r="B443" t="str">
            <v>RECOLOCACAO DE FERRAGEM PARA MADEIRAMENTO DE TELHADO</v>
          </cell>
          <cell r="C443" t="str">
            <v>UN</v>
          </cell>
          <cell r="D443">
            <v>3.9</v>
          </cell>
          <cell r="E443">
            <v>442</v>
          </cell>
          <cell r="F443">
            <v>67015</v>
          </cell>
        </row>
        <row r="444">
          <cell r="A444" t="str">
            <v>06.70.20</v>
          </cell>
          <cell r="B444" t="str">
            <v>RECOLOCACAO DE TELHAS DE BARRO COZIDO OU VIDRO - TIPO FRANCESA</v>
          </cell>
          <cell r="C444" t="str">
            <v>M2</v>
          </cell>
          <cell r="D444">
            <v>9.4600000000000009</v>
          </cell>
          <cell r="E444">
            <v>443</v>
          </cell>
          <cell r="F444">
            <v>67020</v>
          </cell>
        </row>
        <row r="445">
          <cell r="A445" t="str">
            <v>06.70.21</v>
          </cell>
          <cell r="B445" t="str">
            <v>RECOLOCACAO DE TELHAS DE BARRO COZIDO OU VIDRO - TIPO PAULISTA</v>
          </cell>
          <cell r="C445" t="str">
            <v>M2</v>
          </cell>
          <cell r="D445">
            <v>22.82</v>
          </cell>
          <cell r="E445">
            <v>444</v>
          </cell>
          <cell r="F445">
            <v>67021</v>
          </cell>
        </row>
        <row r="446">
          <cell r="A446" t="str">
            <v>06.70.22</v>
          </cell>
          <cell r="B446" t="str">
            <v>RECOLOCACAO DE TELHAS DE BARRO COZIDO - TIPO SUPER-PAULISTA (PLAN)</v>
          </cell>
          <cell r="C446" t="str">
            <v>M2</v>
          </cell>
          <cell r="D446">
            <v>14.19</v>
          </cell>
          <cell r="E446">
            <v>445</v>
          </cell>
          <cell r="F446">
            <v>67022</v>
          </cell>
        </row>
        <row r="447">
          <cell r="A447" t="str">
            <v>06.70.25</v>
          </cell>
          <cell r="B447" t="str">
            <v>RECOLOCACAO DE TELHAS DE CIM.AMIANTO,ALUM.OU PLASTICO - ONDUL.COMUM</v>
          </cell>
          <cell r="C447" t="str">
            <v>M2</v>
          </cell>
          <cell r="D447">
            <v>3.94</v>
          </cell>
          <cell r="E447">
            <v>446</v>
          </cell>
          <cell r="F447">
            <v>67025</v>
          </cell>
        </row>
        <row r="448">
          <cell r="A448" t="str">
            <v>06.70.40</v>
          </cell>
          <cell r="B448" t="str">
            <v>RECOLOCACAO DE CUMEEIRAS OU ESPIGOES DE BARRO COZIDO</v>
          </cell>
          <cell r="C448" t="str">
            <v>M</v>
          </cell>
          <cell r="D448">
            <v>6.86</v>
          </cell>
          <cell r="E448">
            <v>447</v>
          </cell>
          <cell r="F448">
            <v>67040</v>
          </cell>
        </row>
        <row r="449">
          <cell r="A449" t="str">
            <v>06.70.90</v>
          </cell>
          <cell r="B449" t="str">
            <v>RECOLOCACAO DE CUMEEIRAS DE ALUMINIO,EM GERAL</v>
          </cell>
          <cell r="C449" t="str">
            <v>M</v>
          </cell>
          <cell r="D449">
            <v>1.93</v>
          </cell>
          <cell r="E449">
            <v>448</v>
          </cell>
          <cell r="F449">
            <v>67090</v>
          </cell>
        </row>
        <row r="450">
          <cell r="A450" t="str">
            <v>06.70.95</v>
          </cell>
          <cell r="B450" t="str">
            <v>RECOLOCACAO DE DOMOS DE ILUMINACAO E VENTILACAO</v>
          </cell>
          <cell r="C450" t="str">
            <v>UN</v>
          </cell>
          <cell r="D450">
            <v>12.99</v>
          </cell>
          <cell r="E450">
            <v>449</v>
          </cell>
          <cell r="F450">
            <v>67095</v>
          </cell>
        </row>
        <row r="451">
          <cell r="B451" t="str">
            <v>SERVICOS PARCIAIS</v>
          </cell>
          <cell r="E451">
            <v>450</v>
          </cell>
        </row>
        <row r="452">
          <cell r="A452" t="str">
            <v>06.80.01</v>
          </cell>
          <cell r="B452" t="str">
            <v>REVISAO GERAL DE TELHADOS DE BARRO INCL TOMADA DE GOTEIRA</v>
          </cell>
          <cell r="C452" t="str">
            <v>M2</v>
          </cell>
          <cell r="D452">
            <v>3.9</v>
          </cell>
          <cell r="E452">
            <v>451</v>
          </cell>
          <cell r="F452">
            <v>68001</v>
          </cell>
        </row>
        <row r="453">
          <cell r="A453" t="str">
            <v>06.80.02</v>
          </cell>
          <cell r="B453" t="str">
            <v>REMANEJAMENTO DE TELHAS DE BARRO COZIDO,INCLUSIVE ESCOVAMENTO</v>
          </cell>
          <cell r="C453" t="str">
            <v>M2</v>
          </cell>
          <cell r="D453">
            <v>9.4600000000000009</v>
          </cell>
          <cell r="E453">
            <v>452</v>
          </cell>
          <cell r="F453">
            <v>68002</v>
          </cell>
        </row>
        <row r="454">
          <cell r="A454" t="str">
            <v>06.80.03</v>
          </cell>
          <cell r="B454" t="str">
            <v>REVISAO,ESCOV.,INCL TOMADA DE GOTEIRAS TELHA CIM.AMIANTO</v>
          </cell>
          <cell r="C454" t="str">
            <v>M2</v>
          </cell>
          <cell r="D454">
            <v>7.8</v>
          </cell>
          <cell r="E454">
            <v>453</v>
          </cell>
          <cell r="F454">
            <v>68003</v>
          </cell>
        </row>
        <row r="455">
          <cell r="A455" t="str">
            <v>06.80.05</v>
          </cell>
          <cell r="B455" t="str">
            <v>REVISAO E LIMPEZA - TELHA DE FIBRA DE VIDRO</v>
          </cell>
          <cell r="D455">
            <v>2.86</v>
          </cell>
          <cell r="E455">
            <v>454</v>
          </cell>
          <cell r="F455">
            <v>68005</v>
          </cell>
        </row>
        <row r="456">
          <cell r="A456" t="str">
            <v>06.80.10</v>
          </cell>
          <cell r="B456" t="str">
            <v>MADEIRAMENTO DE TELHADO,PEROBA - RIPAS 1,2X5CM</v>
          </cell>
          <cell r="C456" t="str">
            <v>M</v>
          </cell>
          <cell r="D456">
            <v>1.58</v>
          </cell>
          <cell r="E456">
            <v>455</v>
          </cell>
          <cell r="F456">
            <v>68010</v>
          </cell>
        </row>
        <row r="457">
          <cell r="A457" t="str">
            <v>06.80.12</v>
          </cell>
          <cell r="B457" t="str">
            <v>MADEIRAMENTO DE TELHADO,PEROBA - CAIBROS 5X6CM</v>
          </cell>
          <cell r="C457" t="str">
            <v>M</v>
          </cell>
          <cell r="D457">
            <v>4.8499999999999996</v>
          </cell>
          <cell r="E457">
            <v>456</v>
          </cell>
          <cell r="F457">
            <v>68012</v>
          </cell>
        </row>
        <row r="458">
          <cell r="A458" t="str">
            <v>06.80.16</v>
          </cell>
          <cell r="B458" t="str">
            <v>MADEIRAMENTO DE TELHADO,PEROBA - VIGAS 6X12CM</v>
          </cell>
          <cell r="C458" t="str">
            <v>M</v>
          </cell>
          <cell r="D458">
            <v>12.23</v>
          </cell>
          <cell r="E458">
            <v>457</v>
          </cell>
          <cell r="F458">
            <v>68016</v>
          </cell>
        </row>
        <row r="459">
          <cell r="A459" t="str">
            <v>06.80.17</v>
          </cell>
          <cell r="B459" t="str">
            <v>MADEIRAMENTO DE TELHADO,PEROBA - VIGAS 6X16CM</v>
          </cell>
          <cell r="C459" t="str">
            <v>M</v>
          </cell>
          <cell r="D459">
            <v>15.75</v>
          </cell>
          <cell r="E459">
            <v>458</v>
          </cell>
          <cell r="F459">
            <v>68017</v>
          </cell>
        </row>
        <row r="460">
          <cell r="A460" t="str">
            <v>06.80.20</v>
          </cell>
          <cell r="B460" t="str">
            <v>ESTRIBO DE FERRO REDONDO - 1/2"</v>
          </cell>
          <cell r="C460" t="str">
            <v>UN</v>
          </cell>
          <cell r="D460">
            <v>6.71</v>
          </cell>
          <cell r="E460">
            <v>459</v>
          </cell>
          <cell r="F460">
            <v>68020</v>
          </cell>
        </row>
        <row r="461">
          <cell r="A461" t="str">
            <v>06.80.23</v>
          </cell>
          <cell r="B461" t="str">
            <v>FERRO CHATO PARA EMENDA - 2"X1/4"</v>
          </cell>
          <cell r="C461" t="str">
            <v>UN</v>
          </cell>
          <cell r="D461">
            <v>7.84</v>
          </cell>
          <cell r="E461">
            <v>460</v>
          </cell>
          <cell r="F461">
            <v>68023</v>
          </cell>
        </row>
        <row r="462">
          <cell r="A462" t="str">
            <v>06.80.25</v>
          </cell>
          <cell r="B462" t="str">
            <v>FERRO CHATO EM"U"PARA PENDURAL - 2"X1/4"</v>
          </cell>
          <cell r="C462" t="str">
            <v>UN</v>
          </cell>
          <cell r="D462">
            <v>12.75</v>
          </cell>
          <cell r="E462">
            <v>461</v>
          </cell>
          <cell r="F462">
            <v>68025</v>
          </cell>
        </row>
        <row r="463">
          <cell r="A463" t="str">
            <v>06.80.29</v>
          </cell>
          <cell r="B463" t="str">
            <v>PARAFUSO FRANCES PARA FERRAGEM DE TELHADO - COM PORCA E ARRUELA</v>
          </cell>
          <cell r="C463" t="str">
            <v>UN</v>
          </cell>
          <cell r="D463">
            <v>1.8</v>
          </cell>
          <cell r="E463">
            <v>462</v>
          </cell>
          <cell r="F463">
            <v>68029</v>
          </cell>
        </row>
        <row r="464">
          <cell r="A464" t="str">
            <v>06.80.40</v>
          </cell>
          <cell r="B464" t="str">
            <v>PARAFUSO ROSCA SOBERBA P/FIXACAO DE TELHAS DE CIM.AMIANTO - 8X110MM</v>
          </cell>
          <cell r="C464" t="str">
            <v>UN</v>
          </cell>
          <cell r="D464">
            <v>1.99</v>
          </cell>
          <cell r="E464">
            <v>463</v>
          </cell>
          <cell r="F464">
            <v>68040</v>
          </cell>
        </row>
        <row r="465">
          <cell r="A465" t="str">
            <v>06.80.43</v>
          </cell>
          <cell r="B465" t="str">
            <v>PARAFUSO ROSCA SOBERBA P/FIXACAO DE TELHAS DE CIM.AMIANTO - 8X165MM</v>
          </cell>
          <cell r="C465" t="str">
            <v>UN</v>
          </cell>
          <cell r="D465">
            <v>2.52</v>
          </cell>
          <cell r="E465">
            <v>464</v>
          </cell>
          <cell r="F465">
            <v>68043</v>
          </cell>
        </row>
        <row r="466">
          <cell r="A466" t="str">
            <v>06.80.44</v>
          </cell>
          <cell r="B466" t="str">
            <v>PARAFUSO ROSCA SOBERBA P/FIXACAO DE TELHAS DE CIM.AMIANTO - 8X180MM</v>
          </cell>
          <cell r="C466" t="str">
            <v>UN</v>
          </cell>
          <cell r="D466">
            <v>3.66</v>
          </cell>
          <cell r="E466">
            <v>465</v>
          </cell>
          <cell r="F466">
            <v>68044</v>
          </cell>
        </row>
        <row r="467">
          <cell r="A467" t="str">
            <v>06.80.47</v>
          </cell>
          <cell r="B467" t="str">
            <v>PARAFUSO ROSCA SOBERBA P/FIXACAO DE TELHAS DE CIM.AMIANTO - 8X250MM</v>
          </cell>
          <cell r="C467" t="str">
            <v>UN</v>
          </cell>
          <cell r="D467">
            <v>2.99</v>
          </cell>
          <cell r="E467">
            <v>466</v>
          </cell>
          <cell r="F467">
            <v>68047</v>
          </cell>
        </row>
        <row r="468">
          <cell r="A468" t="str">
            <v>06.80.49</v>
          </cell>
          <cell r="B468" t="str">
            <v>GANCHO C/ROSCA UMA EXTREMIDADE P/FIXACAO DE TELHAS TIPO"CANALETE 90"</v>
          </cell>
          <cell r="C468" t="str">
            <v>UN</v>
          </cell>
          <cell r="D468">
            <v>2.17</v>
          </cell>
          <cell r="E468">
            <v>467</v>
          </cell>
          <cell r="F468">
            <v>68049</v>
          </cell>
        </row>
        <row r="469">
          <cell r="A469" t="str">
            <v>06.80.83</v>
          </cell>
          <cell r="B469" t="str">
            <v>PLACA DE VENTILACAO PARA TELHAS DE CIM.AMIANTO - TIPO"CANALETE 49"</v>
          </cell>
          <cell r="C469" t="str">
            <v>UN</v>
          </cell>
          <cell r="D469">
            <v>3.31</v>
          </cell>
          <cell r="E469">
            <v>468</v>
          </cell>
          <cell r="F469">
            <v>68083</v>
          </cell>
        </row>
        <row r="470">
          <cell r="A470" t="str">
            <v>06.80.84</v>
          </cell>
          <cell r="B470" t="str">
            <v>PLACA DE VENTILACAO PARA TELHAS DE CIM.AMIANTO - TIPO"CANALETE 90"</v>
          </cell>
          <cell r="C470" t="str">
            <v>UN</v>
          </cell>
          <cell r="D470">
            <v>5.53</v>
          </cell>
          <cell r="E470">
            <v>469</v>
          </cell>
          <cell r="F470">
            <v>68084</v>
          </cell>
        </row>
        <row r="471">
          <cell r="A471">
            <v>7</v>
          </cell>
          <cell r="B471" t="str">
            <v>ESQUADRIAS DE MADEIRA</v>
          </cell>
          <cell r="E471">
            <v>470</v>
          </cell>
          <cell r="F471">
            <v>7</v>
          </cell>
        </row>
        <row r="472">
          <cell r="B472" t="str">
            <v>PORTAS DE PASSAGEM</v>
          </cell>
          <cell r="E472">
            <v>471</v>
          </cell>
        </row>
        <row r="473">
          <cell r="A473" t="str">
            <v>07.01.01</v>
          </cell>
          <cell r="B473" t="str">
            <v>PM.01 - PORTA LISA,ESPECIAL (PARA INSTALACOES SANITARIAS) - 62X165CM</v>
          </cell>
          <cell r="C473" t="str">
            <v>UN</v>
          </cell>
          <cell r="D473">
            <v>111.96</v>
          </cell>
          <cell r="E473">
            <v>472</v>
          </cell>
          <cell r="F473">
            <v>70101</v>
          </cell>
        </row>
        <row r="474">
          <cell r="A474" t="str">
            <v>07.01.02</v>
          </cell>
          <cell r="B474" t="str">
            <v>PM.02 - PORTA LISA,REVESTIDA C/LAM.MELAM. (P/INST.SANIT.) - 62X165CM</v>
          </cell>
          <cell r="C474" t="str">
            <v>UN</v>
          </cell>
          <cell r="D474">
            <v>167.88</v>
          </cell>
          <cell r="E474">
            <v>473</v>
          </cell>
          <cell r="F474">
            <v>70102</v>
          </cell>
        </row>
        <row r="475">
          <cell r="A475" t="str">
            <v>07.01.03</v>
          </cell>
          <cell r="B475" t="str">
            <v>PM.03 - PORTA LISA, ESPECIAL P/BOX P.P.D.F.-82X170CM</v>
          </cell>
          <cell r="C475" t="str">
            <v>UN</v>
          </cell>
          <cell r="D475">
            <v>684.42</v>
          </cell>
          <cell r="E475">
            <v>474</v>
          </cell>
          <cell r="F475">
            <v>70103</v>
          </cell>
        </row>
        <row r="476">
          <cell r="A476" t="str">
            <v>07.01.04</v>
          </cell>
          <cell r="B476" t="str">
            <v>PM.04 - PORTA LISA, ESPECIAL P.P.D.F. - 82X211CM</v>
          </cell>
          <cell r="C476" t="str">
            <v>UN</v>
          </cell>
          <cell r="D476">
            <v>689.94</v>
          </cell>
          <cell r="E476">
            <v>475</v>
          </cell>
          <cell r="F476">
            <v>70104</v>
          </cell>
        </row>
        <row r="477">
          <cell r="A477" t="str">
            <v>07.01.05</v>
          </cell>
          <cell r="B477" t="str">
            <v>PM.05 - PORTA LISA,ESPECIAL - 62X211CM</v>
          </cell>
          <cell r="C477" t="str">
            <v>UN</v>
          </cell>
          <cell r="D477">
            <v>105.77</v>
          </cell>
          <cell r="E477">
            <v>476</v>
          </cell>
          <cell r="F477">
            <v>70105</v>
          </cell>
        </row>
        <row r="478">
          <cell r="A478" t="str">
            <v>07.01.06</v>
          </cell>
          <cell r="B478" t="str">
            <v>PM.06 - PORTA LISA,ESPECIAL - 72X211CM</v>
          </cell>
          <cell r="C478" t="str">
            <v>UN</v>
          </cell>
          <cell r="D478">
            <v>105.77</v>
          </cell>
          <cell r="E478">
            <v>477</v>
          </cell>
          <cell r="F478">
            <v>70106</v>
          </cell>
        </row>
        <row r="479">
          <cell r="A479" t="str">
            <v>07.01.07</v>
          </cell>
          <cell r="B479" t="str">
            <v>PM.07 - PORTA LISA,ESPECIAL - 82X211CM</v>
          </cell>
          <cell r="C479" t="str">
            <v>UN</v>
          </cell>
          <cell r="D479">
            <v>105.77</v>
          </cell>
          <cell r="E479">
            <v>478</v>
          </cell>
          <cell r="F479">
            <v>70107</v>
          </cell>
        </row>
        <row r="480">
          <cell r="A480" t="str">
            <v>07.01.08</v>
          </cell>
          <cell r="B480" t="str">
            <v>PM.08 - PORTA LISA,ESPECIAL - 92X211CM</v>
          </cell>
          <cell r="C480" t="str">
            <v>UN</v>
          </cell>
          <cell r="D480">
            <v>116.24</v>
          </cell>
          <cell r="E480">
            <v>479</v>
          </cell>
          <cell r="F480">
            <v>70108</v>
          </cell>
        </row>
        <row r="481">
          <cell r="A481" t="str">
            <v>07.01.09</v>
          </cell>
          <cell r="B481" t="str">
            <v>PM.09 - PORTA LISA,ESPECIAL - 102X211CM</v>
          </cell>
          <cell r="C481" t="str">
            <v>UN</v>
          </cell>
          <cell r="D481">
            <v>197.41</v>
          </cell>
          <cell r="E481">
            <v>480</v>
          </cell>
          <cell r="F481">
            <v>70109</v>
          </cell>
        </row>
        <row r="482">
          <cell r="A482" t="str">
            <v>07.01.10</v>
          </cell>
          <cell r="B482" t="str">
            <v>PM.10 - PORTA LISA,COMUM - 62X211CM</v>
          </cell>
          <cell r="C482" t="str">
            <v>UN</v>
          </cell>
          <cell r="D482">
            <v>105.68</v>
          </cell>
          <cell r="E482">
            <v>481</v>
          </cell>
          <cell r="F482">
            <v>70110</v>
          </cell>
        </row>
        <row r="483">
          <cell r="A483" t="str">
            <v>07.01.11</v>
          </cell>
          <cell r="B483" t="str">
            <v>PM.11 - PORTA LISA,COMUM - 72X211CM</v>
          </cell>
          <cell r="C483" t="str">
            <v>UN</v>
          </cell>
          <cell r="D483">
            <v>105.25</v>
          </cell>
          <cell r="E483">
            <v>482</v>
          </cell>
          <cell r="F483">
            <v>70111</v>
          </cell>
        </row>
        <row r="484">
          <cell r="A484" t="str">
            <v>07.01.12</v>
          </cell>
          <cell r="B484" t="str">
            <v>PM.12 - PORTA LISA,COMUM - 82X211CM</v>
          </cell>
          <cell r="C484" t="str">
            <v>UN</v>
          </cell>
          <cell r="D484">
            <v>105.56</v>
          </cell>
          <cell r="E484">
            <v>483</v>
          </cell>
          <cell r="F484">
            <v>70112</v>
          </cell>
        </row>
        <row r="485">
          <cell r="A485" t="str">
            <v>07.01.13</v>
          </cell>
          <cell r="B485" t="str">
            <v>PM.13 - PORTA LISA,COMUM - 92X211CM</v>
          </cell>
          <cell r="C485" t="str">
            <v>UN</v>
          </cell>
          <cell r="D485">
            <v>109.86</v>
          </cell>
          <cell r="E485">
            <v>484</v>
          </cell>
          <cell r="F485">
            <v>70113</v>
          </cell>
        </row>
        <row r="486">
          <cell r="A486" t="str">
            <v>07.01.14</v>
          </cell>
          <cell r="B486" t="str">
            <v>PM.14 - PORTA LISA,COMUM - 102X211CM</v>
          </cell>
          <cell r="C486" t="str">
            <v>UN</v>
          </cell>
          <cell r="D486">
            <v>141.97</v>
          </cell>
          <cell r="E486">
            <v>485</v>
          </cell>
          <cell r="F486">
            <v>70114</v>
          </cell>
        </row>
        <row r="487">
          <cell r="A487" t="str">
            <v>07.01.15</v>
          </cell>
          <cell r="B487" t="str">
            <v>PM.15 - PORTA LISA,REVESTIDA COM LAMINADO MELAMINICO - 62X211CM</v>
          </cell>
          <cell r="C487" t="str">
            <v>UN</v>
          </cell>
          <cell r="D487">
            <v>174.24</v>
          </cell>
          <cell r="E487">
            <v>486</v>
          </cell>
          <cell r="F487">
            <v>70115</v>
          </cell>
        </row>
        <row r="488">
          <cell r="A488" t="str">
            <v>07.01.16</v>
          </cell>
          <cell r="B488" t="str">
            <v>PM.16 - PORTA LISA,REVESTIDA COM LAMINADO MELAMINICO - 72X211CM</v>
          </cell>
          <cell r="C488" t="str">
            <v>UN</v>
          </cell>
          <cell r="D488">
            <v>192.71</v>
          </cell>
          <cell r="E488">
            <v>487</v>
          </cell>
          <cell r="F488">
            <v>70116</v>
          </cell>
        </row>
        <row r="489">
          <cell r="A489" t="str">
            <v>07.01.17</v>
          </cell>
          <cell r="B489" t="str">
            <v>PM.17 - PORTA LISA,REVESTIDA COM LAMINADO MELAMINICO - 82X211CM</v>
          </cell>
          <cell r="C489" t="str">
            <v>UN</v>
          </cell>
          <cell r="D489">
            <v>199.82</v>
          </cell>
          <cell r="E489">
            <v>488</v>
          </cell>
          <cell r="F489">
            <v>70117</v>
          </cell>
        </row>
        <row r="490">
          <cell r="A490" t="str">
            <v>07.01.18</v>
          </cell>
          <cell r="B490" t="str">
            <v>PM.18 - PORTA LISA,REVESTIDA COM LAMINADO MELAMINICO - 92X211CM</v>
          </cell>
          <cell r="C490" t="str">
            <v>UN</v>
          </cell>
          <cell r="D490">
            <v>212.26</v>
          </cell>
          <cell r="E490">
            <v>489</v>
          </cell>
          <cell r="F490">
            <v>70118</v>
          </cell>
        </row>
        <row r="491">
          <cell r="A491" t="str">
            <v>07.01.19</v>
          </cell>
          <cell r="B491" t="str">
            <v>PM.19 - PORTA LISA,REVESTIDA COM LAMINADO MELAMINICO - 102X211CM</v>
          </cell>
          <cell r="C491" t="str">
            <v>UN</v>
          </cell>
          <cell r="D491">
            <v>269.02999999999997</v>
          </cell>
          <cell r="E491">
            <v>490</v>
          </cell>
          <cell r="F491">
            <v>70119</v>
          </cell>
        </row>
        <row r="492">
          <cell r="A492" t="str">
            <v>07.01.30</v>
          </cell>
          <cell r="B492" t="str">
            <v>PM.30 - PORTA MACICA,TIPO CALHA - 62X211CM</v>
          </cell>
          <cell r="C492" t="str">
            <v>UN</v>
          </cell>
          <cell r="D492">
            <v>258.99</v>
          </cell>
          <cell r="E492">
            <v>491</v>
          </cell>
          <cell r="F492">
            <v>70130</v>
          </cell>
        </row>
        <row r="493">
          <cell r="A493" t="str">
            <v>07.01.31</v>
          </cell>
          <cell r="B493" t="str">
            <v>PM.31 - PORTA MACICA,TIPO CALHA - 72X211CM</v>
          </cell>
          <cell r="C493" t="str">
            <v>UN</v>
          </cell>
          <cell r="D493">
            <v>258.99</v>
          </cell>
          <cell r="E493">
            <v>492</v>
          </cell>
          <cell r="F493">
            <v>70131</v>
          </cell>
        </row>
        <row r="494">
          <cell r="A494" t="str">
            <v>07.01.32</v>
          </cell>
          <cell r="B494" t="str">
            <v>PM.32 - PORTA MACICA,TIPO CALHA - 82X211CM</v>
          </cell>
          <cell r="C494" t="str">
            <v>UN</v>
          </cell>
          <cell r="D494">
            <v>258.99</v>
          </cell>
          <cell r="E494">
            <v>493</v>
          </cell>
          <cell r="F494">
            <v>70132</v>
          </cell>
        </row>
        <row r="495">
          <cell r="A495" t="str">
            <v>07.01.33</v>
          </cell>
          <cell r="B495" t="str">
            <v>PM.33 - PORTA MACICA,TIPO CALHA - 92X211CM</v>
          </cell>
          <cell r="C495" t="str">
            <v>UN</v>
          </cell>
          <cell r="D495">
            <v>271.64999999999998</v>
          </cell>
          <cell r="E495">
            <v>494</v>
          </cell>
          <cell r="F495">
            <v>70133</v>
          </cell>
        </row>
        <row r="496">
          <cell r="A496" t="str">
            <v>07.01.34</v>
          </cell>
          <cell r="B496" t="str">
            <v>PM.34 - PORTA MACICA,TIPO CALHA - 102X211CM</v>
          </cell>
          <cell r="C496" t="str">
            <v>UN</v>
          </cell>
          <cell r="D496">
            <v>296.98</v>
          </cell>
          <cell r="E496">
            <v>495</v>
          </cell>
          <cell r="F496">
            <v>70134</v>
          </cell>
        </row>
        <row r="497">
          <cell r="A497" t="str">
            <v>07.01.35</v>
          </cell>
          <cell r="B497" t="str">
            <v>PM.35 - PORTA VENEZIANA - 62X211CM</v>
          </cell>
          <cell r="C497" t="str">
            <v>UN</v>
          </cell>
          <cell r="D497">
            <v>189.22</v>
          </cell>
          <cell r="E497">
            <v>496</v>
          </cell>
          <cell r="F497">
            <v>70135</v>
          </cell>
        </row>
        <row r="498">
          <cell r="A498" t="str">
            <v>07.01.36</v>
          </cell>
          <cell r="B498" t="str">
            <v>PM.36 - PORTA VENEZIANA - 72X211CM</v>
          </cell>
          <cell r="C498" t="str">
            <v>UN</v>
          </cell>
          <cell r="D498">
            <v>189.22</v>
          </cell>
          <cell r="E498">
            <v>497</v>
          </cell>
          <cell r="F498">
            <v>70136</v>
          </cell>
        </row>
        <row r="499">
          <cell r="A499" t="str">
            <v>07.01.37</v>
          </cell>
          <cell r="B499" t="str">
            <v>PM.37 - PORTA VENEZIANA - 82X211CM</v>
          </cell>
          <cell r="C499" t="str">
            <v>UN</v>
          </cell>
          <cell r="D499">
            <v>189.22</v>
          </cell>
          <cell r="E499">
            <v>498</v>
          </cell>
          <cell r="F499">
            <v>70137</v>
          </cell>
        </row>
        <row r="500">
          <cell r="A500" t="str">
            <v>07.01.38</v>
          </cell>
          <cell r="B500" t="str">
            <v>PM.38 - PORTA VENEZIANA - 92X211CM</v>
          </cell>
          <cell r="C500" t="str">
            <v>UN</v>
          </cell>
          <cell r="D500">
            <v>219.1</v>
          </cell>
          <cell r="E500">
            <v>499</v>
          </cell>
          <cell r="F500">
            <v>70138</v>
          </cell>
        </row>
        <row r="501">
          <cell r="A501" t="str">
            <v>07.01.39</v>
          </cell>
          <cell r="B501" t="str">
            <v>PM.39 - PORTA DE MADEIRA LISA DE CORRER, 2 FLS, TRILHO DE FERRO</v>
          </cell>
          <cell r="C501" t="str">
            <v>M2</v>
          </cell>
          <cell r="D501">
            <v>129.58000000000001</v>
          </cell>
          <cell r="E501">
            <v>500</v>
          </cell>
          <cell r="F501">
            <v>70139</v>
          </cell>
        </row>
        <row r="502">
          <cell r="A502" t="str">
            <v>07.01.45</v>
          </cell>
          <cell r="B502" t="str">
            <v>PM.45 - PORTA DE MADEIRA LISA COMUM, 2 FLS - 124X211CM</v>
          </cell>
          <cell r="C502" t="str">
            <v>UN</v>
          </cell>
          <cell r="D502">
            <v>211.36</v>
          </cell>
          <cell r="E502">
            <v>501</v>
          </cell>
          <cell r="F502">
            <v>70145</v>
          </cell>
        </row>
        <row r="503">
          <cell r="A503" t="str">
            <v>07.01.46</v>
          </cell>
          <cell r="B503" t="str">
            <v>PM.46 - PORTA DE MADEIRA LISA COMUM, 2 FLS - 144X211CM</v>
          </cell>
          <cell r="C503" t="str">
            <v>UN</v>
          </cell>
          <cell r="D503">
            <v>210.5</v>
          </cell>
          <cell r="E503">
            <v>502</v>
          </cell>
          <cell r="F503">
            <v>70146</v>
          </cell>
        </row>
        <row r="504">
          <cell r="A504" t="str">
            <v>07.01.47</v>
          </cell>
          <cell r="B504" t="str">
            <v>PM.47 - PORTA DE MADEIRA LISA COMUM, 2 FLS - 164X211CM</v>
          </cell>
          <cell r="C504" t="str">
            <v>UN</v>
          </cell>
          <cell r="D504">
            <v>211.11</v>
          </cell>
          <cell r="E504">
            <v>503</v>
          </cell>
          <cell r="F504">
            <v>70147</v>
          </cell>
        </row>
        <row r="505">
          <cell r="A505" t="str">
            <v>07.01.48</v>
          </cell>
          <cell r="B505" t="str">
            <v>PM.48 - PORTA DE MADEIRA LISA COMUM, 2 FLS - 184X211CM</v>
          </cell>
          <cell r="C505" t="str">
            <v>UN</v>
          </cell>
          <cell r="D505">
            <v>219.72</v>
          </cell>
          <cell r="E505">
            <v>504</v>
          </cell>
          <cell r="F505">
            <v>70148</v>
          </cell>
        </row>
        <row r="506">
          <cell r="A506" t="str">
            <v>07.01.49</v>
          </cell>
          <cell r="B506" t="str">
            <v>PM.49 - PORTA DE MADEIRA LISA COMUM, 2 FLS - 204X211CM</v>
          </cell>
          <cell r="C506" t="str">
            <v>UN</v>
          </cell>
          <cell r="D506">
            <v>283.94</v>
          </cell>
          <cell r="E506">
            <v>505</v>
          </cell>
          <cell r="F506">
            <v>70149</v>
          </cell>
        </row>
        <row r="507">
          <cell r="A507" t="str">
            <v>07.01.50</v>
          </cell>
          <cell r="B507" t="str">
            <v>EM.01 - BATENTE DE MADEIRA (14CM) - PARA PORTA DE 1FL,SEM BANDEIRA</v>
          </cell>
          <cell r="C507" t="str">
            <v>JG</v>
          </cell>
          <cell r="D507">
            <v>87.1</v>
          </cell>
          <cell r="E507">
            <v>506</v>
          </cell>
          <cell r="F507">
            <v>70150</v>
          </cell>
        </row>
        <row r="508">
          <cell r="A508" t="str">
            <v>07.01.51</v>
          </cell>
          <cell r="B508" t="str">
            <v>EM.01 - BATENTE DE MADEIRA (14CM) - PARA PORTA DE 2FL,SEM BANDEIRA</v>
          </cell>
          <cell r="C508" t="str">
            <v>JG</v>
          </cell>
          <cell r="D508">
            <v>134.96</v>
          </cell>
          <cell r="E508">
            <v>507</v>
          </cell>
          <cell r="F508">
            <v>70151</v>
          </cell>
        </row>
        <row r="509">
          <cell r="A509" t="str">
            <v>07.01.52</v>
          </cell>
          <cell r="B509" t="str">
            <v>EM.01 - BATENTE DE MADEIRA (14CM) - PARA PORTA COM BANDEIRA</v>
          </cell>
          <cell r="C509" t="str">
            <v>JG</v>
          </cell>
          <cell r="D509">
            <v>127.41</v>
          </cell>
          <cell r="E509">
            <v>508</v>
          </cell>
          <cell r="F509">
            <v>70152</v>
          </cell>
        </row>
        <row r="510">
          <cell r="A510" t="str">
            <v>07.01.53</v>
          </cell>
          <cell r="B510" t="str">
            <v>EM.01 - BATENTE DE MADEIRA (14CM) - PARA INSTALACOES SANITARIAS</v>
          </cell>
          <cell r="C510" t="str">
            <v>JG</v>
          </cell>
          <cell r="D510">
            <v>79.81</v>
          </cell>
          <cell r="E510">
            <v>509</v>
          </cell>
          <cell r="F510">
            <v>70153</v>
          </cell>
        </row>
        <row r="511">
          <cell r="A511" t="str">
            <v>07.01.54</v>
          </cell>
          <cell r="B511" t="str">
            <v>EM.02 - BATENTE DE MADEIRA (25CM) - PARA PORTA DE 1FL,SEM BANDEIRA</v>
          </cell>
          <cell r="C511" t="str">
            <v>JG</v>
          </cell>
          <cell r="D511">
            <v>157.38999999999999</v>
          </cell>
          <cell r="E511">
            <v>510</v>
          </cell>
          <cell r="F511">
            <v>70154</v>
          </cell>
        </row>
        <row r="512">
          <cell r="A512" t="str">
            <v>07.01.55</v>
          </cell>
          <cell r="B512" t="str">
            <v>EM.02 - BATENTE DE MADEIRA (25CM) - PARA PORTA DE 2FL,SEM BANDEIRA</v>
          </cell>
          <cell r="C512" t="str">
            <v>JG</v>
          </cell>
          <cell r="D512">
            <v>266.86</v>
          </cell>
          <cell r="E512">
            <v>511</v>
          </cell>
          <cell r="F512">
            <v>70155</v>
          </cell>
        </row>
        <row r="513">
          <cell r="A513" t="str">
            <v>07.01.56</v>
          </cell>
          <cell r="B513" t="str">
            <v>EM.02 - BATENTE DE MADEIRA (25CM) - PARA PORTA COM BANDEIRA</v>
          </cell>
          <cell r="C513" t="str">
            <v>JG</v>
          </cell>
          <cell r="D513">
            <v>251.04</v>
          </cell>
          <cell r="E513">
            <v>512</v>
          </cell>
          <cell r="F513">
            <v>70156</v>
          </cell>
        </row>
        <row r="514">
          <cell r="A514" t="str">
            <v>07.01.57</v>
          </cell>
          <cell r="B514" t="str">
            <v>EM.03 - BATENTE DE MADEIRA (9,5CM) - PARA PORTA EM DIVISORIA DV.01</v>
          </cell>
          <cell r="C514" t="str">
            <v>M</v>
          </cell>
          <cell r="D514">
            <v>14.52</v>
          </cell>
          <cell r="E514">
            <v>513</v>
          </cell>
          <cell r="F514">
            <v>70157</v>
          </cell>
        </row>
        <row r="515">
          <cell r="A515" t="str">
            <v>07.01.70</v>
          </cell>
          <cell r="B515" t="str">
            <v>EM.16-BANDEIRA FIXA PARA PORTAS DE PASSAGEM - FOLHA LISA,35MM</v>
          </cell>
          <cell r="C515" t="str">
            <v>M2</v>
          </cell>
          <cell r="D515">
            <v>55.46</v>
          </cell>
          <cell r="E515">
            <v>514</v>
          </cell>
          <cell r="F515">
            <v>70170</v>
          </cell>
        </row>
        <row r="516">
          <cell r="A516" t="str">
            <v>07.01.75</v>
          </cell>
          <cell r="B516" t="str">
            <v>EM.21 VISOR FIXO C/ VIDRO E REQUADRO DE MADEIRA P/ PORTA</v>
          </cell>
          <cell r="C516" t="str">
            <v>UN</v>
          </cell>
          <cell r="D516">
            <v>47.04</v>
          </cell>
          <cell r="E516">
            <v>515</v>
          </cell>
          <cell r="F516">
            <v>70175</v>
          </cell>
        </row>
        <row r="517">
          <cell r="A517" t="str">
            <v>07.01.76</v>
          </cell>
          <cell r="B517" t="str">
            <v>PP 3A-PASSA PRATO- LACTARIO(DETALHE FABES)</v>
          </cell>
          <cell r="C517" t="str">
            <v>UN</v>
          </cell>
          <cell r="D517">
            <v>157.54</v>
          </cell>
          <cell r="E517">
            <v>516</v>
          </cell>
          <cell r="F517">
            <v>70176</v>
          </cell>
        </row>
        <row r="518">
          <cell r="A518" t="str">
            <v>07.01.77</v>
          </cell>
          <cell r="B518" t="str">
            <v>PP-3B PASSA PRATO- COZINHA (DETALHE FABES)</v>
          </cell>
          <cell r="C518" t="str">
            <v>UN</v>
          </cell>
          <cell r="D518">
            <v>475.12</v>
          </cell>
          <cell r="E518">
            <v>517</v>
          </cell>
          <cell r="F518">
            <v>70177</v>
          </cell>
        </row>
        <row r="519">
          <cell r="A519" t="str">
            <v>07.01.78</v>
          </cell>
          <cell r="B519" t="str">
            <v>VISOR-BANHO E TROCA/LACTARIO C/VIDRO - CONF.DET.V1 FABES</v>
          </cell>
          <cell r="C519" t="str">
            <v>M2</v>
          </cell>
          <cell r="D519">
            <v>156.29</v>
          </cell>
          <cell r="E519">
            <v>518</v>
          </cell>
          <cell r="F519">
            <v>70178</v>
          </cell>
        </row>
        <row r="520">
          <cell r="A520" t="str">
            <v>07.01.80</v>
          </cell>
          <cell r="B520" t="str">
            <v>EM26 - FAIXA BATE MACA EM LAM. MELAMINICO P/ PORTA DE MADEIRA</v>
          </cell>
          <cell r="C520" t="str">
            <v>M2</v>
          </cell>
          <cell r="D520">
            <v>30.72</v>
          </cell>
          <cell r="E520">
            <v>519</v>
          </cell>
          <cell r="F520">
            <v>70180</v>
          </cell>
        </row>
        <row r="521">
          <cell r="B521" t="str">
            <v>FERRAGENS E COMPLEMENTOS METÁLICOS</v>
          </cell>
          <cell r="E521">
            <v>520</v>
          </cell>
        </row>
        <row r="522">
          <cell r="A522" t="str">
            <v>07.02.02</v>
          </cell>
          <cell r="B522" t="str">
            <v>FECHADURA DE CILINDRO,REFORCADA (55MM) - PORTA EXTERNA DE ABRIR</v>
          </cell>
          <cell r="C522" t="str">
            <v>JG</v>
          </cell>
          <cell r="D522">
            <v>158.68</v>
          </cell>
          <cell r="E522">
            <v>521</v>
          </cell>
          <cell r="F522">
            <v>70202</v>
          </cell>
        </row>
        <row r="523">
          <cell r="A523" t="str">
            <v>07.02.05</v>
          </cell>
          <cell r="B523" t="str">
            <v>FECHADURA DE CILINDRO,LEVE (55MM) - PORTA INTERNA DE ABRIR</v>
          </cell>
          <cell r="C523" t="str">
            <v>JG</v>
          </cell>
          <cell r="D523">
            <v>95.57</v>
          </cell>
          <cell r="E523">
            <v>522</v>
          </cell>
          <cell r="F523">
            <v>70205</v>
          </cell>
        </row>
        <row r="524">
          <cell r="A524" t="str">
            <v>07.02.08</v>
          </cell>
          <cell r="B524" t="str">
            <v>FECHADURA DE CILINDRO,CAIXA RASA (22MM) - PORTA C/MONTANTE ESTREITO</v>
          </cell>
          <cell r="C524" t="str">
            <v>JG</v>
          </cell>
          <cell r="D524">
            <v>95.76</v>
          </cell>
          <cell r="E524">
            <v>523</v>
          </cell>
          <cell r="F524">
            <v>70208</v>
          </cell>
        </row>
        <row r="525">
          <cell r="A525" t="str">
            <v>07.02.10</v>
          </cell>
          <cell r="B525" t="str">
            <v>FECHADURA DE CILINDRO,SO LINGUETA (55MM) - PORTA DE ABRIR</v>
          </cell>
          <cell r="C525" t="str">
            <v>JG</v>
          </cell>
          <cell r="D525">
            <v>49.48</v>
          </cell>
          <cell r="E525">
            <v>524</v>
          </cell>
          <cell r="F525">
            <v>70210</v>
          </cell>
        </row>
        <row r="526">
          <cell r="A526" t="str">
            <v>07.02.12</v>
          </cell>
          <cell r="B526" t="str">
            <v>FECHADURA DE CILINDRO,BICO DE PAPAGAIO (22MM) - PORTA DE CORRER</v>
          </cell>
          <cell r="C526" t="str">
            <v>JG</v>
          </cell>
          <cell r="D526">
            <v>52.63</v>
          </cell>
          <cell r="E526">
            <v>525</v>
          </cell>
          <cell r="F526">
            <v>70212</v>
          </cell>
        </row>
        <row r="527">
          <cell r="A527" t="str">
            <v>07.02.16</v>
          </cell>
          <cell r="B527" t="str">
            <v>FECHADURA TIPO GORGE (55MM) - PORTA INTERNA OU EXTERNA DE ABRIR</v>
          </cell>
          <cell r="C527" t="str">
            <v>JG</v>
          </cell>
          <cell r="D527">
            <v>98.73</v>
          </cell>
          <cell r="E527">
            <v>526</v>
          </cell>
          <cell r="F527">
            <v>70216</v>
          </cell>
        </row>
        <row r="528">
          <cell r="A528" t="str">
            <v>07.02.19</v>
          </cell>
          <cell r="B528" t="str">
            <v>FECHADURA TIPO GORGE,SO LINGUETA (55MM) - PORTA INTERNA DE ABRIR</v>
          </cell>
          <cell r="C528" t="str">
            <v>JG</v>
          </cell>
          <cell r="D528">
            <v>54.97</v>
          </cell>
          <cell r="E528">
            <v>527</v>
          </cell>
          <cell r="F528">
            <v>70219</v>
          </cell>
        </row>
        <row r="529">
          <cell r="A529" t="str">
            <v>07.02.28</v>
          </cell>
          <cell r="B529" t="str">
            <v>FECHADURA TIPO SO TRINCO (55MM) - PORTA INTERNA DE ABRIR</v>
          </cell>
          <cell r="C529" t="str">
            <v>JG</v>
          </cell>
          <cell r="D529">
            <v>74.97</v>
          </cell>
          <cell r="E529">
            <v>528</v>
          </cell>
          <cell r="F529">
            <v>70228</v>
          </cell>
        </row>
        <row r="530">
          <cell r="A530" t="str">
            <v>07.02.31</v>
          </cell>
          <cell r="B530" t="str">
            <v>FECHADURA TIPO TRANQUETA E TRINCO (55MM) - PORTA DE SANITARIO</v>
          </cell>
          <cell r="C530" t="str">
            <v>JG</v>
          </cell>
          <cell r="D530">
            <v>105.3</v>
          </cell>
          <cell r="E530">
            <v>529</v>
          </cell>
          <cell r="F530">
            <v>70231</v>
          </cell>
        </row>
        <row r="531">
          <cell r="A531" t="str">
            <v>07.02.33</v>
          </cell>
          <cell r="B531" t="str">
            <v>FECHADURA TIPO TRANQUETA (40MM) - PORTA INTERNA DE INSTAL.SANITARIAS</v>
          </cell>
          <cell r="C531" t="str">
            <v>JG</v>
          </cell>
          <cell r="D531">
            <v>64.55</v>
          </cell>
          <cell r="E531">
            <v>530</v>
          </cell>
          <cell r="F531">
            <v>70233</v>
          </cell>
        </row>
        <row r="532">
          <cell r="A532" t="str">
            <v>07.02.50</v>
          </cell>
          <cell r="B532" t="str">
            <v>TARGETA DE SOBREPOR,TIPO"LIVRE-OCUPADO"- 60X65MM</v>
          </cell>
          <cell r="C532" t="str">
            <v>UN</v>
          </cell>
          <cell r="D532">
            <v>43.26</v>
          </cell>
          <cell r="E532">
            <v>531</v>
          </cell>
          <cell r="F532">
            <v>70250</v>
          </cell>
        </row>
        <row r="533">
          <cell r="A533" t="str">
            <v>07.02.51</v>
          </cell>
          <cell r="B533" t="str">
            <v>FECHO SEMI-EMBUTIDO,TIPO"UNHA" - 1"X2 1/2"</v>
          </cell>
          <cell r="C533" t="str">
            <v>UN</v>
          </cell>
          <cell r="D533">
            <v>35.39</v>
          </cell>
          <cell r="E533">
            <v>532</v>
          </cell>
          <cell r="F533">
            <v>70251</v>
          </cell>
        </row>
        <row r="534">
          <cell r="A534" t="str">
            <v>07.02.52</v>
          </cell>
          <cell r="B534" t="str">
            <v>FECHO DE EMBUTIR,TRAVA ACIONADA POR ALAVANCA,3/4"X220MM - PORTA 2FL</v>
          </cell>
          <cell r="C534" t="str">
            <v>UN</v>
          </cell>
          <cell r="D534">
            <v>39.229999999999997</v>
          </cell>
          <cell r="E534">
            <v>533</v>
          </cell>
          <cell r="F534">
            <v>70252</v>
          </cell>
        </row>
        <row r="535">
          <cell r="A535" t="str">
            <v>07.02.55</v>
          </cell>
          <cell r="B535" t="str">
            <v>FECHO DE SEGURANCA,TIPO ROLETE - 5/8"X70MM</v>
          </cell>
          <cell r="C535" t="str">
            <v>UN</v>
          </cell>
          <cell r="D535">
            <v>25.94</v>
          </cell>
          <cell r="E535">
            <v>534</v>
          </cell>
          <cell r="F535">
            <v>70255</v>
          </cell>
        </row>
        <row r="536">
          <cell r="A536" t="str">
            <v>07.02.64</v>
          </cell>
          <cell r="B536" t="str">
            <v>MOLA FECHA-PORTA,TIPO LEVE (AMORTECEDOR HIDRAULICO)</v>
          </cell>
          <cell r="C536" t="str">
            <v>UN</v>
          </cell>
          <cell r="D536">
            <v>122.37</v>
          </cell>
          <cell r="E536">
            <v>535</v>
          </cell>
          <cell r="F536">
            <v>70264</v>
          </cell>
        </row>
        <row r="537">
          <cell r="A537" t="str">
            <v>07.02.65</v>
          </cell>
          <cell r="B537" t="str">
            <v>MOLA FECHA-PORTA,TIPO PESADO</v>
          </cell>
          <cell r="C537" t="str">
            <v>UN</v>
          </cell>
          <cell r="D537">
            <v>204.56</v>
          </cell>
          <cell r="E537">
            <v>536</v>
          </cell>
          <cell r="F537">
            <v>70265</v>
          </cell>
        </row>
        <row r="538">
          <cell r="A538" t="str">
            <v>07.02.66</v>
          </cell>
          <cell r="B538" t="str">
            <v>MOLA VAI-E-VEM,DE TOPO</v>
          </cell>
          <cell r="C538" t="str">
            <v>UN</v>
          </cell>
          <cell r="D538">
            <v>101.02</v>
          </cell>
          <cell r="E538">
            <v>537</v>
          </cell>
          <cell r="F538">
            <v>70266</v>
          </cell>
        </row>
        <row r="539">
          <cell r="A539" t="str">
            <v>07.02.71</v>
          </cell>
          <cell r="B539" t="str">
            <v>CADEADO DE LATAO (COM CILINDRO E TRAVA DUPLA) - 25MM PESO MIN.70G</v>
          </cell>
          <cell r="C539" t="str">
            <v>UN</v>
          </cell>
          <cell r="D539">
            <v>7.25</v>
          </cell>
          <cell r="E539">
            <v>538</v>
          </cell>
          <cell r="F539">
            <v>70271</v>
          </cell>
        </row>
        <row r="540">
          <cell r="A540" t="str">
            <v>07.02.72</v>
          </cell>
          <cell r="B540" t="str">
            <v>CADEADO DE LATAO (COM CILINDRO E TRAVA DUPLA) - 30MM PESO MIN.105G</v>
          </cell>
          <cell r="C540" t="str">
            <v>UN</v>
          </cell>
          <cell r="D540">
            <v>8.18</v>
          </cell>
          <cell r="E540">
            <v>539</v>
          </cell>
          <cell r="F540">
            <v>70272</v>
          </cell>
        </row>
        <row r="541">
          <cell r="A541" t="str">
            <v>07.02.73</v>
          </cell>
          <cell r="B541" t="str">
            <v>CADEADO DE LATAO (COM CILINDRO E TRAVA DUPLA) - 35MM PESO MIN.140G</v>
          </cell>
          <cell r="C541" t="str">
            <v>UN</v>
          </cell>
          <cell r="D541">
            <v>10.3</v>
          </cell>
          <cell r="E541">
            <v>540</v>
          </cell>
          <cell r="F541">
            <v>70273</v>
          </cell>
        </row>
        <row r="542">
          <cell r="A542" t="str">
            <v>07.02.80</v>
          </cell>
          <cell r="B542" t="str">
            <v>PORTA-CADEADO DE FERRO PINTADO - 60MM PESO MINIMO 25G</v>
          </cell>
          <cell r="C542" t="str">
            <v>UN</v>
          </cell>
          <cell r="D542">
            <v>3.91</v>
          </cell>
          <cell r="E542">
            <v>541</v>
          </cell>
          <cell r="F542">
            <v>70280</v>
          </cell>
        </row>
        <row r="543">
          <cell r="A543" t="str">
            <v>07.02.81</v>
          </cell>
          <cell r="B543" t="str">
            <v>PORTA-CADEADO DE FERRO PINTADO - 90MM PESO MINIMO 115G</v>
          </cell>
          <cell r="C543" t="str">
            <v>UN</v>
          </cell>
          <cell r="D543">
            <v>5.05</v>
          </cell>
          <cell r="E543">
            <v>542</v>
          </cell>
          <cell r="F543">
            <v>70281</v>
          </cell>
        </row>
        <row r="544">
          <cell r="A544" t="str">
            <v>07.02.90</v>
          </cell>
          <cell r="B544" t="str">
            <v>BARRA ANTI-PANICO P/ PORTA 1 FOLHA - COLOCADA</v>
          </cell>
          <cell r="C544" t="str">
            <v>UN</v>
          </cell>
          <cell r="D544">
            <v>298.20999999999998</v>
          </cell>
          <cell r="E544">
            <v>543</v>
          </cell>
          <cell r="F544">
            <v>70290</v>
          </cell>
        </row>
        <row r="545">
          <cell r="B545" t="str">
            <v>PORTAS COM REVESTIMENTO</v>
          </cell>
          <cell r="E545">
            <v>544</v>
          </cell>
        </row>
        <row r="546">
          <cell r="A546" t="str">
            <v>07.03.01</v>
          </cell>
          <cell r="B546" t="str">
            <v>PM.50 PORTA DE MADEIRA LISA, REV. C/ LAM. MEL. 2 FLS 124X211CM</v>
          </cell>
          <cell r="C546" t="str">
            <v>UN</v>
          </cell>
          <cell r="D546">
            <v>338.1</v>
          </cell>
          <cell r="E546">
            <v>545</v>
          </cell>
          <cell r="F546">
            <v>70301</v>
          </cell>
        </row>
        <row r="547">
          <cell r="A547" t="str">
            <v>07.03.02</v>
          </cell>
          <cell r="B547" t="str">
            <v>PM.51 PORTA DE MADEIRA LISA, REV. C/ LAM. MEL. 2 FLS 144X211CM</v>
          </cell>
          <cell r="C547" t="str">
            <v>UN</v>
          </cell>
          <cell r="D547">
            <v>354.1</v>
          </cell>
          <cell r="E547">
            <v>546</v>
          </cell>
          <cell r="F547">
            <v>70302</v>
          </cell>
        </row>
        <row r="548">
          <cell r="A548" t="str">
            <v>07.03.03</v>
          </cell>
          <cell r="B548" t="str">
            <v>PM.52 PORTA DE MADEIRA LISA, REV. C/ LAM. MEL. 2 FLS 164X211CM</v>
          </cell>
          <cell r="C548" t="str">
            <v>UN</v>
          </cell>
          <cell r="D548">
            <v>369.59</v>
          </cell>
          <cell r="E548">
            <v>547</v>
          </cell>
          <cell r="F548">
            <v>70303</v>
          </cell>
        </row>
        <row r="549">
          <cell r="A549" t="str">
            <v>07.03.04</v>
          </cell>
          <cell r="B549" t="str">
            <v>PM.53 PORTA DE MADEIRA LISA, REV. C/ LAM. MEL. 2 FLS 184X211CM</v>
          </cell>
          <cell r="C549" t="str">
            <v>UN</v>
          </cell>
          <cell r="D549">
            <v>384.95</v>
          </cell>
          <cell r="E549">
            <v>548</v>
          </cell>
          <cell r="F549">
            <v>70304</v>
          </cell>
        </row>
        <row r="550">
          <cell r="A550" t="str">
            <v>07.03.05</v>
          </cell>
          <cell r="B550" t="str">
            <v>PM.54 PORTA DE MADEIRA LISA, REV. C/ LAM. MEL. 2 FLS 204X211CM</v>
          </cell>
          <cell r="C550" t="str">
            <v>UN</v>
          </cell>
          <cell r="D550">
            <v>483.11</v>
          </cell>
          <cell r="E550">
            <v>549</v>
          </cell>
          <cell r="F550">
            <v>70305</v>
          </cell>
        </row>
        <row r="551">
          <cell r="A551" t="str">
            <v>07.03.20</v>
          </cell>
          <cell r="B551" t="str">
            <v>PM55 PORTA GUICHE EM MADEIRA LISA C/ LAM. MEL. (62X211)CM</v>
          </cell>
          <cell r="C551" t="str">
            <v>UN</v>
          </cell>
          <cell r="D551">
            <v>179.14</v>
          </cell>
          <cell r="E551">
            <v>550</v>
          </cell>
          <cell r="F551">
            <v>70320</v>
          </cell>
        </row>
        <row r="552">
          <cell r="A552" t="str">
            <v>07.03.21</v>
          </cell>
          <cell r="B552" t="str">
            <v>PM56 PORTA GUICHE EM MADEIRA LISA C/ LAM. MEL. (72X211)CM</v>
          </cell>
          <cell r="C552" t="str">
            <v>UN</v>
          </cell>
          <cell r="D552">
            <v>179.14</v>
          </cell>
          <cell r="E552">
            <v>551</v>
          </cell>
          <cell r="F552">
            <v>70321</v>
          </cell>
        </row>
        <row r="553">
          <cell r="A553" t="str">
            <v>07.03.22</v>
          </cell>
          <cell r="B553" t="str">
            <v>PM57 PORTA GUICHE EM MADEIRA LISA C/ LAM. MEL. (82X211)CM</v>
          </cell>
          <cell r="C553" t="str">
            <v>UN</v>
          </cell>
          <cell r="D553">
            <v>179.14</v>
          </cell>
          <cell r="E553">
            <v>552</v>
          </cell>
          <cell r="F553">
            <v>70322</v>
          </cell>
        </row>
        <row r="554">
          <cell r="A554" t="str">
            <v>07.03.23</v>
          </cell>
          <cell r="B554" t="str">
            <v>PM58 PORTA GUICHE EM MADEIRA LISA C/ LAM. MEL. (92X211)CM</v>
          </cell>
          <cell r="C554" t="str">
            <v>UN</v>
          </cell>
          <cell r="D554">
            <v>182.18</v>
          </cell>
          <cell r="E554">
            <v>553</v>
          </cell>
          <cell r="F554">
            <v>70323</v>
          </cell>
        </row>
        <row r="555">
          <cell r="A555" t="str">
            <v>07.03.24</v>
          </cell>
          <cell r="B555" t="str">
            <v>PM59 PORTA GUICHE EM MADEIRA LISA C/ LAM. MEL. (102X211)CM</v>
          </cell>
          <cell r="C555" t="str">
            <v>UN</v>
          </cell>
          <cell r="D555">
            <v>182.18</v>
          </cell>
          <cell r="E555">
            <v>554</v>
          </cell>
          <cell r="F555">
            <v>70324</v>
          </cell>
        </row>
        <row r="556">
          <cell r="B556" t="str">
            <v>ARMÁRIOS</v>
          </cell>
          <cell r="E556">
            <v>555</v>
          </cell>
        </row>
        <row r="557">
          <cell r="A557" t="str">
            <v>07.10.01</v>
          </cell>
          <cell r="B557" t="str">
            <v>MM01 ARMARIO MODULAR</v>
          </cell>
          <cell r="C557" t="str">
            <v>UN</v>
          </cell>
          <cell r="D557">
            <v>727.77</v>
          </cell>
          <cell r="E557">
            <v>556</v>
          </cell>
          <cell r="F557">
            <v>71001</v>
          </cell>
        </row>
        <row r="558">
          <cell r="A558" t="str">
            <v>07.10.02</v>
          </cell>
          <cell r="B558" t="str">
            <v>MM02 ARMARIO MODULAR</v>
          </cell>
          <cell r="C558" t="str">
            <v>UN</v>
          </cell>
          <cell r="D558">
            <v>737.05</v>
          </cell>
          <cell r="E558">
            <v>557</v>
          </cell>
          <cell r="F558">
            <v>71002</v>
          </cell>
        </row>
        <row r="559">
          <cell r="A559" t="str">
            <v>07.10.03</v>
          </cell>
          <cell r="B559" t="str">
            <v>MM03 ARMARIO MODULAR</v>
          </cell>
          <cell r="C559" t="str">
            <v>UN</v>
          </cell>
          <cell r="D559">
            <v>737.05</v>
          </cell>
          <cell r="E559">
            <v>558</v>
          </cell>
          <cell r="F559">
            <v>71003</v>
          </cell>
        </row>
        <row r="560">
          <cell r="A560" t="str">
            <v>07.10.04</v>
          </cell>
          <cell r="B560" t="str">
            <v>MM04 ARMARIO MODULAR</v>
          </cell>
          <cell r="C560" t="str">
            <v>UN</v>
          </cell>
          <cell r="D560">
            <v>737.05</v>
          </cell>
          <cell r="E560">
            <v>559</v>
          </cell>
          <cell r="F560">
            <v>71004</v>
          </cell>
        </row>
        <row r="561">
          <cell r="A561" t="str">
            <v>07.10.10</v>
          </cell>
          <cell r="B561" t="str">
            <v>MM10 ARMARIO BAIXO (2,40 X 0,40 X 0,60)M</v>
          </cell>
          <cell r="C561" t="str">
            <v>UN</v>
          </cell>
          <cell r="D561">
            <v>790.24</v>
          </cell>
          <cell r="E561">
            <v>560</v>
          </cell>
          <cell r="F561">
            <v>71010</v>
          </cell>
        </row>
        <row r="562">
          <cell r="A562" t="str">
            <v>07.10.11</v>
          </cell>
          <cell r="B562" t="str">
            <v>MM11 ARMARIO BAIXO (2,40 X 0,40 X 0,76)M</v>
          </cell>
          <cell r="C562" t="str">
            <v>UN</v>
          </cell>
          <cell r="D562">
            <v>775.05</v>
          </cell>
          <cell r="E562">
            <v>561</v>
          </cell>
          <cell r="F562">
            <v>71011</v>
          </cell>
        </row>
        <row r="563">
          <cell r="A563" t="str">
            <v>07.10.12</v>
          </cell>
          <cell r="B563" t="str">
            <v>MM12 ARMARIO BALCAO</v>
          </cell>
          <cell r="C563" t="str">
            <v>UN</v>
          </cell>
          <cell r="D563">
            <v>749.21</v>
          </cell>
          <cell r="E563">
            <v>562</v>
          </cell>
          <cell r="F563">
            <v>71012</v>
          </cell>
        </row>
        <row r="564">
          <cell r="A564" t="str">
            <v>07.10.13</v>
          </cell>
          <cell r="B564" t="str">
            <v>MM13 ARMARIO P/ CUMBUCAS</v>
          </cell>
          <cell r="C564" t="str">
            <v>UN</v>
          </cell>
          <cell r="D564">
            <v>876.11</v>
          </cell>
          <cell r="E564">
            <v>563</v>
          </cell>
          <cell r="F564">
            <v>71013</v>
          </cell>
        </row>
        <row r="565">
          <cell r="A565" t="str">
            <v>07.10.14</v>
          </cell>
          <cell r="B565" t="str">
            <v>MM14 ARMARIO P/ CANECAS</v>
          </cell>
          <cell r="C565" t="str">
            <v>UN</v>
          </cell>
          <cell r="D565">
            <v>952.09</v>
          </cell>
          <cell r="E565">
            <v>564</v>
          </cell>
          <cell r="F565">
            <v>71014</v>
          </cell>
        </row>
        <row r="566">
          <cell r="A566" t="str">
            <v>07.10.15</v>
          </cell>
          <cell r="B566" t="str">
            <v>MM15 ARMARIO P/ PRATOS</v>
          </cell>
          <cell r="C566" t="str">
            <v>UN</v>
          </cell>
          <cell r="D566">
            <v>931.74</v>
          </cell>
          <cell r="E566">
            <v>565</v>
          </cell>
          <cell r="F566">
            <v>71015</v>
          </cell>
        </row>
        <row r="567">
          <cell r="A567" t="str">
            <v>07.10.16</v>
          </cell>
          <cell r="B567" t="str">
            <v>MM16 GABINETE P/ BANCADA DE MARMORE</v>
          </cell>
          <cell r="C567" t="str">
            <v>UN</v>
          </cell>
          <cell r="D567">
            <v>901.69</v>
          </cell>
          <cell r="E567">
            <v>566</v>
          </cell>
          <cell r="F567">
            <v>71016</v>
          </cell>
        </row>
        <row r="568">
          <cell r="A568" t="str">
            <v>07.10.17</v>
          </cell>
          <cell r="B568" t="str">
            <v>MM17 GABINETE COM GAVETEIRO P/ BANCADA DE MARMORE</v>
          </cell>
          <cell r="C568" t="str">
            <v>UN</v>
          </cell>
          <cell r="D568">
            <v>994.56</v>
          </cell>
          <cell r="E568">
            <v>567</v>
          </cell>
          <cell r="F568">
            <v>71017</v>
          </cell>
        </row>
        <row r="569">
          <cell r="A569" t="str">
            <v>07.10.18</v>
          </cell>
          <cell r="B569" t="str">
            <v>MM18 - GUICHE</v>
          </cell>
          <cell r="C569" t="str">
            <v>UN</v>
          </cell>
          <cell r="D569">
            <v>404.24</v>
          </cell>
          <cell r="E569">
            <v>568</v>
          </cell>
          <cell r="F569">
            <v>71018</v>
          </cell>
        </row>
        <row r="570">
          <cell r="A570" t="str">
            <v>07.10.25</v>
          </cell>
          <cell r="B570" t="str">
            <v>MM25 ARMARIO EM PORTAS E SEM REVESTIMENTO</v>
          </cell>
          <cell r="C570" t="str">
            <v>M2</v>
          </cell>
          <cell r="D570">
            <v>346.87</v>
          </cell>
          <cell r="E570">
            <v>569</v>
          </cell>
          <cell r="F570">
            <v>71025</v>
          </cell>
        </row>
        <row r="571">
          <cell r="A571" t="str">
            <v>07.10.26</v>
          </cell>
          <cell r="B571" t="str">
            <v>MM26 ARMARIO S/ PORTAS, REVEST. EXT. EM LAM. MEL.</v>
          </cell>
          <cell r="C571" t="str">
            <v>M2</v>
          </cell>
          <cell r="D571">
            <v>393.54</v>
          </cell>
          <cell r="E571">
            <v>570</v>
          </cell>
          <cell r="F571">
            <v>71026</v>
          </cell>
        </row>
        <row r="572">
          <cell r="A572" t="str">
            <v>07.10.27</v>
          </cell>
          <cell r="B572" t="str">
            <v>MM27 ARMARIO S/ PORTAS, REVEST. EXT. E INT. EM LAM. MEL.</v>
          </cell>
          <cell r="C572" t="str">
            <v>M2</v>
          </cell>
          <cell r="D572">
            <v>456.89</v>
          </cell>
          <cell r="E572">
            <v>571</v>
          </cell>
          <cell r="F572">
            <v>71027</v>
          </cell>
        </row>
        <row r="573">
          <cell r="A573" t="str">
            <v>07.10.28</v>
          </cell>
          <cell r="B573" t="str">
            <v>MM28 ARMARIO C/ PORTAS, E S/ REVESTIMENTO</v>
          </cell>
          <cell r="C573" t="str">
            <v>M2</v>
          </cell>
          <cell r="D573">
            <v>428.86</v>
          </cell>
          <cell r="E573">
            <v>572</v>
          </cell>
          <cell r="F573">
            <v>71028</v>
          </cell>
        </row>
        <row r="574">
          <cell r="A574" t="str">
            <v>07.10.29</v>
          </cell>
          <cell r="B574" t="str">
            <v>MM29 ARMARIO C/ PORTAS, REVST. EXT. EM LAM. MELAMINICO</v>
          </cell>
          <cell r="C574" t="str">
            <v>M2</v>
          </cell>
          <cell r="D574">
            <v>484.08</v>
          </cell>
          <cell r="E574">
            <v>573</v>
          </cell>
          <cell r="F574">
            <v>71029</v>
          </cell>
        </row>
        <row r="575">
          <cell r="A575" t="str">
            <v>07.10.30</v>
          </cell>
          <cell r="B575" t="str">
            <v>MM30 ARMARIO C/ PORTAS, REVEST. EXT. E INT. EM LAM. MEL.</v>
          </cell>
          <cell r="C575" t="str">
            <v>M2</v>
          </cell>
          <cell r="D575">
            <v>538.17999999999995</v>
          </cell>
          <cell r="E575">
            <v>574</v>
          </cell>
          <cell r="F575">
            <v>71030</v>
          </cell>
        </row>
        <row r="576">
          <cell r="A576" t="str">
            <v>07.10.34</v>
          </cell>
          <cell r="B576" t="str">
            <v>MM34 PORTAS P/ ARMARIO S/ REVESTIMENTO</v>
          </cell>
          <cell r="C576" t="str">
            <v>M2</v>
          </cell>
          <cell r="D576">
            <v>142.94999999999999</v>
          </cell>
          <cell r="E576">
            <v>575</v>
          </cell>
          <cell r="F576">
            <v>71034</v>
          </cell>
        </row>
        <row r="577">
          <cell r="A577" t="str">
            <v>07.10.35</v>
          </cell>
          <cell r="B577" t="str">
            <v>MM35 PORTAS P/ ARMARIO REV. EXT. EM LAM. MELAMINICO</v>
          </cell>
          <cell r="C577" t="str">
            <v>M2</v>
          </cell>
          <cell r="D577">
            <v>187.8</v>
          </cell>
          <cell r="E577">
            <v>576</v>
          </cell>
          <cell r="F577">
            <v>71035</v>
          </cell>
        </row>
        <row r="578">
          <cell r="A578" t="str">
            <v>07.10.36</v>
          </cell>
          <cell r="B578" t="str">
            <v>MM36 PORTAS P/ ARMARIO REV. EXT. E INT. EM LAM. MELAM.</v>
          </cell>
          <cell r="C578" t="str">
            <v>M2</v>
          </cell>
          <cell r="D578">
            <v>224.24</v>
          </cell>
          <cell r="E578">
            <v>577</v>
          </cell>
          <cell r="F578">
            <v>71036</v>
          </cell>
        </row>
        <row r="579">
          <cell r="A579" t="str">
            <v>07.10.44</v>
          </cell>
          <cell r="B579" t="str">
            <v>MM44 PORTAS DE CORRER P/ ARMARIO S/ REVESTIMENTO</v>
          </cell>
          <cell r="C579" t="str">
            <v>M2</v>
          </cell>
          <cell r="D579">
            <v>206.86</v>
          </cell>
          <cell r="E579">
            <v>578</v>
          </cell>
          <cell r="F579">
            <v>71044</v>
          </cell>
        </row>
        <row r="580">
          <cell r="A580" t="str">
            <v>07.10.45</v>
          </cell>
          <cell r="B580" t="str">
            <v>MM45 PORTAS DE CORRER P/ ARMARIO REV. EXT. EM LAM. MELAMINICO</v>
          </cell>
          <cell r="C580" t="str">
            <v>M2</v>
          </cell>
          <cell r="D580">
            <v>234.89</v>
          </cell>
          <cell r="E580">
            <v>579</v>
          </cell>
          <cell r="F580">
            <v>71045</v>
          </cell>
        </row>
        <row r="581">
          <cell r="A581" t="str">
            <v>07.10.46</v>
          </cell>
          <cell r="B581" t="str">
            <v>MM46 PORTAS DE CORRER P/ ARMARIO REV. EXT. E INT. EM LAM. MEL.</v>
          </cell>
          <cell r="C581" t="str">
            <v>M2</v>
          </cell>
          <cell r="D581">
            <v>265.72000000000003</v>
          </cell>
          <cell r="E581">
            <v>580</v>
          </cell>
          <cell r="F581">
            <v>71046</v>
          </cell>
        </row>
        <row r="582">
          <cell r="A582" t="str">
            <v>07.10.54</v>
          </cell>
          <cell r="B582" t="str">
            <v>MM54 PRATELEIRA P/ ARMARIO S/ REVEST.</v>
          </cell>
          <cell r="C582" t="str">
            <v>M2</v>
          </cell>
          <cell r="D582">
            <v>78.2</v>
          </cell>
          <cell r="E582">
            <v>581</v>
          </cell>
          <cell r="F582">
            <v>71054</v>
          </cell>
        </row>
        <row r="583">
          <cell r="A583" t="str">
            <v>07.10.55</v>
          </cell>
          <cell r="B583" t="str">
            <v>MM55 PRATELEIRA P/ ARMARIO REV. EM 1 FACE EM LAM. MEL.</v>
          </cell>
          <cell r="C583" t="str">
            <v>M2</v>
          </cell>
          <cell r="D583">
            <v>90.82</v>
          </cell>
          <cell r="E583">
            <v>582</v>
          </cell>
          <cell r="F583">
            <v>71055</v>
          </cell>
        </row>
        <row r="584">
          <cell r="A584" t="str">
            <v>07.10.56</v>
          </cell>
          <cell r="B584" t="str">
            <v>MM56 PRATELEIRA P/ ARMARIO REV. EM 2 FACES EM LAM. MEL.</v>
          </cell>
          <cell r="C584" t="str">
            <v>M2</v>
          </cell>
          <cell r="D584">
            <v>102.03</v>
          </cell>
          <cell r="E584">
            <v>583</v>
          </cell>
          <cell r="F584">
            <v>71056</v>
          </cell>
        </row>
        <row r="585">
          <cell r="A585" t="str">
            <v>07.10.64</v>
          </cell>
          <cell r="B585" t="str">
            <v>MM64 GAVETA P/ ARMARIO S/REVESTIMENTO</v>
          </cell>
          <cell r="C585" t="str">
            <v>UN</v>
          </cell>
          <cell r="D585">
            <v>40.08</v>
          </cell>
          <cell r="E585">
            <v>584</v>
          </cell>
          <cell r="F585">
            <v>71064</v>
          </cell>
        </row>
        <row r="586">
          <cell r="A586" t="str">
            <v>07.10.65</v>
          </cell>
          <cell r="B586" t="str">
            <v>MM65 GAVETA P/ ARMARIO REV. EXTERNO EM LAM. MELAMINICO</v>
          </cell>
          <cell r="C586" t="str">
            <v>UN</v>
          </cell>
          <cell r="D586">
            <v>48.77</v>
          </cell>
          <cell r="E586">
            <v>585</v>
          </cell>
          <cell r="F586">
            <v>71065</v>
          </cell>
        </row>
        <row r="587">
          <cell r="A587" t="str">
            <v>07.10.66</v>
          </cell>
          <cell r="B587" t="str">
            <v>MM66 GAVETA P/ ARMARIO REV. EXT. E INT. EM LAM. MELAMINICO</v>
          </cell>
          <cell r="C587" t="str">
            <v>UN</v>
          </cell>
          <cell r="D587">
            <v>54.38</v>
          </cell>
          <cell r="E587">
            <v>586</v>
          </cell>
          <cell r="F587">
            <v>71066</v>
          </cell>
        </row>
        <row r="588">
          <cell r="B588" t="str">
            <v>DIVERSOS</v>
          </cell>
          <cell r="E588">
            <v>587</v>
          </cell>
        </row>
        <row r="589">
          <cell r="A589" t="str">
            <v>07.20.10</v>
          </cell>
          <cell r="B589" t="str">
            <v>PEITORIL DE MADEIRA</v>
          </cell>
          <cell r="C589" t="str">
            <v>M</v>
          </cell>
          <cell r="D589">
            <v>16.52</v>
          </cell>
          <cell r="E589">
            <v>588</v>
          </cell>
          <cell r="F589">
            <v>72010</v>
          </cell>
        </row>
        <row r="590">
          <cell r="B590" t="str">
            <v>RETIRADAS</v>
          </cell>
          <cell r="E590">
            <v>589</v>
          </cell>
        </row>
        <row r="591">
          <cell r="A591" t="str">
            <v>07.60.01</v>
          </cell>
          <cell r="B591" t="str">
            <v>RETIRADA DE FOLHAS DE PORTA DE PASSAGEM OU JANELA</v>
          </cell>
          <cell r="C591" t="str">
            <v>UN</v>
          </cell>
          <cell r="D591">
            <v>3.49</v>
          </cell>
          <cell r="E591">
            <v>590</v>
          </cell>
          <cell r="F591">
            <v>76001</v>
          </cell>
        </row>
        <row r="592">
          <cell r="A592" t="str">
            <v>07.60.02</v>
          </cell>
          <cell r="B592" t="str">
            <v>RETIRADA DE BATENTES DE MADEIRA</v>
          </cell>
          <cell r="C592" t="str">
            <v>UN</v>
          </cell>
          <cell r="D592">
            <v>15.59</v>
          </cell>
          <cell r="E592">
            <v>591</v>
          </cell>
          <cell r="F592">
            <v>76002</v>
          </cell>
        </row>
        <row r="593">
          <cell r="A593" t="str">
            <v>07.60.08</v>
          </cell>
          <cell r="B593" t="str">
            <v>RETIRADA DE GUARNICOES OU MOLDURAS DE MADEIRA</v>
          </cell>
          <cell r="C593" t="str">
            <v>M</v>
          </cell>
          <cell r="D593">
            <v>0.49</v>
          </cell>
          <cell r="E593">
            <v>592</v>
          </cell>
          <cell r="F593">
            <v>76008</v>
          </cell>
        </row>
        <row r="594">
          <cell r="A594" t="str">
            <v>07.60.10</v>
          </cell>
          <cell r="B594" t="str">
            <v>RETIRADA DE GUICHES,INCLUSIVE BATENTE E FERRAGENS</v>
          </cell>
          <cell r="C594" t="str">
            <v>UN</v>
          </cell>
          <cell r="D594">
            <v>15.59</v>
          </cell>
          <cell r="E594">
            <v>593</v>
          </cell>
          <cell r="F594">
            <v>76010</v>
          </cell>
        </row>
        <row r="595">
          <cell r="A595" t="str">
            <v>07.60.50</v>
          </cell>
          <cell r="B595" t="str">
            <v>RETIRADA DE FECHADURAS DE EMBUTIR,COMPLETAS</v>
          </cell>
          <cell r="C595" t="str">
            <v>UN</v>
          </cell>
          <cell r="D595">
            <v>3.49</v>
          </cell>
          <cell r="E595">
            <v>594</v>
          </cell>
          <cell r="F595">
            <v>76050</v>
          </cell>
        </row>
        <row r="596">
          <cell r="A596" t="str">
            <v>07.60.51</v>
          </cell>
          <cell r="B596" t="str">
            <v>RETIRADA DE FECHADURAS,FECHOS OU TARGETAS DE SOBREPOR</v>
          </cell>
          <cell r="C596" t="str">
            <v>UN</v>
          </cell>
          <cell r="D596">
            <v>1.39</v>
          </cell>
          <cell r="E596">
            <v>595</v>
          </cell>
          <cell r="F596">
            <v>76051</v>
          </cell>
        </row>
        <row r="597">
          <cell r="A597" t="str">
            <v>07.60.60</v>
          </cell>
          <cell r="B597" t="str">
            <v>RETIRADA DE CREMONAS</v>
          </cell>
          <cell r="C597" t="str">
            <v>UN</v>
          </cell>
          <cell r="D597">
            <v>1.39</v>
          </cell>
          <cell r="E597">
            <v>596</v>
          </cell>
          <cell r="F597">
            <v>76060</v>
          </cell>
        </row>
        <row r="598">
          <cell r="A598" t="str">
            <v>07.60.65</v>
          </cell>
          <cell r="B598" t="str">
            <v>RETIRADA DE MACANETAS</v>
          </cell>
          <cell r="C598" t="str">
            <v>PR</v>
          </cell>
          <cell r="D598">
            <v>1.88</v>
          </cell>
          <cell r="E598">
            <v>597</v>
          </cell>
          <cell r="F598">
            <v>76065</v>
          </cell>
        </row>
        <row r="599">
          <cell r="A599" t="str">
            <v>07.60.66</v>
          </cell>
          <cell r="B599" t="str">
            <v>RETIRADA DE ESPELHOS</v>
          </cell>
          <cell r="C599" t="str">
            <v>PR</v>
          </cell>
          <cell r="D599">
            <v>1.19</v>
          </cell>
          <cell r="E599">
            <v>598</v>
          </cell>
          <cell r="F599">
            <v>76066</v>
          </cell>
        </row>
        <row r="600">
          <cell r="A600" t="str">
            <v>07.60.67</v>
          </cell>
          <cell r="B600" t="str">
            <v>RETIRADA DE ROSETAS OU ENTRADAS DE CHAVE GORGE</v>
          </cell>
          <cell r="C600" t="str">
            <v>PR</v>
          </cell>
          <cell r="D600">
            <v>1.19</v>
          </cell>
          <cell r="E600">
            <v>599</v>
          </cell>
          <cell r="F600">
            <v>76067</v>
          </cell>
        </row>
        <row r="601">
          <cell r="A601" t="str">
            <v>07.60.68</v>
          </cell>
          <cell r="B601" t="str">
            <v>RETIRADA DE BORBOLETAS OU LEVANTADORES TIPO"UNHA"</v>
          </cell>
          <cell r="C601" t="str">
            <v>UN</v>
          </cell>
          <cell r="D601">
            <v>0.94</v>
          </cell>
          <cell r="E601">
            <v>600</v>
          </cell>
          <cell r="F601">
            <v>76068</v>
          </cell>
        </row>
        <row r="602">
          <cell r="A602" t="str">
            <v>07.60.70</v>
          </cell>
          <cell r="B602" t="str">
            <v>RETIRADA DE DOBRADICAS</v>
          </cell>
          <cell r="C602" t="str">
            <v>UN</v>
          </cell>
          <cell r="D602">
            <v>1.39</v>
          </cell>
          <cell r="E602">
            <v>601</v>
          </cell>
          <cell r="F602">
            <v>76070</v>
          </cell>
        </row>
        <row r="603">
          <cell r="B603" t="str">
            <v>RECOLOCAÇÕES</v>
          </cell>
          <cell r="E603">
            <v>602</v>
          </cell>
        </row>
        <row r="604">
          <cell r="A604" t="str">
            <v>07.70.01</v>
          </cell>
          <cell r="B604" t="str">
            <v>RECOLOCACAO DE FOLHAS DE PORTA DE PASSAGEM OU JANELA</v>
          </cell>
          <cell r="C604" t="str">
            <v>UN</v>
          </cell>
          <cell r="D604">
            <v>28.58</v>
          </cell>
          <cell r="E604">
            <v>603</v>
          </cell>
          <cell r="F604">
            <v>77001</v>
          </cell>
        </row>
        <row r="605">
          <cell r="A605" t="str">
            <v>07.70.02</v>
          </cell>
          <cell r="B605" t="str">
            <v>RECOLOCACAO DE BATENTES MADEIRA</v>
          </cell>
          <cell r="C605" t="str">
            <v>UN</v>
          </cell>
          <cell r="D605">
            <v>17.79</v>
          </cell>
          <cell r="E605">
            <v>604</v>
          </cell>
          <cell r="F605">
            <v>77002</v>
          </cell>
        </row>
        <row r="606">
          <cell r="A606" t="str">
            <v>07.70.08</v>
          </cell>
          <cell r="B606" t="str">
            <v>RECOLOCACAO DE GUARNICOES OU MOLDURAS DE MADEIRA</v>
          </cell>
          <cell r="C606" t="str">
            <v>M</v>
          </cell>
          <cell r="D606">
            <v>0.65</v>
          </cell>
          <cell r="E606">
            <v>605</v>
          </cell>
          <cell r="F606">
            <v>77008</v>
          </cell>
        </row>
        <row r="607">
          <cell r="A607" t="str">
            <v>07.70.10</v>
          </cell>
          <cell r="B607" t="str">
            <v>RECOLOCACAO DE GUICHES,INCLUSIVE BATENTE E FERRAGENS</v>
          </cell>
          <cell r="C607" t="str">
            <v>UN</v>
          </cell>
          <cell r="D607">
            <v>24.69</v>
          </cell>
          <cell r="E607">
            <v>606</v>
          </cell>
          <cell r="F607">
            <v>77010</v>
          </cell>
        </row>
        <row r="608">
          <cell r="A608" t="str">
            <v>07.70.50</v>
          </cell>
          <cell r="B608" t="str">
            <v>RECOLOCACAO DE FECHADURAS DE EMBUTIR,COMPLETAS</v>
          </cell>
          <cell r="C608" t="str">
            <v>UN</v>
          </cell>
          <cell r="D608">
            <v>11.08</v>
          </cell>
          <cell r="E608">
            <v>607</v>
          </cell>
          <cell r="F608">
            <v>77050</v>
          </cell>
        </row>
        <row r="609">
          <cell r="A609" t="str">
            <v>07.70.51</v>
          </cell>
          <cell r="B609" t="str">
            <v>RECOLOCACAO DE FECHADURAS,FECHOS OU TARGETAS DE SOBREPOR</v>
          </cell>
          <cell r="C609" t="str">
            <v>UN</v>
          </cell>
          <cell r="D609">
            <v>5.58</v>
          </cell>
          <cell r="E609">
            <v>608</v>
          </cell>
          <cell r="F609">
            <v>77051</v>
          </cell>
        </row>
        <row r="610">
          <cell r="A610" t="str">
            <v>07.70.60</v>
          </cell>
          <cell r="B610" t="str">
            <v>RECOLOCACAO DE CREMONAS</v>
          </cell>
          <cell r="C610" t="str">
            <v>JG</v>
          </cell>
          <cell r="D610">
            <v>2.79</v>
          </cell>
          <cell r="E610">
            <v>609</v>
          </cell>
          <cell r="F610">
            <v>77060</v>
          </cell>
        </row>
        <row r="611">
          <cell r="A611" t="str">
            <v>07.70.65</v>
          </cell>
          <cell r="B611" t="str">
            <v>RECOLOCACAO DE MACANETAS</v>
          </cell>
          <cell r="C611" t="str">
            <v>PR</v>
          </cell>
          <cell r="D611">
            <v>1.19</v>
          </cell>
          <cell r="E611">
            <v>610</v>
          </cell>
          <cell r="F611">
            <v>77065</v>
          </cell>
        </row>
        <row r="612">
          <cell r="A612" t="str">
            <v>07.70.66</v>
          </cell>
          <cell r="B612" t="str">
            <v>RECOLOCACAO DE ESPELHOS</v>
          </cell>
          <cell r="C612" t="str">
            <v>PR</v>
          </cell>
          <cell r="D612">
            <v>1.19</v>
          </cell>
          <cell r="E612">
            <v>611</v>
          </cell>
          <cell r="F612">
            <v>77066</v>
          </cell>
        </row>
        <row r="613">
          <cell r="A613" t="str">
            <v>07.70.67</v>
          </cell>
          <cell r="B613" t="str">
            <v>RECOLOCACAO DE ROSETAS OU ENTRADAS DE CHAVE GORGE</v>
          </cell>
          <cell r="C613" t="str">
            <v>PR</v>
          </cell>
          <cell r="D613">
            <v>1.19</v>
          </cell>
          <cell r="E613">
            <v>612</v>
          </cell>
          <cell r="F613">
            <v>77067</v>
          </cell>
        </row>
        <row r="614">
          <cell r="A614" t="str">
            <v>07.70.68</v>
          </cell>
          <cell r="B614" t="str">
            <v>RECOLOCACAO DE BORBOLETAS OU LEVANTADORES TIPO"UNHA"</v>
          </cell>
          <cell r="C614" t="str">
            <v>UN</v>
          </cell>
          <cell r="D614">
            <v>0.87</v>
          </cell>
          <cell r="E614">
            <v>613</v>
          </cell>
          <cell r="F614">
            <v>77068</v>
          </cell>
        </row>
        <row r="615">
          <cell r="A615" t="str">
            <v>07.70.70</v>
          </cell>
          <cell r="B615" t="str">
            <v>RECOLOCACAO DE DOBRADICAS</v>
          </cell>
          <cell r="C615" t="str">
            <v>UN</v>
          </cell>
          <cell r="D615">
            <v>1.19</v>
          </cell>
          <cell r="E615">
            <v>614</v>
          </cell>
          <cell r="F615">
            <v>77070</v>
          </cell>
        </row>
        <row r="616">
          <cell r="B616" t="str">
            <v>SERVICOS PARCIAIS</v>
          </cell>
          <cell r="E616">
            <v>615</v>
          </cell>
        </row>
        <row r="617">
          <cell r="A617" t="str">
            <v>07.80.01</v>
          </cell>
          <cell r="B617" t="str">
            <v>GUARNICAO OU MOLDURA DE MADEIRA - 4,5CM</v>
          </cell>
          <cell r="C617" t="str">
            <v>M</v>
          </cell>
          <cell r="D617">
            <v>1.99</v>
          </cell>
          <cell r="E617">
            <v>616</v>
          </cell>
          <cell r="F617">
            <v>78001</v>
          </cell>
        </row>
        <row r="618">
          <cell r="A618" t="str">
            <v>07.80.02</v>
          </cell>
          <cell r="B618" t="str">
            <v>GUARNICAO OU MOLDURA DE MADEIRA - 7,5CM</v>
          </cell>
          <cell r="C618" t="str">
            <v>M</v>
          </cell>
          <cell r="D618">
            <v>4.41</v>
          </cell>
          <cell r="E618">
            <v>617</v>
          </cell>
          <cell r="F618">
            <v>78002</v>
          </cell>
        </row>
        <row r="619">
          <cell r="A619" t="str">
            <v>07.80.03</v>
          </cell>
          <cell r="B619" t="str">
            <v>GUARNICAO OU MOLDURA DE MADEIRA - 10,0CM</v>
          </cell>
          <cell r="C619" t="str">
            <v>M</v>
          </cell>
          <cell r="D619">
            <v>6.61</v>
          </cell>
          <cell r="E619">
            <v>618</v>
          </cell>
          <cell r="F619">
            <v>78003</v>
          </cell>
        </row>
        <row r="620">
          <cell r="A620" t="str">
            <v>07.80.04</v>
          </cell>
          <cell r="B620" t="str">
            <v>GUARNICAO OU MOLDURA DE MADEIRA - 15,0CM</v>
          </cell>
          <cell r="C620" t="str">
            <v>M</v>
          </cell>
          <cell r="D620">
            <v>9.02</v>
          </cell>
          <cell r="E620">
            <v>619</v>
          </cell>
          <cell r="F620">
            <v>78004</v>
          </cell>
        </row>
        <row r="621">
          <cell r="A621" t="str">
            <v>07.80.10</v>
          </cell>
          <cell r="B621" t="str">
            <v>FECHADURA DE CILINDRO,REFORCADA(55MM) - INCL.ADAPTACAO DA FURACAO</v>
          </cell>
          <cell r="C621" t="str">
            <v>JG</v>
          </cell>
          <cell r="D621">
            <v>156.24</v>
          </cell>
          <cell r="E621">
            <v>620</v>
          </cell>
          <cell r="F621">
            <v>78010</v>
          </cell>
        </row>
        <row r="622">
          <cell r="A622" t="str">
            <v>07.80.11</v>
          </cell>
          <cell r="B622" t="str">
            <v>FECHADURA DE CILINDRO,LEVE(55MM) - INCL.ADAPTACAO DA FURACAO</v>
          </cell>
          <cell r="C622" t="str">
            <v>JG</v>
          </cell>
          <cell r="D622">
            <v>93.13</v>
          </cell>
          <cell r="E622">
            <v>621</v>
          </cell>
          <cell r="F622">
            <v>78011</v>
          </cell>
        </row>
        <row r="623">
          <cell r="A623" t="str">
            <v>07.80.12</v>
          </cell>
          <cell r="B623" t="str">
            <v>FECHADURA DE CILINDRO,CAIXA RASA(22MM) - INCL.ADAPTACAO DA FURACAO</v>
          </cell>
          <cell r="C623" t="str">
            <v>JG</v>
          </cell>
          <cell r="D623">
            <v>93.53</v>
          </cell>
          <cell r="E623">
            <v>622</v>
          </cell>
          <cell r="F623">
            <v>78012</v>
          </cell>
        </row>
        <row r="624">
          <cell r="A624" t="str">
            <v>07.80.13</v>
          </cell>
          <cell r="B624" t="str">
            <v>FECHADURA DE CILINDRO,SO LINGUETA(55MM) - INCL.ADAPTACAO DA FURACAO</v>
          </cell>
          <cell r="C624" t="str">
            <v>JG</v>
          </cell>
          <cell r="D624">
            <v>46.06</v>
          </cell>
          <cell r="E624">
            <v>623</v>
          </cell>
          <cell r="F624">
            <v>78013</v>
          </cell>
        </row>
        <row r="625">
          <cell r="A625" t="str">
            <v>07.80.14</v>
          </cell>
          <cell r="B625" t="str">
            <v>FECHADURA DE CILINDRO,BICO DE PAPAGAIO(22MM) - INCL.ADAPT.DA FURACAO</v>
          </cell>
          <cell r="C625" t="str">
            <v>JG</v>
          </cell>
          <cell r="D625">
            <v>49.22</v>
          </cell>
          <cell r="E625">
            <v>624</v>
          </cell>
          <cell r="F625">
            <v>78014</v>
          </cell>
        </row>
        <row r="626">
          <cell r="A626" t="str">
            <v>07.80.15</v>
          </cell>
          <cell r="B626" t="str">
            <v>FECHADURA TIPO GORGE(55MM) - INCL.ADAPTACAO DA FURACAO</v>
          </cell>
          <cell r="C626" t="str">
            <v>JG</v>
          </cell>
          <cell r="D626">
            <v>96.29</v>
          </cell>
          <cell r="E626">
            <v>625</v>
          </cell>
          <cell r="F626">
            <v>78015</v>
          </cell>
        </row>
        <row r="627">
          <cell r="A627" t="str">
            <v>07.80.16</v>
          </cell>
          <cell r="B627" t="str">
            <v>FECHADURA TIPO GORGE,SO LINGUETA(55MM) - INCL.ADAPTACAO DA FURACAO</v>
          </cell>
          <cell r="C627" t="str">
            <v>JG</v>
          </cell>
          <cell r="D627">
            <v>51.56</v>
          </cell>
          <cell r="E627">
            <v>626</v>
          </cell>
          <cell r="F627">
            <v>78016</v>
          </cell>
        </row>
        <row r="628">
          <cell r="A628" t="str">
            <v>07.80.22</v>
          </cell>
          <cell r="B628" t="str">
            <v>TARGETA DE SOBREPOR,TIPO"LIVRE-OCUPADO" - 60X65MM,INCL.ADAPT.FURACAO</v>
          </cell>
          <cell r="C628" t="str">
            <v>UN</v>
          </cell>
          <cell r="D628">
            <v>39.770000000000003</v>
          </cell>
          <cell r="E628">
            <v>627</v>
          </cell>
          <cell r="F628">
            <v>78022</v>
          </cell>
        </row>
        <row r="629">
          <cell r="A629" t="str">
            <v>07.80.30</v>
          </cell>
          <cell r="B629" t="str">
            <v>CREMONA COMPLETA</v>
          </cell>
          <cell r="C629" t="str">
            <v>JG</v>
          </cell>
          <cell r="D629">
            <v>48.17</v>
          </cell>
          <cell r="E629">
            <v>628</v>
          </cell>
          <cell r="F629">
            <v>78030</v>
          </cell>
        </row>
        <row r="630">
          <cell r="A630" t="str">
            <v>07.80.31</v>
          </cell>
          <cell r="B630" t="str">
            <v>VARETA PARA CREMONA</v>
          </cell>
          <cell r="C630" t="str">
            <v>M</v>
          </cell>
          <cell r="D630">
            <v>13.9</v>
          </cell>
          <cell r="E630">
            <v>629</v>
          </cell>
          <cell r="F630">
            <v>78031</v>
          </cell>
        </row>
        <row r="631">
          <cell r="A631" t="str">
            <v>07.80.35</v>
          </cell>
          <cell r="B631" t="str">
            <v>MACANETA EM LATAO CROMADO</v>
          </cell>
          <cell r="C631" t="str">
            <v>PR</v>
          </cell>
          <cell r="D631">
            <v>31.28</v>
          </cell>
          <cell r="E631">
            <v>630</v>
          </cell>
          <cell r="F631">
            <v>78035</v>
          </cell>
        </row>
        <row r="632">
          <cell r="A632" t="str">
            <v>07.80.36</v>
          </cell>
          <cell r="B632" t="str">
            <v>ESPELHO EM LATAO CROMADO</v>
          </cell>
          <cell r="C632" t="str">
            <v>PR</v>
          </cell>
          <cell r="D632">
            <v>24.21</v>
          </cell>
          <cell r="E632">
            <v>631</v>
          </cell>
          <cell r="F632">
            <v>78036</v>
          </cell>
        </row>
        <row r="633">
          <cell r="A633" t="str">
            <v>07.80.37</v>
          </cell>
          <cell r="B633" t="str">
            <v>ROSETA OU ENTRADA DE CHAVE GORGE EM LATAO CROMADO</v>
          </cell>
          <cell r="C633" t="str">
            <v>PR</v>
          </cell>
          <cell r="D633">
            <v>7.66</v>
          </cell>
          <cell r="E633">
            <v>632</v>
          </cell>
          <cell r="F633">
            <v>78037</v>
          </cell>
        </row>
        <row r="634">
          <cell r="A634" t="str">
            <v>07.80.38</v>
          </cell>
          <cell r="B634" t="str">
            <v>BORBOLETA,PARA JANELA GUILHOTINA</v>
          </cell>
          <cell r="C634" t="str">
            <v>UN</v>
          </cell>
          <cell r="D634">
            <v>25.8</v>
          </cell>
          <cell r="E634">
            <v>633</v>
          </cell>
          <cell r="F634">
            <v>78038</v>
          </cell>
        </row>
        <row r="635">
          <cell r="A635" t="str">
            <v>07.80.39</v>
          </cell>
          <cell r="B635" t="str">
            <v>LEVANTADOR TIPO"UNHA",PARA JANELA GUILHOTINA</v>
          </cell>
          <cell r="C635" t="str">
            <v>UN</v>
          </cell>
          <cell r="D635">
            <v>6.76</v>
          </cell>
          <cell r="E635">
            <v>634</v>
          </cell>
          <cell r="F635">
            <v>78039</v>
          </cell>
        </row>
        <row r="636">
          <cell r="A636" t="str">
            <v>07.80.50</v>
          </cell>
          <cell r="B636" t="str">
            <v>DOBRADICA EM ACO LAMINADO,CROMADA - 3 1/2"X3"</v>
          </cell>
          <cell r="C636" t="str">
            <v>UN</v>
          </cell>
          <cell r="D636">
            <v>6.09</v>
          </cell>
          <cell r="E636">
            <v>635</v>
          </cell>
          <cell r="F636">
            <v>78050</v>
          </cell>
        </row>
        <row r="637">
          <cell r="A637" t="str">
            <v>07.80.52</v>
          </cell>
          <cell r="B637" t="str">
            <v>DOBRADICA EM ACO LAMINADO,CROMADA - 3"X3"</v>
          </cell>
          <cell r="C637" t="str">
            <v>UN</v>
          </cell>
          <cell r="D637">
            <v>7.59</v>
          </cell>
          <cell r="E637">
            <v>636</v>
          </cell>
          <cell r="F637">
            <v>78052</v>
          </cell>
        </row>
        <row r="638">
          <cell r="A638" t="str">
            <v>07.80.53</v>
          </cell>
          <cell r="B638" t="str">
            <v>DOBRADICA EM ACO LAMINADO,COM ANEIS - 3 1/2"X3"</v>
          </cell>
          <cell r="C638" t="str">
            <v>UN</v>
          </cell>
          <cell r="D638">
            <v>12.63</v>
          </cell>
          <cell r="E638">
            <v>637</v>
          </cell>
          <cell r="F638">
            <v>78053</v>
          </cell>
        </row>
        <row r="639">
          <cell r="A639" t="str">
            <v>07.80.54</v>
          </cell>
          <cell r="B639" t="str">
            <v>DOBRADICA EM ACO LAMINADO,REFORCADA - 3 1/2"X3"</v>
          </cell>
          <cell r="C639" t="str">
            <v>UN</v>
          </cell>
          <cell r="D639">
            <v>9.8800000000000008</v>
          </cell>
          <cell r="E639">
            <v>638</v>
          </cell>
          <cell r="F639">
            <v>78054</v>
          </cell>
        </row>
        <row r="640">
          <cell r="A640">
            <v>8</v>
          </cell>
          <cell r="B640" t="str">
            <v>ESQUADRIAS METÁLICAS</v>
          </cell>
          <cell r="E640">
            <v>639</v>
          </cell>
          <cell r="F640">
            <v>8</v>
          </cell>
        </row>
        <row r="641">
          <cell r="B641" t="str">
            <v xml:space="preserve">PORTAS </v>
          </cell>
          <cell r="E641">
            <v>640</v>
          </cell>
        </row>
        <row r="642">
          <cell r="A642" t="str">
            <v>08.01.01</v>
          </cell>
          <cell r="B642" t="str">
            <v>PP.01 - PORTA EM F.PERFILADO,DUPL.ALMOFADADA C/CHAPA 14 - ABRIR,1FL</v>
          </cell>
          <cell r="C642" t="str">
            <v>M2</v>
          </cell>
          <cell r="D642">
            <v>388.17</v>
          </cell>
          <cell r="E642">
            <v>641</v>
          </cell>
          <cell r="F642">
            <v>80101</v>
          </cell>
        </row>
        <row r="643">
          <cell r="A643" t="str">
            <v>08.01.02</v>
          </cell>
          <cell r="B643" t="str">
            <v>PP.02 - PORTA EM F.PERFILADO,DUPL.ALMOFADADA C/CHAPA 14 - ABRIR,2FL</v>
          </cell>
          <cell r="C643" t="str">
            <v>M2</v>
          </cell>
          <cell r="D643">
            <v>472.25</v>
          </cell>
          <cell r="E643">
            <v>642</v>
          </cell>
          <cell r="F643">
            <v>80102</v>
          </cell>
        </row>
        <row r="644">
          <cell r="A644" t="str">
            <v>08.01.03</v>
          </cell>
          <cell r="B644" t="str">
            <v>PP.03 - PORTA EM F.PERFILADO,DUPL.ALMOFADADA C/CHAPA 14 - CORRER</v>
          </cell>
          <cell r="C644" t="str">
            <v>M2</v>
          </cell>
          <cell r="D644">
            <v>405.58</v>
          </cell>
          <cell r="E644">
            <v>643</v>
          </cell>
          <cell r="F644">
            <v>80103</v>
          </cell>
        </row>
        <row r="645">
          <cell r="A645" t="str">
            <v>08.01.04</v>
          </cell>
          <cell r="B645" t="str">
            <v>PP.04 - PORTA EM F.PERFILADO,MEIO VIDRO C/SUBDIVISOES - ABRIR,1FL</v>
          </cell>
          <cell r="C645" t="str">
            <v>M2</v>
          </cell>
          <cell r="D645">
            <v>314.44</v>
          </cell>
          <cell r="E645">
            <v>644</v>
          </cell>
          <cell r="F645">
            <v>80104</v>
          </cell>
        </row>
        <row r="646">
          <cell r="A646" t="str">
            <v>08.01.05</v>
          </cell>
          <cell r="B646" t="str">
            <v>PP.05 - PORTA EM F.PERFILADO,MEIO VIDRO C/SUBDIVISOES - ABRIR,2FL</v>
          </cell>
          <cell r="C646" t="str">
            <v>M2</v>
          </cell>
          <cell r="D646">
            <v>350.29</v>
          </cell>
          <cell r="E646">
            <v>645</v>
          </cell>
          <cell r="F646">
            <v>80105</v>
          </cell>
        </row>
        <row r="647">
          <cell r="A647" t="str">
            <v>08.01.06</v>
          </cell>
          <cell r="B647" t="str">
            <v>PP.06 - PORTA EM F.PERFILADO,MEIO VIDRO C/SUBDIVISOES - CORRER</v>
          </cell>
          <cell r="C647" t="str">
            <v>M2</v>
          </cell>
          <cell r="D647">
            <v>359.04</v>
          </cell>
          <cell r="E647">
            <v>646</v>
          </cell>
          <cell r="F647">
            <v>80106</v>
          </cell>
        </row>
        <row r="648">
          <cell r="A648" t="str">
            <v>08.01.19</v>
          </cell>
          <cell r="B648" t="str">
            <v>PF.10 - PORTA EM PERFIL DE CHAPA DOBRADA,MEIO VIDRO - ABRIR,1FL</v>
          </cell>
          <cell r="C648" t="str">
            <v>M2</v>
          </cell>
          <cell r="D648">
            <v>310.92</v>
          </cell>
          <cell r="E648">
            <v>647</v>
          </cell>
          <cell r="F648">
            <v>80119</v>
          </cell>
        </row>
        <row r="649">
          <cell r="A649" t="str">
            <v>08.01.20</v>
          </cell>
          <cell r="B649" t="str">
            <v>PF.11 - PORTA EM PERFIL DE CHAPA DOBRADA,MEIO VIDRO - ABRIR,2FL</v>
          </cell>
          <cell r="C649" t="str">
            <v>M2</v>
          </cell>
          <cell r="D649">
            <v>330.58</v>
          </cell>
          <cell r="E649">
            <v>648</v>
          </cell>
          <cell r="F649">
            <v>80120</v>
          </cell>
        </row>
        <row r="650">
          <cell r="A650" t="str">
            <v>08.01.21</v>
          </cell>
          <cell r="B650" t="str">
            <v>PF.12 - PORTA EM PERFIL DE CHAPA DOBRADA,MEIO VIDRO - CORRER</v>
          </cell>
          <cell r="C650" t="str">
            <v>M2</v>
          </cell>
          <cell r="D650">
            <v>355.66</v>
          </cell>
          <cell r="E650">
            <v>649</v>
          </cell>
          <cell r="F650">
            <v>80121</v>
          </cell>
        </row>
        <row r="651">
          <cell r="A651" t="str">
            <v>08.01.25</v>
          </cell>
          <cell r="B651" t="str">
            <v>PF-23 - PORTA EM PERFIL DE CHAPA DOBRADA,VENEZIANA, ABRIR 1 FL</v>
          </cell>
          <cell r="C651" t="str">
            <v>M2</v>
          </cell>
          <cell r="D651">
            <v>395.24</v>
          </cell>
          <cell r="E651">
            <v>650</v>
          </cell>
          <cell r="F651">
            <v>80125</v>
          </cell>
        </row>
        <row r="652">
          <cell r="A652" t="str">
            <v>08.01.26</v>
          </cell>
          <cell r="B652" t="str">
            <v>PF-28 - PORTA EM PERFIL DE CHAPA DOBRADA,VENEZIANA, ABRIR 2 FLS</v>
          </cell>
          <cell r="C652" t="str">
            <v>M2</v>
          </cell>
          <cell r="D652">
            <v>395.24</v>
          </cell>
          <cell r="E652">
            <v>651</v>
          </cell>
          <cell r="F652">
            <v>80126</v>
          </cell>
        </row>
        <row r="653">
          <cell r="A653" t="str">
            <v>08.01.39</v>
          </cell>
          <cell r="B653" t="str">
            <v>PA.10 - PORTA EM ALUMINIO ANODIZADO,MEIO VIDRO - ABRIR,1FL</v>
          </cell>
          <cell r="C653" t="str">
            <v>M2</v>
          </cell>
          <cell r="D653">
            <v>552.20000000000005</v>
          </cell>
          <cell r="E653">
            <v>652</v>
          </cell>
          <cell r="F653">
            <v>80139</v>
          </cell>
        </row>
        <row r="654">
          <cell r="A654" t="str">
            <v>08.01.40</v>
          </cell>
          <cell r="B654" t="str">
            <v>PA.11 - PORTA EM ALUMINIO ANODIZADO,MEIO VIDRO - ABRIR,2FL</v>
          </cell>
          <cell r="C654" t="str">
            <v>M2</v>
          </cell>
          <cell r="D654">
            <v>616.84</v>
          </cell>
          <cell r="E654">
            <v>653</v>
          </cell>
          <cell r="F654">
            <v>80140</v>
          </cell>
        </row>
        <row r="655">
          <cell r="A655" t="str">
            <v>08.01.41</v>
          </cell>
          <cell r="B655" t="str">
            <v>PA.12 - PORTA EM ALUMINIO ANODIZADO,MEIO VIDRO - CORRER</v>
          </cell>
          <cell r="C655" t="str">
            <v>M2</v>
          </cell>
          <cell r="D655">
            <v>540.46</v>
          </cell>
          <cell r="E655">
            <v>654</v>
          </cell>
          <cell r="F655">
            <v>80141</v>
          </cell>
        </row>
        <row r="656">
          <cell r="A656" t="str">
            <v>08.01.45</v>
          </cell>
          <cell r="B656" t="str">
            <v>PA.16 - PORTA EM ALUMINIO ANODIZADO,VENEZIANA - ABRIR,1FL</v>
          </cell>
          <cell r="C656" t="str">
            <v>M2</v>
          </cell>
          <cell r="D656">
            <v>629.88</v>
          </cell>
          <cell r="E656">
            <v>655</v>
          </cell>
          <cell r="F656">
            <v>80145</v>
          </cell>
        </row>
        <row r="657">
          <cell r="A657" t="str">
            <v>08.01.50</v>
          </cell>
          <cell r="B657" t="str">
            <v>PORTA DE ENROLAR,EM CHAPA ONDULADA N.22</v>
          </cell>
          <cell r="C657" t="str">
            <v>M2</v>
          </cell>
          <cell r="D657">
            <v>188</v>
          </cell>
          <cell r="E657">
            <v>656</v>
          </cell>
          <cell r="F657">
            <v>80150</v>
          </cell>
        </row>
        <row r="658">
          <cell r="A658" t="str">
            <v>08.01.51</v>
          </cell>
          <cell r="B658" t="str">
            <v>PORTA DE ENROLAR,EM TIRAS ARTICULADAS E RAIADAS DE CHAPA N.22</v>
          </cell>
          <cell r="C658" t="str">
            <v>M2</v>
          </cell>
          <cell r="D658">
            <v>174.83</v>
          </cell>
          <cell r="E658">
            <v>657</v>
          </cell>
          <cell r="F658">
            <v>80151</v>
          </cell>
        </row>
        <row r="659">
          <cell r="A659" t="str">
            <v>08.01.55</v>
          </cell>
          <cell r="B659" t="str">
            <v>GRADE DE ENROLAR,MALHA RETANG.PERF.CHAPA DOBRADA - LINHA AMARRACAO</v>
          </cell>
          <cell r="C659" t="str">
            <v>M2</v>
          </cell>
          <cell r="D659">
            <v>238.81</v>
          </cell>
          <cell r="E659">
            <v>658</v>
          </cell>
          <cell r="F659">
            <v>80155</v>
          </cell>
        </row>
        <row r="660">
          <cell r="A660" t="str">
            <v>08.01.56</v>
          </cell>
          <cell r="B660" t="str">
            <v>GRADE DE ENROLAR,MALHA RETANG.PERF.CHAPA DOBRADA - LINHA A PRUMO</v>
          </cell>
          <cell r="C660" t="str">
            <v>M2</v>
          </cell>
          <cell r="D660">
            <v>229.29</v>
          </cell>
          <cell r="E660">
            <v>659</v>
          </cell>
          <cell r="F660">
            <v>80156</v>
          </cell>
        </row>
        <row r="661">
          <cell r="A661" t="str">
            <v>08.01.57</v>
          </cell>
          <cell r="B661" t="str">
            <v>GRADE DE ENROLAR,MALHA LOSANGULAR DE FERRO REDONDO - DIAMETRO 3/8"</v>
          </cell>
          <cell r="C661" t="str">
            <v>M2</v>
          </cell>
          <cell r="D661">
            <v>245.75</v>
          </cell>
          <cell r="E661">
            <v>660</v>
          </cell>
          <cell r="F661">
            <v>80157</v>
          </cell>
        </row>
        <row r="662">
          <cell r="A662" t="str">
            <v>08.01.58</v>
          </cell>
          <cell r="B662" t="str">
            <v>EP.03 - PORTINHOLA PARA PORTAS OU GRADES DE ENROLAR - 0,50X1,50M</v>
          </cell>
          <cell r="C662" t="str">
            <v>UN</v>
          </cell>
          <cell r="D662">
            <v>211.59</v>
          </cell>
          <cell r="E662">
            <v>661</v>
          </cell>
          <cell r="F662">
            <v>80158</v>
          </cell>
        </row>
        <row r="663">
          <cell r="A663" t="str">
            <v>08.01.59</v>
          </cell>
          <cell r="B663" t="str">
            <v>COLUNA FIXA OU MOVEL PARA PORTAS OU GRADES DE ENROLAR</v>
          </cell>
          <cell r="C663" t="str">
            <v>M</v>
          </cell>
          <cell r="D663">
            <v>112.71</v>
          </cell>
          <cell r="E663">
            <v>662</v>
          </cell>
          <cell r="F663">
            <v>80159</v>
          </cell>
        </row>
        <row r="664">
          <cell r="A664" t="str">
            <v>08.01.60</v>
          </cell>
          <cell r="B664" t="str">
            <v>PORTA PANTOGRAFICA,EM PERFIS"U"LAMINADOS</v>
          </cell>
          <cell r="C664" t="str">
            <v>M2</v>
          </cell>
          <cell r="D664">
            <v>389.4</v>
          </cell>
          <cell r="E664">
            <v>663</v>
          </cell>
          <cell r="F664">
            <v>80160</v>
          </cell>
        </row>
        <row r="665">
          <cell r="A665" t="str">
            <v>08.01.70</v>
          </cell>
          <cell r="B665" t="str">
            <v>EF01 BATENTE ESPECIAL EM PERFIL DE CHAPA DOBRADA N. 14</v>
          </cell>
          <cell r="C665" t="str">
            <v>M</v>
          </cell>
          <cell r="D665">
            <v>34.909999999999997</v>
          </cell>
          <cell r="E665">
            <v>664</v>
          </cell>
          <cell r="F665">
            <v>80170</v>
          </cell>
        </row>
        <row r="666">
          <cell r="A666" t="str">
            <v>08.01.71</v>
          </cell>
          <cell r="B666" t="str">
            <v>EF02 BATENTE ESPECIAL EM PERFIL DE CHAPA DOBRADA N. 14</v>
          </cell>
          <cell r="C666" t="str">
            <v>M</v>
          </cell>
          <cell r="D666">
            <v>34.909999999999997</v>
          </cell>
          <cell r="E666">
            <v>665</v>
          </cell>
          <cell r="F666">
            <v>80171</v>
          </cell>
        </row>
        <row r="667">
          <cell r="A667" t="str">
            <v>08.01.74</v>
          </cell>
          <cell r="B667" t="str">
            <v>EF03 BATENTE EM PERFIL DE CHAPA DOBRADA Nº20 1FL S/BANDEIRA</v>
          </cell>
          <cell r="C667" t="str">
            <v>JG</v>
          </cell>
          <cell r="D667">
            <v>101.05</v>
          </cell>
          <cell r="E667">
            <v>666</v>
          </cell>
          <cell r="F667">
            <v>80174</v>
          </cell>
        </row>
        <row r="668">
          <cell r="A668" t="str">
            <v>08.01.75</v>
          </cell>
          <cell r="B668" t="str">
            <v>EF04 BATENTE EM PERFIL DE CHAPA DOBRADA Nº20 2FL S/BANDEIRA</v>
          </cell>
          <cell r="C668" t="str">
            <v>JG</v>
          </cell>
          <cell r="D668">
            <v>105.91</v>
          </cell>
          <cell r="E668">
            <v>667</v>
          </cell>
          <cell r="F668">
            <v>80175</v>
          </cell>
        </row>
        <row r="669">
          <cell r="A669" t="str">
            <v>08.01.76</v>
          </cell>
          <cell r="B669" t="str">
            <v>EF05 BATENTE EM PERFIL DE CHAPA DOBRADA Nº20 1 OU 2 FL C/BANDEIRA</v>
          </cell>
          <cell r="C669" t="str">
            <v>JG</v>
          </cell>
          <cell r="D669">
            <v>113.8</v>
          </cell>
          <cell r="E669">
            <v>668</v>
          </cell>
          <cell r="F669">
            <v>80176</v>
          </cell>
        </row>
        <row r="670">
          <cell r="A670" t="str">
            <v>08.01.80</v>
          </cell>
          <cell r="B670" t="str">
            <v>BATENTE DE ALUMINIO P/ DIVISORIA DE GRANILITE</v>
          </cell>
          <cell r="C670" t="str">
            <v>JG</v>
          </cell>
          <cell r="D670">
            <v>127.71</v>
          </cell>
          <cell r="E670">
            <v>669</v>
          </cell>
          <cell r="F670">
            <v>80180</v>
          </cell>
        </row>
        <row r="671">
          <cell r="A671" t="str">
            <v>08.01.86</v>
          </cell>
          <cell r="B671" t="str">
            <v>EP.14/16 BANDEIRA FIXA EM Fº PERF. C/ SUBDIVISOES P/ VIDRO</v>
          </cell>
          <cell r="C671" t="str">
            <v>M2</v>
          </cell>
          <cell r="D671">
            <v>127.72</v>
          </cell>
          <cell r="E671">
            <v>670</v>
          </cell>
          <cell r="F671">
            <v>80186</v>
          </cell>
        </row>
        <row r="672">
          <cell r="A672" t="str">
            <v>08.01.88</v>
          </cell>
          <cell r="B672" t="str">
            <v>EF.09/11 BANDEIRA FIXA EM PERFIL DE CHAPA DOBRADA P/ VIDRO</v>
          </cell>
          <cell r="C672" t="str">
            <v>M2</v>
          </cell>
          <cell r="D672">
            <v>194.66</v>
          </cell>
          <cell r="E672">
            <v>671</v>
          </cell>
          <cell r="F672">
            <v>80188</v>
          </cell>
        </row>
        <row r="673">
          <cell r="A673" t="str">
            <v>08.01.91</v>
          </cell>
          <cell r="B673" t="str">
            <v>EA 06/08 BANDEIRA FIXA ALUMINIO ANODIZADO P/ VIDRO</v>
          </cell>
          <cell r="C673" t="str">
            <v>M2</v>
          </cell>
          <cell r="D673">
            <v>326.91000000000003</v>
          </cell>
          <cell r="E673">
            <v>672</v>
          </cell>
          <cell r="F673">
            <v>80191</v>
          </cell>
        </row>
        <row r="674">
          <cell r="B674" t="str">
            <v>CAIXILHOS</v>
          </cell>
          <cell r="E674">
            <v>673</v>
          </cell>
        </row>
        <row r="675">
          <cell r="A675" t="str">
            <v>08.02.01</v>
          </cell>
          <cell r="B675" t="str">
            <v>CP.01 - CAIXILHO EM FERRO PERFILADO - FIXO,SEM VENTILACAO PERMANENTE</v>
          </cell>
          <cell r="C675" t="str">
            <v>M2</v>
          </cell>
          <cell r="D675">
            <v>127.72</v>
          </cell>
          <cell r="E675">
            <v>674</v>
          </cell>
          <cell r="F675">
            <v>80201</v>
          </cell>
        </row>
        <row r="676">
          <cell r="A676" t="str">
            <v>08.02.03</v>
          </cell>
          <cell r="B676" t="str">
            <v>CP.03/20/21 - CAIXILHO EM FERRO PERF. - FIXO,COM VENT. PERMANENTE</v>
          </cell>
          <cell r="C676" t="str">
            <v>M2</v>
          </cell>
          <cell r="D676">
            <v>156.96</v>
          </cell>
          <cell r="E676">
            <v>675</v>
          </cell>
          <cell r="F676">
            <v>80203</v>
          </cell>
        </row>
        <row r="677">
          <cell r="A677" t="str">
            <v>08.02.05</v>
          </cell>
          <cell r="B677" t="str">
            <v>CP.05 - CAIXILHO EM FERRO PERFILADO - PIVOTANTE</v>
          </cell>
          <cell r="C677" t="str">
            <v>M2</v>
          </cell>
          <cell r="D677">
            <v>196.13</v>
          </cell>
          <cell r="E677">
            <v>676</v>
          </cell>
          <cell r="F677">
            <v>80205</v>
          </cell>
        </row>
        <row r="678">
          <cell r="A678" t="str">
            <v>08.02.09</v>
          </cell>
          <cell r="B678" t="str">
            <v>CP.09 - CAIXILHO EM FERRO PERFILADO - MAXIMAR</v>
          </cell>
          <cell r="C678" t="str">
            <v>M2</v>
          </cell>
          <cell r="D678">
            <v>220.06</v>
          </cell>
          <cell r="E678">
            <v>677</v>
          </cell>
          <cell r="F678">
            <v>80209</v>
          </cell>
        </row>
        <row r="679">
          <cell r="A679" t="str">
            <v>08.02.13</v>
          </cell>
          <cell r="B679" t="str">
            <v>CP.13/22/23 - CAIXILHO EM FERRO PERFILADO - BASCULANTE</v>
          </cell>
          <cell r="C679" t="str">
            <v>M2</v>
          </cell>
          <cell r="D679">
            <v>215.66</v>
          </cell>
          <cell r="E679">
            <v>678</v>
          </cell>
          <cell r="F679">
            <v>80213</v>
          </cell>
        </row>
        <row r="680">
          <cell r="A680" t="str">
            <v>08.02.17</v>
          </cell>
          <cell r="B680" t="str">
            <v>CP.17 - CAIXILHO EM FERRO PERFILADO - DE CORRER</v>
          </cell>
          <cell r="C680" t="str">
            <v>M2</v>
          </cell>
          <cell r="D680">
            <v>208.86</v>
          </cell>
          <cell r="E680">
            <v>679</v>
          </cell>
          <cell r="F680">
            <v>80217</v>
          </cell>
        </row>
        <row r="681">
          <cell r="A681" t="str">
            <v>08.02.26</v>
          </cell>
          <cell r="B681" t="str">
            <v>CF.02 - CAIXILHO EM PERFIL DE CHAPA DOBRADA - FIXO,S/VENT.PERMANENTE</v>
          </cell>
          <cell r="C681" t="str">
            <v>M2</v>
          </cell>
          <cell r="D681">
            <v>194.66</v>
          </cell>
          <cell r="E681">
            <v>680</v>
          </cell>
          <cell r="F681">
            <v>80226</v>
          </cell>
        </row>
        <row r="682">
          <cell r="A682" t="str">
            <v>08.02.28</v>
          </cell>
          <cell r="B682" t="str">
            <v>CF.04 - CAIXILHO EM PERFIL DE CHAPA DOBRADA - FIXO,C/VENT.PERMANENTE</v>
          </cell>
          <cell r="C682" t="str">
            <v>M2</v>
          </cell>
          <cell r="D682">
            <v>231.75</v>
          </cell>
          <cell r="E682">
            <v>681</v>
          </cell>
          <cell r="F682">
            <v>80228</v>
          </cell>
        </row>
        <row r="683">
          <cell r="A683" t="str">
            <v>08.02.29</v>
          </cell>
          <cell r="B683" t="str">
            <v>CF.05 - CAIXILHO EM PERFIL DE CHAPA DOBRADA - PIVOTANTE</v>
          </cell>
          <cell r="C683" t="str">
            <v>M2</v>
          </cell>
          <cell r="D683">
            <v>313.41000000000003</v>
          </cell>
          <cell r="E683">
            <v>682</v>
          </cell>
          <cell r="F683">
            <v>80229</v>
          </cell>
        </row>
        <row r="684">
          <cell r="A684" t="str">
            <v>08.02.33</v>
          </cell>
          <cell r="B684" t="str">
            <v>CF.09 - CAIXILHO EM PERFIL DE CHAPA DOBRADA - MAXIMAR</v>
          </cell>
          <cell r="C684" t="str">
            <v>M2</v>
          </cell>
          <cell r="D684">
            <v>308.77999999999997</v>
          </cell>
          <cell r="E684">
            <v>683</v>
          </cell>
          <cell r="F684">
            <v>80233</v>
          </cell>
        </row>
        <row r="685">
          <cell r="A685" t="str">
            <v>08.02.37</v>
          </cell>
          <cell r="B685" t="str">
            <v>CF.13 - CAIXILHO EM PERFIL DE CHAPA DOBRADA - BASCULANTE</v>
          </cell>
          <cell r="C685" t="str">
            <v>M2</v>
          </cell>
          <cell r="D685">
            <v>234.61</v>
          </cell>
          <cell r="E685">
            <v>684</v>
          </cell>
          <cell r="F685">
            <v>80237</v>
          </cell>
        </row>
        <row r="686">
          <cell r="A686" t="str">
            <v>08.02.41</v>
          </cell>
          <cell r="B686" t="str">
            <v>CF.17 - CAIXILHO EM PERFIL DE CHAPA DOBRADA - DE CORRER</v>
          </cell>
          <cell r="C686" t="str">
            <v>M2</v>
          </cell>
          <cell r="D686">
            <v>297.22000000000003</v>
          </cell>
          <cell r="E686">
            <v>685</v>
          </cell>
          <cell r="F686">
            <v>80241</v>
          </cell>
        </row>
        <row r="687">
          <cell r="A687" t="str">
            <v>08.02.43</v>
          </cell>
          <cell r="B687" t="str">
            <v>CF 19 - CAIXILHO EM PERFIL DE CH. DOBRADA, VENEZIANA, FIXO COM V.P</v>
          </cell>
          <cell r="C687" t="str">
            <v>M2</v>
          </cell>
          <cell r="D687">
            <v>306.45</v>
          </cell>
          <cell r="E687">
            <v>686</v>
          </cell>
          <cell r="F687">
            <v>80243</v>
          </cell>
        </row>
        <row r="688">
          <cell r="A688" t="str">
            <v>08.02.44</v>
          </cell>
          <cell r="B688" t="str">
            <v>CF 20 - CAIXILHO EM PERFIL DE CHAPA DOBRADA, VENEZIANA, DE CORRER</v>
          </cell>
          <cell r="C688" t="str">
            <v>M2</v>
          </cell>
          <cell r="D688">
            <v>301.33</v>
          </cell>
          <cell r="E688">
            <v>687</v>
          </cell>
          <cell r="F688">
            <v>80244</v>
          </cell>
        </row>
        <row r="689">
          <cell r="A689" t="str">
            <v>08.02.51</v>
          </cell>
          <cell r="B689" t="str">
            <v>CA.02 - CAIXILHO EM ALUMINIO ANODIZADO - FIXO,SEM VENTIL.PERMANENTE</v>
          </cell>
          <cell r="C689" t="str">
            <v>M2</v>
          </cell>
          <cell r="D689">
            <v>326.91000000000003</v>
          </cell>
          <cell r="E689">
            <v>688</v>
          </cell>
          <cell r="F689">
            <v>80251</v>
          </cell>
        </row>
        <row r="690">
          <cell r="A690" t="str">
            <v>08.02.53</v>
          </cell>
          <cell r="B690" t="str">
            <v>CA.04 - CAIXILHO EM ALUMINIO ANODIZADO - FIXO,COM VENTIL.PERMANENTE</v>
          </cell>
          <cell r="C690" t="str">
            <v>M2</v>
          </cell>
          <cell r="D690">
            <v>260.10000000000002</v>
          </cell>
          <cell r="E690">
            <v>689</v>
          </cell>
          <cell r="F690">
            <v>80253</v>
          </cell>
        </row>
        <row r="691">
          <cell r="A691" t="str">
            <v>08.02.54</v>
          </cell>
          <cell r="B691" t="str">
            <v>CA.05 - CAIXILHO EM ALUMINIO ANODIZADO - PIVOTANTE</v>
          </cell>
          <cell r="C691" t="str">
            <v>M2</v>
          </cell>
          <cell r="D691">
            <v>374.65</v>
          </cell>
          <cell r="E691">
            <v>690</v>
          </cell>
          <cell r="F691">
            <v>80254</v>
          </cell>
        </row>
        <row r="692">
          <cell r="A692" t="str">
            <v>08.02.58</v>
          </cell>
          <cell r="B692" t="str">
            <v>CA.09 - CAIXILHO EM ALUMINIO ANODIZADO - MAXIMAR</v>
          </cell>
          <cell r="C692" t="str">
            <v>M2</v>
          </cell>
          <cell r="D692">
            <v>374.65</v>
          </cell>
          <cell r="E692">
            <v>691</v>
          </cell>
          <cell r="F692">
            <v>80258</v>
          </cell>
        </row>
        <row r="693">
          <cell r="A693" t="str">
            <v>08.02.62</v>
          </cell>
          <cell r="B693" t="str">
            <v>CA.13 - CAIXILHO EM ALUMINIO ANODIZADO - BASCULANTE</v>
          </cell>
          <cell r="C693" t="str">
            <v>M2</v>
          </cell>
          <cell r="D693">
            <v>467.5</v>
          </cell>
          <cell r="E693">
            <v>692</v>
          </cell>
          <cell r="F693">
            <v>80262</v>
          </cell>
        </row>
        <row r="694">
          <cell r="A694" t="str">
            <v>08.02.66</v>
          </cell>
          <cell r="B694" t="str">
            <v>CA.17 - CAIXILHO EM ALUMINIO ANODIZADO - DE CORRER</v>
          </cell>
          <cell r="C694" t="str">
            <v>M2</v>
          </cell>
          <cell r="D694">
            <v>511.03</v>
          </cell>
          <cell r="E694">
            <v>693</v>
          </cell>
          <cell r="F694">
            <v>80266</v>
          </cell>
        </row>
        <row r="695">
          <cell r="A695" t="str">
            <v>08.02.67</v>
          </cell>
          <cell r="B695" t="str">
            <v>CAIXILHO DE ALUMINIO DE 1,20 X 1,40 C/ GRADE</v>
          </cell>
          <cell r="C695" t="str">
            <v>UN</v>
          </cell>
          <cell r="D695">
            <v>637.46</v>
          </cell>
          <cell r="E695">
            <v>694</v>
          </cell>
          <cell r="F695">
            <v>80267</v>
          </cell>
        </row>
        <row r="696">
          <cell r="A696" t="str">
            <v>08.02.72</v>
          </cell>
          <cell r="B696" t="str">
            <v>GRADE DE PROTECAO DE ALUMINIO</v>
          </cell>
          <cell r="C696" t="str">
            <v>M2</v>
          </cell>
          <cell r="D696">
            <v>216.19</v>
          </cell>
          <cell r="E696">
            <v>695</v>
          </cell>
          <cell r="F696">
            <v>80272</v>
          </cell>
        </row>
        <row r="697">
          <cell r="A697" t="str">
            <v>08.02.74</v>
          </cell>
          <cell r="B697" t="str">
            <v>EP06 GRADE DE PROTECAO EM FERRO REDONDO</v>
          </cell>
          <cell r="C697" t="str">
            <v>M2</v>
          </cell>
          <cell r="D697">
            <v>165.06</v>
          </cell>
          <cell r="E697">
            <v>696</v>
          </cell>
          <cell r="F697">
            <v>80274</v>
          </cell>
        </row>
        <row r="698">
          <cell r="A698" t="str">
            <v>08.02.75</v>
          </cell>
          <cell r="B698" t="str">
            <v>EP07 GRADE DE PROTECAO EM FERRO CHATO</v>
          </cell>
          <cell r="C698" t="str">
            <v>M2</v>
          </cell>
          <cell r="D698">
            <v>151.16999999999999</v>
          </cell>
          <cell r="E698">
            <v>697</v>
          </cell>
          <cell r="F698">
            <v>80275</v>
          </cell>
        </row>
        <row r="699">
          <cell r="A699" t="str">
            <v>08.02.76</v>
          </cell>
          <cell r="B699" t="str">
            <v>GRADE DE PROT. EM FERRO GALV. ELETROFUND. 25X2MM, MALHA 62X132MM</v>
          </cell>
          <cell r="C699" t="str">
            <v>M2</v>
          </cell>
          <cell r="D699">
            <v>145.01</v>
          </cell>
          <cell r="E699">
            <v>698</v>
          </cell>
          <cell r="F699">
            <v>80276</v>
          </cell>
        </row>
        <row r="700">
          <cell r="A700" t="str">
            <v>08.02.80</v>
          </cell>
          <cell r="B700" t="str">
            <v>TELA DE PROTECAO EM ARAME N.12,MALHA DE 1/2" - INCLUSIVE REQUADRO</v>
          </cell>
          <cell r="C700" t="str">
            <v>M2</v>
          </cell>
          <cell r="D700">
            <v>98.23</v>
          </cell>
          <cell r="E700">
            <v>699</v>
          </cell>
          <cell r="F700">
            <v>80280</v>
          </cell>
        </row>
        <row r="701">
          <cell r="A701" t="str">
            <v>08.02.81</v>
          </cell>
          <cell r="B701" t="str">
            <v>EP11 TELA MOSQUITEIRO EM ARAME GALV MALHA 14, FIO 28 INCL. REQUAD</v>
          </cell>
          <cell r="C701" t="str">
            <v>M2</v>
          </cell>
          <cell r="D701">
            <v>84.78</v>
          </cell>
          <cell r="E701">
            <v>700</v>
          </cell>
          <cell r="F701">
            <v>80281</v>
          </cell>
        </row>
        <row r="702">
          <cell r="A702" t="str">
            <v>08.02.98</v>
          </cell>
          <cell r="B702" t="str">
            <v>GALVANIZACAO ELETROLITICA</v>
          </cell>
          <cell r="C702" t="str">
            <v>KG</v>
          </cell>
          <cell r="D702">
            <v>2.13</v>
          </cell>
          <cell r="E702">
            <v>701</v>
          </cell>
          <cell r="F702">
            <v>80298</v>
          </cell>
        </row>
        <row r="703">
          <cell r="B703" t="str">
            <v>PORTAS ESPECIAIS</v>
          </cell>
          <cell r="E703">
            <v>702</v>
          </cell>
        </row>
        <row r="704">
          <cell r="A704" t="str">
            <v>08.03.01</v>
          </cell>
          <cell r="B704" t="str">
            <v>PP.47-PORTA EM FERRO PERF. C/ CHAPA P/ ENTRADA DE AGUA OU GAS ENC.</v>
          </cell>
          <cell r="C704" t="str">
            <v>M2</v>
          </cell>
          <cell r="D704">
            <v>262.49</v>
          </cell>
          <cell r="E704">
            <v>703</v>
          </cell>
          <cell r="F704">
            <v>80301</v>
          </cell>
        </row>
        <row r="705">
          <cell r="A705" t="str">
            <v>08.03.05</v>
          </cell>
          <cell r="B705" t="str">
            <v>PP.35-PORTA EM FERRO PERFILADO C/CHAPA P/ABRIGO DE LIXO</v>
          </cell>
          <cell r="C705" t="str">
            <v>M2</v>
          </cell>
          <cell r="D705">
            <v>282.05</v>
          </cell>
          <cell r="E705">
            <v>704</v>
          </cell>
          <cell r="F705">
            <v>80305</v>
          </cell>
        </row>
        <row r="706">
          <cell r="A706" t="str">
            <v>08.03.06</v>
          </cell>
          <cell r="B706" t="str">
            <v>PP.36-PORTA EM FERRO PERFILADO C/TELA P/ABRIGO DE GAS</v>
          </cell>
          <cell r="C706" t="str">
            <v>M2</v>
          </cell>
          <cell r="D706">
            <v>273.02</v>
          </cell>
          <cell r="E706">
            <v>705</v>
          </cell>
          <cell r="F706">
            <v>80306</v>
          </cell>
        </row>
        <row r="707">
          <cell r="A707" t="str">
            <v>08.03.11</v>
          </cell>
          <cell r="B707" t="str">
            <v>PP.48-PORTA EM FERRO PERFILADO COM CHAPA P/ PASSA-PRATOS</v>
          </cell>
          <cell r="C707" t="str">
            <v>M2</v>
          </cell>
          <cell r="D707">
            <v>472.25</v>
          </cell>
          <cell r="E707">
            <v>706</v>
          </cell>
          <cell r="F707">
            <v>80311</v>
          </cell>
        </row>
        <row r="708">
          <cell r="A708" t="str">
            <v>08.03.20</v>
          </cell>
          <cell r="B708" t="str">
            <v>PP.50-ALCAPAO EM FERRO PERFILADO COM CHAPA</v>
          </cell>
          <cell r="C708" t="str">
            <v>M2</v>
          </cell>
          <cell r="D708">
            <v>289.52</v>
          </cell>
          <cell r="E708">
            <v>707</v>
          </cell>
          <cell r="F708">
            <v>80320</v>
          </cell>
        </row>
        <row r="709">
          <cell r="B709" t="str">
            <v>RETIRADAS</v>
          </cell>
          <cell r="E709">
            <v>708</v>
          </cell>
        </row>
        <row r="710">
          <cell r="A710" t="str">
            <v>08.60.01</v>
          </cell>
          <cell r="B710" t="str">
            <v>RETIRADA DE ESQUADRIAS METALICAS EM GERAL,PORTAS OU CAIXILHOS</v>
          </cell>
          <cell r="C710" t="str">
            <v>M2</v>
          </cell>
          <cell r="D710">
            <v>9.09</v>
          </cell>
          <cell r="E710">
            <v>709</v>
          </cell>
          <cell r="F710">
            <v>86001</v>
          </cell>
        </row>
        <row r="711">
          <cell r="A711" t="str">
            <v>08.60.05</v>
          </cell>
          <cell r="B711" t="str">
            <v>RETIRADA DE BATENTES METALICOS</v>
          </cell>
          <cell r="C711" t="str">
            <v>UN</v>
          </cell>
          <cell r="D711">
            <v>15.59</v>
          </cell>
          <cell r="E711">
            <v>710</v>
          </cell>
          <cell r="F711">
            <v>86005</v>
          </cell>
        </row>
        <row r="712">
          <cell r="A712" t="str">
            <v>08.60.20</v>
          </cell>
          <cell r="B712" t="str">
            <v>RETIRADA DE BRACO DE ALAVANCA</v>
          </cell>
          <cell r="C712" t="str">
            <v>UN</v>
          </cell>
          <cell r="D712">
            <v>3.53</v>
          </cell>
          <cell r="E712">
            <v>711</v>
          </cell>
          <cell r="F712">
            <v>86020</v>
          </cell>
        </row>
        <row r="713">
          <cell r="A713" t="str">
            <v>08.60.21</v>
          </cell>
          <cell r="B713" t="str">
            <v>RETIRADA DE ALAVANCA</v>
          </cell>
          <cell r="C713" t="str">
            <v>UN</v>
          </cell>
          <cell r="D713">
            <v>2.82</v>
          </cell>
          <cell r="E713">
            <v>712</v>
          </cell>
          <cell r="F713">
            <v>86021</v>
          </cell>
        </row>
        <row r="714">
          <cell r="A714" t="str">
            <v>08.60.22</v>
          </cell>
          <cell r="B714" t="str">
            <v>RETIRADA DE PUXADOR DE ENGATE,PARA CAIXILHOS DE CORRER</v>
          </cell>
          <cell r="C714" t="str">
            <v>UN</v>
          </cell>
          <cell r="D714">
            <v>0.99</v>
          </cell>
          <cell r="E714">
            <v>713</v>
          </cell>
          <cell r="F714">
            <v>86022</v>
          </cell>
        </row>
        <row r="715">
          <cell r="B715" t="str">
            <v>RECOLOCAÇÕES</v>
          </cell>
          <cell r="E715">
            <v>714</v>
          </cell>
        </row>
        <row r="716">
          <cell r="A716" t="str">
            <v>08.70.01</v>
          </cell>
          <cell r="B716" t="str">
            <v>RECOLOCACAO DE ESQUADRIAS METALICAS EM GERAL,PORTAS OU CAIXILHOS</v>
          </cell>
          <cell r="C716" t="str">
            <v>M2</v>
          </cell>
          <cell r="D716">
            <v>12.99</v>
          </cell>
          <cell r="E716">
            <v>715</v>
          </cell>
          <cell r="F716">
            <v>87001</v>
          </cell>
        </row>
        <row r="717">
          <cell r="A717" t="str">
            <v>08.70.05</v>
          </cell>
          <cell r="B717" t="str">
            <v>RECOLOCACAO DE BATENTES METALICOS</v>
          </cell>
          <cell r="C717" t="str">
            <v>UN</v>
          </cell>
          <cell r="D717">
            <v>16.89</v>
          </cell>
          <cell r="E717">
            <v>716</v>
          </cell>
          <cell r="F717">
            <v>87005</v>
          </cell>
        </row>
        <row r="718">
          <cell r="A718" t="str">
            <v>08.70.20</v>
          </cell>
          <cell r="B718" t="str">
            <v>RECOLOCACAO DE BRACO DE ALAVANCA</v>
          </cell>
          <cell r="C718" t="str">
            <v>M</v>
          </cell>
          <cell r="D718">
            <v>8.4700000000000006</v>
          </cell>
          <cell r="E718">
            <v>717</v>
          </cell>
          <cell r="F718">
            <v>87020</v>
          </cell>
        </row>
        <row r="719">
          <cell r="A719" t="str">
            <v>08.70.21</v>
          </cell>
          <cell r="B719" t="str">
            <v>RECOLOCACAO DE ALAVANCA</v>
          </cell>
          <cell r="C719" t="str">
            <v>UN</v>
          </cell>
          <cell r="D719">
            <v>7.76</v>
          </cell>
          <cell r="E719">
            <v>718</v>
          </cell>
          <cell r="F719">
            <v>87021</v>
          </cell>
        </row>
        <row r="720">
          <cell r="A720" t="str">
            <v>08.70.22</v>
          </cell>
          <cell r="B720" t="str">
            <v>RECOLOCACAO DE PUXADOR DE ENGATE,PARA CAIXILHOS DE CORRER</v>
          </cell>
          <cell r="C720" t="str">
            <v>UN</v>
          </cell>
          <cell r="D720">
            <v>1.41</v>
          </cell>
          <cell r="E720">
            <v>719</v>
          </cell>
          <cell r="F720">
            <v>87022</v>
          </cell>
        </row>
        <row r="721">
          <cell r="B721" t="str">
            <v>SERVICOS PARCIAIS</v>
          </cell>
          <cell r="E721">
            <v>720</v>
          </cell>
        </row>
        <row r="722">
          <cell r="A722" t="str">
            <v>08.80.20</v>
          </cell>
          <cell r="B722" t="str">
            <v>BRACO DE ALAVANCA EM FERRO CHATO</v>
          </cell>
          <cell r="C722" t="str">
            <v>M</v>
          </cell>
          <cell r="D722">
            <v>15.6</v>
          </cell>
          <cell r="E722">
            <v>721</v>
          </cell>
          <cell r="F722">
            <v>88020</v>
          </cell>
        </row>
        <row r="723">
          <cell r="A723" t="str">
            <v>08.80.21</v>
          </cell>
          <cell r="B723" t="str">
            <v>ALAVANCA EM METAL CROMADO,PARA CAIXILHOS BASCULANTES</v>
          </cell>
          <cell r="C723" t="str">
            <v>UN</v>
          </cell>
          <cell r="D723">
            <v>14.89</v>
          </cell>
          <cell r="E723">
            <v>722</v>
          </cell>
          <cell r="F723">
            <v>88021</v>
          </cell>
        </row>
        <row r="724">
          <cell r="A724" t="str">
            <v>08.80.22</v>
          </cell>
          <cell r="B724" t="str">
            <v>PUXADOR DE ENGATE EM METAL CROMADO,PARA CAIXILHOS DE CORRER</v>
          </cell>
          <cell r="C724" t="str">
            <v>UN</v>
          </cell>
          <cell r="D724">
            <v>58.15</v>
          </cell>
          <cell r="E724">
            <v>723</v>
          </cell>
          <cell r="F724">
            <v>88022</v>
          </cell>
        </row>
        <row r="725">
          <cell r="A725" t="str">
            <v>08.80.49</v>
          </cell>
          <cell r="B725" t="str">
            <v>LUBRIFICACAO DE CAIXILHOS E TROCA DE REBITES</v>
          </cell>
          <cell r="C725" t="str">
            <v>M2</v>
          </cell>
          <cell r="D725">
            <v>1.4</v>
          </cell>
          <cell r="E725">
            <v>724</v>
          </cell>
          <cell r="F725">
            <v>88049</v>
          </cell>
        </row>
        <row r="726">
          <cell r="A726" t="str">
            <v>08.80.50</v>
          </cell>
          <cell r="B726" t="str">
            <v>FERRO TRABALHADO - CAIXILHOS E PEQUENAS PECAS DE SERRALHERIA</v>
          </cell>
          <cell r="C726" t="str">
            <v>KG</v>
          </cell>
          <cell r="D726">
            <v>10.89</v>
          </cell>
          <cell r="E726">
            <v>725</v>
          </cell>
          <cell r="F726">
            <v>88050</v>
          </cell>
        </row>
        <row r="727">
          <cell r="A727" t="str">
            <v>08.80.51</v>
          </cell>
          <cell r="B727" t="str">
            <v>ALUMINIO EXTRUDADO TRABALHADO - CAIXILHOS E PEQUENAS PECAS DE SERR</v>
          </cell>
          <cell r="C727" t="str">
            <v>KG</v>
          </cell>
          <cell r="D727">
            <v>43.55</v>
          </cell>
          <cell r="E727">
            <v>726</v>
          </cell>
          <cell r="F727">
            <v>88051</v>
          </cell>
        </row>
        <row r="728">
          <cell r="A728" t="str">
            <v>08.80.60</v>
          </cell>
          <cell r="B728" t="str">
            <v>BRACO DE ALAVANCA EM ALUMINIO ANODIZADO</v>
          </cell>
          <cell r="C728" t="str">
            <v>M</v>
          </cell>
          <cell r="D728">
            <v>15.6</v>
          </cell>
          <cell r="E728">
            <v>727</v>
          </cell>
          <cell r="F728">
            <v>88060</v>
          </cell>
        </row>
        <row r="729">
          <cell r="A729" t="str">
            <v>08.80.62</v>
          </cell>
          <cell r="B729" t="str">
            <v>PUXADOR DE ENGATE EM ALUMINIO ANODIZADO,PARA CAIXILHOS DE CORRER</v>
          </cell>
          <cell r="C729" t="str">
            <v>UN</v>
          </cell>
          <cell r="D729">
            <v>7.85</v>
          </cell>
          <cell r="E729">
            <v>728</v>
          </cell>
          <cell r="F729">
            <v>88062</v>
          </cell>
        </row>
        <row r="730">
          <cell r="A730">
            <v>9</v>
          </cell>
          <cell r="B730" t="str">
            <v>INSTALAÇÕES ELÉTRICAS</v>
          </cell>
          <cell r="E730">
            <v>729</v>
          </cell>
          <cell r="F730">
            <v>9</v>
          </cell>
        </row>
        <row r="731">
          <cell r="B731" t="str">
            <v>ENTRADA DE ENERGIA E TELEFONE</v>
          </cell>
          <cell r="E731">
            <v>730</v>
          </cell>
        </row>
        <row r="732">
          <cell r="A732" t="str">
            <v>09.01.50</v>
          </cell>
          <cell r="B732" t="str">
            <v>ENTRADA AEREA DE ENERGIA - 5KVA</v>
          </cell>
          <cell r="C732" t="str">
            <v>UN</v>
          </cell>
          <cell r="D732">
            <v>977.84</v>
          </cell>
          <cell r="E732">
            <v>731</v>
          </cell>
          <cell r="F732">
            <v>90150</v>
          </cell>
        </row>
        <row r="733">
          <cell r="A733" t="str">
            <v>09.01.52</v>
          </cell>
          <cell r="B733" t="str">
            <v>ENTRADA AEREA DE ENERGIA E TELEFONE - 6 A 12KVA</v>
          </cell>
          <cell r="C733" t="str">
            <v>UN</v>
          </cell>
          <cell r="D733">
            <v>993.29</v>
          </cell>
          <cell r="E733">
            <v>732</v>
          </cell>
          <cell r="F733">
            <v>90152</v>
          </cell>
        </row>
        <row r="734">
          <cell r="A734" t="str">
            <v>09.01.53</v>
          </cell>
          <cell r="B734" t="str">
            <v>ENTRADA AEREA DE ENERGIA E TELEFONE - 13 A 16KVA</v>
          </cell>
          <cell r="C734" t="str">
            <v>UN</v>
          </cell>
          <cell r="D734">
            <v>1131.01</v>
          </cell>
          <cell r="E734">
            <v>733</v>
          </cell>
          <cell r="F734">
            <v>90153</v>
          </cell>
        </row>
        <row r="735">
          <cell r="A735" t="str">
            <v>09.01.54</v>
          </cell>
          <cell r="B735" t="str">
            <v>ENTRADA AEREA DE ENERGIA E TELEFONE - 17 A 20KVA</v>
          </cell>
          <cell r="C735" t="str">
            <v>UN</v>
          </cell>
          <cell r="D735">
            <v>1131.01</v>
          </cell>
          <cell r="E735">
            <v>734</v>
          </cell>
          <cell r="F735">
            <v>90154</v>
          </cell>
        </row>
        <row r="736">
          <cell r="A736" t="str">
            <v>09.01.55</v>
          </cell>
          <cell r="B736" t="str">
            <v>ENTRADA AEREA DE ENERGIA E TELEFONE - 21 A 23KVA</v>
          </cell>
          <cell r="C736" t="str">
            <v>UN</v>
          </cell>
          <cell r="D736">
            <v>1322</v>
          </cell>
          <cell r="E736">
            <v>735</v>
          </cell>
          <cell r="F736">
            <v>90155</v>
          </cell>
        </row>
        <row r="737">
          <cell r="A737" t="str">
            <v>09.01.56</v>
          </cell>
          <cell r="B737" t="str">
            <v>ENTRADA AEREA DE ENERGIA E TELEFONE - 24 A 30KVA</v>
          </cell>
          <cell r="C737" t="str">
            <v>UN</v>
          </cell>
          <cell r="D737">
            <v>3258.12</v>
          </cell>
          <cell r="E737">
            <v>736</v>
          </cell>
          <cell r="F737">
            <v>90156</v>
          </cell>
        </row>
        <row r="738">
          <cell r="A738" t="str">
            <v>09.01.57</v>
          </cell>
          <cell r="B738" t="str">
            <v>ENTRADA AEREA DE ENERGIA E TELEFONE - 31 A 39KVA</v>
          </cell>
          <cell r="C738" t="str">
            <v>UN</v>
          </cell>
          <cell r="D738">
            <v>3620.56</v>
          </cell>
          <cell r="E738">
            <v>737</v>
          </cell>
          <cell r="F738">
            <v>90157</v>
          </cell>
        </row>
        <row r="739">
          <cell r="A739" t="str">
            <v>09.01.58</v>
          </cell>
          <cell r="B739" t="str">
            <v>ENTRADA AEREA DE ENERGIA E TELEFONE - 40 A 47KVA</v>
          </cell>
          <cell r="C739" t="str">
            <v>UN</v>
          </cell>
          <cell r="D739">
            <v>3929.41</v>
          </cell>
          <cell r="E739">
            <v>738</v>
          </cell>
          <cell r="F739">
            <v>90158</v>
          </cell>
        </row>
        <row r="740">
          <cell r="A740" t="str">
            <v>09.01.59</v>
          </cell>
          <cell r="B740" t="str">
            <v>ENTRADA AEREA DE ENERGIA E TELEFONE - 48 A 54KVA</v>
          </cell>
          <cell r="C740" t="str">
            <v>UN</v>
          </cell>
          <cell r="D740">
            <v>4529.97</v>
          </cell>
          <cell r="E740">
            <v>739</v>
          </cell>
          <cell r="F740">
            <v>90159</v>
          </cell>
        </row>
        <row r="741">
          <cell r="A741" t="str">
            <v>09.01.60</v>
          </cell>
          <cell r="B741" t="str">
            <v>ENTRADA AEREA DE ENERGIA E TELEFONE - 55 A 62KVA</v>
          </cell>
          <cell r="C741" t="str">
            <v>UN</v>
          </cell>
          <cell r="D741">
            <v>4760.51</v>
          </cell>
          <cell r="E741">
            <v>740</v>
          </cell>
          <cell r="F741">
            <v>90160</v>
          </cell>
        </row>
        <row r="742">
          <cell r="A742" t="str">
            <v>09.01.61</v>
          </cell>
          <cell r="B742" t="str">
            <v>ENTRADA AEREA DE ENERGIA E TELEFONE - 63 A 70KVA</v>
          </cell>
          <cell r="C742" t="str">
            <v>UN</v>
          </cell>
          <cell r="D742">
            <v>5180.74</v>
          </cell>
          <cell r="E742">
            <v>741</v>
          </cell>
          <cell r="F742">
            <v>90161</v>
          </cell>
        </row>
        <row r="743">
          <cell r="A743" t="str">
            <v>09.01.62</v>
          </cell>
          <cell r="B743" t="str">
            <v>ENTRADA AEREA DE ENERGIA E TELEFONE - 71 A 75KVA</v>
          </cell>
          <cell r="C743" t="str">
            <v>UN</v>
          </cell>
          <cell r="D743">
            <v>5652.68</v>
          </cell>
          <cell r="E743">
            <v>742</v>
          </cell>
          <cell r="F743">
            <v>90162</v>
          </cell>
        </row>
        <row r="744">
          <cell r="A744" t="str">
            <v>09.01.90</v>
          </cell>
          <cell r="B744" t="str">
            <v>ENTRADA AEREA DE TELEFONE</v>
          </cell>
          <cell r="C744" t="str">
            <v>UN</v>
          </cell>
          <cell r="D744">
            <v>550.1</v>
          </cell>
          <cell r="E744">
            <v>743</v>
          </cell>
          <cell r="F744">
            <v>90190</v>
          </cell>
        </row>
        <row r="745">
          <cell r="B745" t="str">
            <v>ELETRODUTOS - BT</v>
          </cell>
          <cell r="E745">
            <v>744</v>
          </cell>
        </row>
        <row r="746">
          <cell r="A746" t="str">
            <v>09.02.01</v>
          </cell>
          <cell r="B746" t="str">
            <v>ELETRODUTO DE PVC RIGIDO,ROSCAVEL - 20MM (1/2")</v>
          </cell>
          <cell r="C746" t="str">
            <v>M</v>
          </cell>
          <cell r="D746">
            <v>5.5</v>
          </cell>
          <cell r="E746">
            <v>745</v>
          </cell>
          <cell r="F746">
            <v>90201</v>
          </cell>
        </row>
        <row r="747">
          <cell r="A747" t="str">
            <v>09.02.02</v>
          </cell>
          <cell r="B747" t="str">
            <v>ELETRODUTO DE PVC RIGIDO,ROSCAVEL - 25MM (3/4")</v>
          </cell>
          <cell r="C747" t="str">
            <v>M</v>
          </cell>
          <cell r="D747">
            <v>6.15</v>
          </cell>
          <cell r="E747">
            <v>746</v>
          </cell>
          <cell r="F747">
            <v>90202</v>
          </cell>
        </row>
        <row r="748">
          <cell r="A748" t="str">
            <v>09.02.03</v>
          </cell>
          <cell r="B748" t="str">
            <v>ELETRODUTO DE PVC RIGIDO,ROSCAVEL - 32MM (1")</v>
          </cell>
          <cell r="C748" t="str">
            <v>M</v>
          </cell>
          <cell r="D748">
            <v>7.08</v>
          </cell>
          <cell r="E748">
            <v>747</v>
          </cell>
          <cell r="F748">
            <v>90203</v>
          </cell>
        </row>
        <row r="749">
          <cell r="A749" t="str">
            <v>09.02.04</v>
          </cell>
          <cell r="B749" t="str">
            <v>ELETRODUTO DE PVC RIGIDO,ROSCAVEL - 40MM (1 1/4")</v>
          </cell>
          <cell r="C749" t="str">
            <v>M</v>
          </cell>
          <cell r="D749">
            <v>10.06</v>
          </cell>
          <cell r="E749">
            <v>748</v>
          </cell>
          <cell r="F749">
            <v>90204</v>
          </cell>
        </row>
        <row r="750">
          <cell r="A750" t="str">
            <v>09.02.05</v>
          </cell>
          <cell r="B750" t="str">
            <v>ELETRODUTO DE PVC RIGIDO,ROSCAVEL - 50MM (1 1/2")</v>
          </cell>
          <cell r="C750" t="str">
            <v>M</v>
          </cell>
          <cell r="D750">
            <v>11.12</v>
          </cell>
          <cell r="E750">
            <v>749</v>
          </cell>
          <cell r="F750">
            <v>90205</v>
          </cell>
        </row>
        <row r="751">
          <cell r="A751" t="str">
            <v>09.02.06</v>
          </cell>
          <cell r="B751" t="str">
            <v>ELETRODUTO DE PVC RIGIDO,ROSCAVEL - 60MM (2")</v>
          </cell>
          <cell r="C751" t="str">
            <v>M</v>
          </cell>
          <cell r="D751">
            <v>12.44</v>
          </cell>
          <cell r="E751">
            <v>750</v>
          </cell>
          <cell r="F751">
            <v>90206</v>
          </cell>
        </row>
        <row r="752">
          <cell r="A752" t="str">
            <v>09.02.07</v>
          </cell>
          <cell r="B752" t="str">
            <v>ELETRODUTO DE PVC RIGIDO,ROSCAVEL - 75MM (2 1/2")</v>
          </cell>
          <cell r="C752" t="str">
            <v>M</v>
          </cell>
          <cell r="D752">
            <v>20.84</v>
          </cell>
          <cell r="E752">
            <v>751</v>
          </cell>
          <cell r="F752">
            <v>90207</v>
          </cell>
        </row>
        <row r="753">
          <cell r="A753" t="str">
            <v>09.02.08</v>
          </cell>
          <cell r="B753" t="str">
            <v>ELETRODUTO DE PVC RIGIDO,ROSCAVEL - 85MM (3")</v>
          </cell>
          <cell r="C753" t="str">
            <v>M</v>
          </cell>
          <cell r="D753">
            <v>24.15</v>
          </cell>
          <cell r="E753">
            <v>752</v>
          </cell>
          <cell r="F753">
            <v>90208</v>
          </cell>
        </row>
        <row r="754">
          <cell r="A754" t="str">
            <v>09.02.09</v>
          </cell>
          <cell r="B754" t="str">
            <v>ELETRODUTO DE PVC RIGIDO,ROSCAVEL - 110MM (4")</v>
          </cell>
          <cell r="C754" t="str">
            <v>M</v>
          </cell>
          <cell r="D754">
            <v>32.75</v>
          </cell>
          <cell r="E754">
            <v>753</v>
          </cell>
          <cell r="F754">
            <v>90209</v>
          </cell>
        </row>
        <row r="755">
          <cell r="A755" t="str">
            <v>09.02.10</v>
          </cell>
          <cell r="B755" t="str">
            <v>ELETRODUTO DE ACO GALVANIZADO,TIPO LEVE I - 1/2"</v>
          </cell>
          <cell r="C755" t="str">
            <v>M</v>
          </cell>
          <cell r="D755">
            <v>9.34</v>
          </cell>
          <cell r="E755">
            <v>754</v>
          </cell>
          <cell r="F755">
            <v>90210</v>
          </cell>
        </row>
        <row r="756">
          <cell r="A756" t="str">
            <v>09.02.11</v>
          </cell>
          <cell r="B756" t="str">
            <v>ELETRODUTO DE ACO GALVANIZADO,TIPO LEVE I - 3/4"</v>
          </cell>
          <cell r="C756" t="str">
            <v>M</v>
          </cell>
          <cell r="D756">
            <v>9.64</v>
          </cell>
          <cell r="E756">
            <v>755</v>
          </cell>
          <cell r="F756">
            <v>90211</v>
          </cell>
        </row>
        <row r="757">
          <cell r="A757" t="str">
            <v>09.02.12</v>
          </cell>
          <cell r="B757" t="str">
            <v>ELETRODUTO DE ACO GALVANIZADO,TIPO LEVE I - 1"</v>
          </cell>
          <cell r="C757" t="str">
            <v>M</v>
          </cell>
          <cell r="D757">
            <v>10.5</v>
          </cell>
          <cell r="E757">
            <v>756</v>
          </cell>
          <cell r="F757">
            <v>90212</v>
          </cell>
        </row>
        <row r="758">
          <cell r="A758" t="str">
            <v>09.02.13</v>
          </cell>
          <cell r="B758" t="str">
            <v>ELETRODUTO DE ACO GALVANIZADO,TIPO LEVE I - 1 1/4"</v>
          </cell>
          <cell r="C758" t="str">
            <v>M</v>
          </cell>
          <cell r="D758">
            <v>16.510000000000002</v>
          </cell>
          <cell r="E758">
            <v>757</v>
          </cell>
          <cell r="F758">
            <v>90213</v>
          </cell>
        </row>
        <row r="759">
          <cell r="A759" t="str">
            <v>09.02.14</v>
          </cell>
          <cell r="B759" t="str">
            <v>ELETRODUTO DE ACO GALVANIZADO,TIPO LEVE I - 1 1/2"</v>
          </cell>
          <cell r="C759" t="str">
            <v>M</v>
          </cell>
          <cell r="D759">
            <v>17.38</v>
          </cell>
          <cell r="E759">
            <v>758</v>
          </cell>
          <cell r="F759">
            <v>90214</v>
          </cell>
        </row>
        <row r="760">
          <cell r="A760" t="str">
            <v>09.02.15</v>
          </cell>
          <cell r="B760" t="str">
            <v>ELETRODUTO DE ACO GALVANIZADO,TIPO LEVE I - 2"</v>
          </cell>
          <cell r="C760" t="str">
            <v>M</v>
          </cell>
          <cell r="D760">
            <v>19.54</v>
          </cell>
          <cell r="E760">
            <v>759</v>
          </cell>
          <cell r="F760">
            <v>90215</v>
          </cell>
        </row>
        <row r="761">
          <cell r="A761" t="str">
            <v>09.02.16</v>
          </cell>
          <cell r="B761" t="str">
            <v>ELETRODUTO DE ACO GALVANIZADO,TIPO LEVE I - 2 1/2"</v>
          </cell>
          <cell r="C761" t="str">
            <v>M</v>
          </cell>
          <cell r="D761">
            <v>28.72</v>
          </cell>
          <cell r="E761">
            <v>760</v>
          </cell>
          <cell r="F761">
            <v>90216</v>
          </cell>
        </row>
        <row r="762">
          <cell r="A762" t="str">
            <v>09.02.17</v>
          </cell>
          <cell r="B762" t="str">
            <v>ELETRODUTO DE ACO GALVANIZADO,TIPO LEVE I - 3"</v>
          </cell>
          <cell r="C762" t="str">
            <v>M</v>
          </cell>
          <cell r="D762">
            <v>36.619999999999997</v>
          </cell>
          <cell r="E762">
            <v>761</v>
          </cell>
          <cell r="F762">
            <v>90217</v>
          </cell>
        </row>
        <row r="763">
          <cell r="A763" t="str">
            <v>09.02.19</v>
          </cell>
          <cell r="B763" t="str">
            <v>ELETRODUTO DE ACO GALVANIZADO,TIPO LEVE I - 4"</v>
          </cell>
          <cell r="C763" t="str">
            <v>M</v>
          </cell>
          <cell r="D763">
            <v>50.04</v>
          </cell>
          <cell r="E763">
            <v>762</v>
          </cell>
          <cell r="F763">
            <v>90219</v>
          </cell>
        </row>
        <row r="764">
          <cell r="A764" t="str">
            <v>09.02.20</v>
          </cell>
          <cell r="B764" t="str">
            <v>ELETRODUTO DE ACO GALVANIZADO,TIPO LEVE II - 1/2"</v>
          </cell>
          <cell r="C764" t="str">
            <v>M</v>
          </cell>
          <cell r="D764">
            <v>9.69</v>
          </cell>
          <cell r="E764">
            <v>763</v>
          </cell>
          <cell r="F764">
            <v>90220</v>
          </cell>
        </row>
        <row r="765">
          <cell r="A765" t="str">
            <v>09.02.21</v>
          </cell>
          <cell r="B765" t="str">
            <v>ELETRODUTO DE ACO GALVANIZADO,TIPO LEVE II - 3/4"</v>
          </cell>
          <cell r="C765" t="str">
            <v>M</v>
          </cell>
          <cell r="D765">
            <v>10.15</v>
          </cell>
          <cell r="E765">
            <v>764</v>
          </cell>
          <cell r="F765">
            <v>90221</v>
          </cell>
        </row>
        <row r="766">
          <cell r="A766" t="str">
            <v>09.02.22</v>
          </cell>
          <cell r="B766" t="str">
            <v>ELETRODUTO DE ACO GALVANIZADO,TIPO LEVE II - 1"</v>
          </cell>
          <cell r="C766" t="str">
            <v>M</v>
          </cell>
          <cell r="D766">
            <v>10.91</v>
          </cell>
          <cell r="E766">
            <v>765</v>
          </cell>
          <cell r="F766">
            <v>90222</v>
          </cell>
        </row>
        <row r="767">
          <cell r="A767" t="str">
            <v>09.02.23</v>
          </cell>
          <cell r="B767" t="str">
            <v>ELETRODUTO DE ACO GALVANIZADO,TIPO LEVE II - 1 1/4"</v>
          </cell>
          <cell r="C767" t="str">
            <v>M</v>
          </cell>
          <cell r="D767">
            <v>17.07</v>
          </cell>
          <cell r="E767">
            <v>766</v>
          </cell>
          <cell r="F767">
            <v>90223</v>
          </cell>
        </row>
        <row r="768">
          <cell r="A768" t="str">
            <v>09.02.24</v>
          </cell>
          <cell r="B768" t="str">
            <v>ELETRODUTO DE ACO GALVANIZADO,TIPO LEVE II - 1 1/2"</v>
          </cell>
          <cell r="C768" t="str">
            <v>M</v>
          </cell>
          <cell r="D768">
            <v>17.75</v>
          </cell>
          <cell r="E768">
            <v>767</v>
          </cell>
          <cell r="F768">
            <v>90224</v>
          </cell>
        </row>
        <row r="769">
          <cell r="A769" t="str">
            <v>09.02.25</v>
          </cell>
          <cell r="B769" t="str">
            <v>ELETRODUTO DE ACO GALVANIZADO,TIPO LEVE II - 2"</v>
          </cell>
          <cell r="C769" t="str">
            <v>M</v>
          </cell>
          <cell r="D769">
            <v>20.28</v>
          </cell>
          <cell r="E769">
            <v>768</v>
          </cell>
          <cell r="F769">
            <v>90225</v>
          </cell>
        </row>
        <row r="770">
          <cell r="A770" t="str">
            <v>09.02.26</v>
          </cell>
          <cell r="B770" t="str">
            <v>ELETRODUTO DE ACO GALVANIZADO,TIPO LEVE II - 2 1/2"</v>
          </cell>
          <cell r="C770" t="str">
            <v>M</v>
          </cell>
          <cell r="D770">
            <v>30.28</v>
          </cell>
          <cell r="E770">
            <v>769</v>
          </cell>
          <cell r="F770">
            <v>90226</v>
          </cell>
        </row>
        <row r="771">
          <cell r="A771" t="str">
            <v>09.02.27</v>
          </cell>
          <cell r="B771" t="str">
            <v>ELETRODUTO DE ACO GALVANIZADO,TIPO LEVE II - 3"</v>
          </cell>
          <cell r="C771" t="str">
            <v>M</v>
          </cell>
          <cell r="D771">
            <v>33.81</v>
          </cell>
          <cell r="E771">
            <v>770</v>
          </cell>
          <cell r="F771">
            <v>90227</v>
          </cell>
        </row>
        <row r="772">
          <cell r="A772" t="str">
            <v>09.02.29</v>
          </cell>
          <cell r="B772" t="str">
            <v>ELETRODUTO DE ACO GALVANIZADO,TIPO LEVE II - 4"</v>
          </cell>
          <cell r="C772" t="str">
            <v>M</v>
          </cell>
          <cell r="D772">
            <v>39.92</v>
          </cell>
          <cell r="E772">
            <v>771</v>
          </cell>
          <cell r="F772">
            <v>90229</v>
          </cell>
        </row>
        <row r="773">
          <cell r="A773" t="str">
            <v>09.02.40</v>
          </cell>
          <cell r="B773" t="str">
            <v>ELETRODUTO DE ACO ESMALTADO,TIPO LEVE II - 1/2"</v>
          </cell>
          <cell r="C773" t="str">
            <v>M</v>
          </cell>
          <cell r="D773">
            <v>9.69</v>
          </cell>
          <cell r="E773">
            <v>772</v>
          </cell>
          <cell r="F773">
            <v>90240</v>
          </cell>
        </row>
        <row r="774">
          <cell r="A774" t="str">
            <v>09.02.50</v>
          </cell>
          <cell r="B774" t="str">
            <v>ELETRODUTO DE POLIETILENO FLEXIVEL ALTA RESISTENCIA - 2"</v>
          </cell>
          <cell r="C774" t="str">
            <v>M</v>
          </cell>
          <cell r="D774">
            <v>12.36</v>
          </cell>
          <cell r="E774">
            <v>773</v>
          </cell>
          <cell r="F774">
            <v>90250</v>
          </cell>
        </row>
        <row r="775">
          <cell r="A775" t="str">
            <v>09.02.51</v>
          </cell>
          <cell r="B775" t="str">
            <v>ELETRODUTO DE POLIETILENO FLEXIVEL ALTA RESISTENCIA - 3"</v>
          </cell>
          <cell r="C775" t="str">
            <v>M</v>
          </cell>
          <cell r="D775">
            <v>16.29</v>
          </cell>
          <cell r="E775">
            <v>774</v>
          </cell>
          <cell r="F775">
            <v>90251</v>
          </cell>
        </row>
        <row r="776">
          <cell r="A776" t="str">
            <v>09.02.52</v>
          </cell>
          <cell r="B776" t="str">
            <v>ELETRODUTO DE POLIETILENO FLEXIVEL ALTA RESISTENCIA - 4"</v>
          </cell>
          <cell r="C776" t="str">
            <v>M</v>
          </cell>
          <cell r="D776">
            <v>19.07</v>
          </cell>
          <cell r="E776">
            <v>775</v>
          </cell>
          <cell r="F776">
            <v>90252</v>
          </cell>
        </row>
        <row r="777">
          <cell r="A777" t="str">
            <v>09.02.61</v>
          </cell>
          <cell r="B777" t="str">
            <v>TUBO METALICO FLEXIVEL REVESTIDO COM PVC-3/4"</v>
          </cell>
          <cell r="C777" t="str">
            <v>M</v>
          </cell>
          <cell r="D777">
            <v>6.02</v>
          </cell>
          <cell r="E777">
            <v>776</v>
          </cell>
          <cell r="F777">
            <v>90261</v>
          </cell>
        </row>
        <row r="778">
          <cell r="A778" t="str">
            <v>09.02.62</v>
          </cell>
          <cell r="B778" t="str">
            <v>TUBO METALICO FLEXIVEL REVESTIDO COM PVC-1"</v>
          </cell>
          <cell r="C778" t="str">
            <v>M</v>
          </cell>
          <cell r="D778">
            <v>7.98</v>
          </cell>
          <cell r="E778">
            <v>777</v>
          </cell>
          <cell r="F778">
            <v>90262</v>
          </cell>
        </row>
        <row r="779">
          <cell r="A779" t="str">
            <v>09.02.63</v>
          </cell>
          <cell r="B779" t="str">
            <v>TUBO METALICO FLEXIVEL REVESTIDO COM PVC-1 1/2"</v>
          </cell>
          <cell r="C779" t="str">
            <v>M</v>
          </cell>
          <cell r="D779">
            <v>12.94</v>
          </cell>
          <cell r="E779">
            <v>778</v>
          </cell>
          <cell r="F779">
            <v>90263</v>
          </cell>
        </row>
        <row r="780">
          <cell r="A780" t="str">
            <v>09.02.70</v>
          </cell>
          <cell r="B780" t="str">
            <v>ELETRODUTO QUADRADO DE PVC-16X16 MM INCL. CONEXOES</v>
          </cell>
          <cell r="C780" t="str">
            <v>M</v>
          </cell>
          <cell r="D780">
            <v>4.26</v>
          </cell>
          <cell r="E780">
            <v>779</v>
          </cell>
          <cell r="F780">
            <v>90270</v>
          </cell>
        </row>
        <row r="781">
          <cell r="A781" t="str">
            <v>09.02.98</v>
          </cell>
          <cell r="B781" t="str">
            <v>ENVELOPAMENTO DE ELETRODUTO ENTERRADO,COM CONCRETO</v>
          </cell>
          <cell r="C781" t="str">
            <v>M</v>
          </cell>
          <cell r="D781">
            <v>9.8699999999999992</v>
          </cell>
          <cell r="E781">
            <v>780</v>
          </cell>
          <cell r="F781">
            <v>90298</v>
          </cell>
        </row>
        <row r="782">
          <cell r="A782" t="str">
            <v>09.02.99</v>
          </cell>
          <cell r="B782" t="str">
            <v>ENVELOPAMENTO DE ELETRODUTO ENTERRADO C/CONCR. C/AGREGADO RECICL.</v>
          </cell>
          <cell r="C782" t="str">
            <v>M</v>
          </cell>
          <cell r="D782">
            <v>9.33</v>
          </cell>
          <cell r="E782">
            <v>781</v>
          </cell>
          <cell r="F782">
            <v>90299</v>
          </cell>
        </row>
        <row r="783">
          <cell r="B783" t="str">
            <v>CONDUTORES - BT</v>
          </cell>
          <cell r="E783">
            <v>782</v>
          </cell>
        </row>
        <row r="784">
          <cell r="A784" t="str">
            <v>09.03.02</v>
          </cell>
          <cell r="B784" t="str">
            <v>FIO 0,75MM2 - ISOLAMENTO PARA 0,7KV</v>
          </cell>
          <cell r="C784" t="str">
            <v>M</v>
          </cell>
          <cell r="D784">
            <v>0.73</v>
          </cell>
          <cell r="E784">
            <v>783</v>
          </cell>
          <cell r="F784">
            <v>90302</v>
          </cell>
        </row>
        <row r="785">
          <cell r="A785" t="str">
            <v>09.03.03</v>
          </cell>
          <cell r="B785" t="str">
            <v>FIO 1,00MM2 - ISOLAMENTO PARA 0,7KV</v>
          </cell>
          <cell r="C785" t="str">
            <v>M</v>
          </cell>
          <cell r="D785">
            <v>0.73</v>
          </cell>
          <cell r="E785">
            <v>784</v>
          </cell>
          <cell r="F785">
            <v>90303</v>
          </cell>
        </row>
        <row r="786">
          <cell r="A786" t="str">
            <v>09.03.04</v>
          </cell>
          <cell r="B786" t="str">
            <v>FIO 1,50MM2 - ISOLAMENTO PARA 0,7KV</v>
          </cell>
          <cell r="C786" t="str">
            <v>M</v>
          </cell>
          <cell r="D786">
            <v>0.82</v>
          </cell>
          <cell r="E786">
            <v>785</v>
          </cell>
          <cell r="F786">
            <v>90304</v>
          </cell>
        </row>
        <row r="787">
          <cell r="A787" t="str">
            <v>09.03.05</v>
          </cell>
          <cell r="B787" t="str">
            <v>FIO 2,50MM2 - ISOLAMENTO PARA 0,7KV</v>
          </cell>
          <cell r="C787" t="str">
            <v>M</v>
          </cell>
          <cell r="D787">
            <v>1.2</v>
          </cell>
          <cell r="E787">
            <v>786</v>
          </cell>
          <cell r="F787">
            <v>90305</v>
          </cell>
        </row>
        <row r="788">
          <cell r="A788" t="str">
            <v>09.03.06</v>
          </cell>
          <cell r="B788" t="str">
            <v>FIO 4,00MM2 - ISOLAMENTO PARA 0,7KV</v>
          </cell>
          <cell r="C788" t="str">
            <v>M</v>
          </cell>
          <cell r="D788">
            <v>1.67</v>
          </cell>
          <cell r="E788">
            <v>787</v>
          </cell>
          <cell r="F788">
            <v>90306</v>
          </cell>
        </row>
        <row r="789">
          <cell r="A789" t="str">
            <v>09.03.07</v>
          </cell>
          <cell r="B789" t="str">
            <v>FIO 6,00MM2 - ISOLAMENTO PARA 0,7KV</v>
          </cell>
          <cell r="C789" t="str">
            <v>M</v>
          </cell>
          <cell r="D789">
            <v>2.27</v>
          </cell>
          <cell r="E789">
            <v>788</v>
          </cell>
          <cell r="F789">
            <v>90307</v>
          </cell>
        </row>
        <row r="790">
          <cell r="A790" t="str">
            <v>09.03.08</v>
          </cell>
          <cell r="B790" t="str">
            <v>CABO 10,00MM2 - ISOLAMENTO PARA 0,7KV</v>
          </cell>
          <cell r="C790" t="str">
            <v>M</v>
          </cell>
          <cell r="D790">
            <v>4</v>
          </cell>
          <cell r="E790">
            <v>789</v>
          </cell>
          <cell r="F790">
            <v>90308</v>
          </cell>
        </row>
        <row r="791">
          <cell r="A791" t="str">
            <v>09.03.09</v>
          </cell>
          <cell r="B791" t="str">
            <v>CABO 16,00MM2 - ISOLAMENTO PARA 0,7KV</v>
          </cell>
          <cell r="C791" t="str">
            <v>M</v>
          </cell>
          <cell r="D791">
            <v>6.72</v>
          </cell>
          <cell r="E791">
            <v>790</v>
          </cell>
          <cell r="F791">
            <v>90309</v>
          </cell>
        </row>
        <row r="792">
          <cell r="A792" t="str">
            <v>09.03.10</v>
          </cell>
          <cell r="B792" t="str">
            <v>CABO 25,00MM2 - ISOLAMENTO PARA 0,7KV</v>
          </cell>
          <cell r="C792" t="str">
            <v>M</v>
          </cell>
          <cell r="D792">
            <v>9.3699999999999992</v>
          </cell>
          <cell r="E792">
            <v>791</v>
          </cell>
          <cell r="F792">
            <v>90310</v>
          </cell>
        </row>
        <row r="793">
          <cell r="A793" t="str">
            <v>09.03.11</v>
          </cell>
          <cell r="B793" t="str">
            <v>CABO 35,00MM2 - ISOLAMENTO PARA 0,7KV</v>
          </cell>
          <cell r="C793" t="str">
            <v>M</v>
          </cell>
          <cell r="D793">
            <v>12.39</v>
          </cell>
          <cell r="E793">
            <v>792</v>
          </cell>
          <cell r="F793">
            <v>90311</v>
          </cell>
        </row>
        <row r="794">
          <cell r="A794" t="str">
            <v>09.03.12</v>
          </cell>
          <cell r="B794" t="str">
            <v>CABO 50,00MM2 - ISOLAMENTO PARA 0,7KV</v>
          </cell>
          <cell r="C794" t="str">
            <v>M</v>
          </cell>
          <cell r="D794">
            <v>17.510000000000002</v>
          </cell>
          <cell r="E794">
            <v>793</v>
          </cell>
          <cell r="F794">
            <v>90312</v>
          </cell>
        </row>
        <row r="795">
          <cell r="A795" t="str">
            <v>09.03.13</v>
          </cell>
          <cell r="B795" t="str">
            <v>CABO 70,00MM2 - ISOLAMENTO PARA 0,7KV</v>
          </cell>
          <cell r="C795" t="str">
            <v>M</v>
          </cell>
          <cell r="D795">
            <v>23.08</v>
          </cell>
          <cell r="E795">
            <v>794</v>
          </cell>
          <cell r="F795">
            <v>90313</v>
          </cell>
        </row>
        <row r="796">
          <cell r="A796" t="str">
            <v>09.03.14</v>
          </cell>
          <cell r="B796" t="str">
            <v>CABO 95,00MM2 - ISOLAMENTO PARA 0,7KV</v>
          </cell>
          <cell r="C796" t="str">
            <v>M</v>
          </cell>
          <cell r="D796">
            <v>30.68</v>
          </cell>
          <cell r="E796">
            <v>795</v>
          </cell>
          <cell r="F796">
            <v>90314</v>
          </cell>
        </row>
        <row r="797">
          <cell r="A797" t="str">
            <v>09.03.15</v>
          </cell>
          <cell r="B797" t="str">
            <v>CABO 120,00MM2 - ISOLAMENTO PARA 0,7KV</v>
          </cell>
          <cell r="C797" t="str">
            <v>M</v>
          </cell>
          <cell r="D797">
            <v>39.020000000000003</v>
          </cell>
          <cell r="E797">
            <v>796</v>
          </cell>
          <cell r="F797">
            <v>90315</v>
          </cell>
        </row>
        <row r="798">
          <cell r="A798" t="str">
            <v>09.03.16</v>
          </cell>
          <cell r="B798" t="str">
            <v>CABO 150,00MM2 - ISOLAMENTO PARA 0,7KV</v>
          </cell>
          <cell r="C798" t="str">
            <v>M</v>
          </cell>
          <cell r="D798">
            <v>48.33</v>
          </cell>
          <cell r="E798">
            <v>797</v>
          </cell>
          <cell r="F798">
            <v>90316</v>
          </cell>
        </row>
        <row r="799">
          <cell r="A799" t="str">
            <v>09.03.17</v>
          </cell>
          <cell r="B799" t="str">
            <v>CABO 185,00MM2 - ISOLAMENTO PARA 0,7KV</v>
          </cell>
          <cell r="C799" t="str">
            <v>M</v>
          </cell>
          <cell r="D799">
            <v>60.48</v>
          </cell>
          <cell r="E799">
            <v>798</v>
          </cell>
          <cell r="F799">
            <v>90317</v>
          </cell>
        </row>
        <row r="800">
          <cell r="A800" t="str">
            <v>09.03.18</v>
          </cell>
          <cell r="B800" t="str">
            <v>CABO 240,00MM2 - ISOLAMENTO PARA 0,7KV</v>
          </cell>
          <cell r="C800" t="str">
            <v>M</v>
          </cell>
          <cell r="D800">
            <v>78.010000000000005</v>
          </cell>
          <cell r="E800">
            <v>799</v>
          </cell>
          <cell r="F800">
            <v>90318</v>
          </cell>
        </row>
        <row r="801">
          <cell r="A801" t="str">
            <v>09.03.19</v>
          </cell>
          <cell r="B801" t="str">
            <v>CABO 300.00 MM2 - ISOLAMENTO PARA 0.7 KV</v>
          </cell>
          <cell r="C801" t="str">
            <v>M</v>
          </cell>
          <cell r="D801">
            <v>87.7</v>
          </cell>
          <cell r="E801">
            <v>800</v>
          </cell>
          <cell r="F801">
            <v>90319</v>
          </cell>
        </row>
        <row r="802">
          <cell r="A802" t="str">
            <v>09.03.28</v>
          </cell>
          <cell r="B802" t="str">
            <v>FIO 1,50MM2 - ISOLAMENTO PARA 1,0KV</v>
          </cell>
          <cell r="C802" t="str">
            <v>M</v>
          </cell>
          <cell r="D802">
            <v>1.22</v>
          </cell>
          <cell r="E802">
            <v>801</v>
          </cell>
          <cell r="F802">
            <v>90328</v>
          </cell>
        </row>
        <row r="803">
          <cell r="A803" t="str">
            <v>09.03.29</v>
          </cell>
          <cell r="B803" t="str">
            <v>FIO 2,50MM2 - ISOLAMENTO PARA 1,0KV</v>
          </cell>
          <cell r="C803" t="str">
            <v>M</v>
          </cell>
          <cell r="D803">
            <v>1.58</v>
          </cell>
          <cell r="E803">
            <v>802</v>
          </cell>
          <cell r="F803">
            <v>90329</v>
          </cell>
        </row>
        <row r="804">
          <cell r="A804" t="str">
            <v>09.03.30</v>
          </cell>
          <cell r="B804" t="str">
            <v>FIO 4,00MM2 - ISOLAMENTO PARA 1,0KV</v>
          </cell>
          <cell r="C804" t="str">
            <v>M</v>
          </cell>
          <cell r="D804">
            <v>2.06</v>
          </cell>
          <cell r="E804">
            <v>803</v>
          </cell>
          <cell r="F804">
            <v>90330</v>
          </cell>
        </row>
        <row r="805">
          <cell r="A805" t="str">
            <v>09.03.31</v>
          </cell>
          <cell r="B805" t="str">
            <v>FIO 6,00MM2 - ISOLAMENTO PARA 1,0KV</v>
          </cell>
          <cell r="C805" t="str">
            <v>M</v>
          </cell>
          <cell r="D805">
            <v>2.58</v>
          </cell>
          <cell r="E805">
            <v>804</v>
          </cell>
          <cell r="F805">
            <v>90331</v>
          </cell>
        </row>
        <row r="806">
          <cell r="A806" t="str">
            <v>09.03.32</v>
          </cell>
          <cell r="B806" t="str">
            <v>CABO 10,00MM2 - ISOLAMENTO PARA 1,0KV</v>
          </cell>
          <cell r="C806" t="str">
            <v>M</v>
          </cell>
          <cell r="D806">
            <v>4.2699999999999996</v>
          </cell>
          <cell r="E806">
            <v>805</v>
          </cell>
          <cell r="F806">
            <v>90332</v>
          </cell>
        </row>
        <row r="807">
          <cell r="A807" t="str">
            <v>09.03.33</v>
          </cell>
          <cell r="B807" t="str">
            <v>CABO 16,00MM2 - ISOLAMENTO PARA 1,0KV</v>
          </cell>
          <cell r="C807" t="str">
            <v>M</v>
          </cell>
          <cell r="D807">
            <v>6.24</v>
          </cell>
          <cell r="E807">
            <v>806</v>
          </cell>
          <cell r="F807">
            <v>90333</v>
          </cell>
        </row>
        <row r="808">
          <cell r="A808" t="str">
            <v>09.03.34</v>
          </cell>
          <cell r="B808" t="str">
            <v>CABO 25,00MM2 - ISOLAMENTO PARA 1,0KV</v>
          </cell>
          <cell r="C808" t="str">
            <v>M</v>
          </cell>
          <cell r="D808">
            <v>8.5</v>
          </cell>
          <cell r="E808">
            <v>807</v>
          </cell>
          <cell r="F808">
            <v>90334</v>
          </cell>
        </row>
        <row r="809">
          <cell r="A809" t="str">
            <v>09.03.35</v>
          </cell>
          <cell r="B809" t="str">
            <v>CABO 35,00MM2 - ISOLAMENTO PARA 1,0KV</v>
          </cell>
          <cell r="C809" t="str">
            <v>M</v>
          </cell>
          <cell r="D809">
            <v>11.08</v>
          </cell>
          <cell r="E809">
            <v>808</v>
          </cell>
          <cell r="F809">
            <v>90335</v>
          </cell>
        </row>
        <row r="810">
          <cell r="A810" t="str">
            <v>09.03.36</v>
          </cell>
          <cell r="B810" t="str">
            <v>CABO 50,00MM2 - ISOLAMENTO PARA 1,0KV</v>
          </cell>
          <cell r="C810" t="str">
            <v>M</v>
          </cell>
          <cell r="D810">
            <v>15.75</v>
          </cell>
          <cell r="E810">
            <v>809</v>
          </cell>
          <cell r="F810">
            <v>90336</v>
          </cell>
        </row>
        <row r="811">
          <cell r="A811" t="str">
            <v>09.03.37</v>
          </cell>
          <cell r="B811" t="str">
            <v>CABO 70,00MM2 - ISOLAMENTO PARA 1,OKV</v>
          </cell>
          <cell r="C811" t="str">
            <v>M</v>
          </cell>
          <cell r="D811">
            <v>20.6</v>
          </cell>
          <cell r="E811">
            <v>810</v>
          </cell>
          <cell r="F811">
            <v>90337</v>
          </cell>
        </row>
        <row r="812">
          <cell r="A812" t="str">
            <v>09.03.38</v>
          </cell>
          <cell r="B812" t="str">
            <v>CABO 95,00MM2 - ISOLAMENTO PARA 1,0KV</v>
          </cell>
          <cell r="C812" t="str">
            <v>M</v>
          </cell>
          <cell r="D812">
            <v>26.17</v>
          </cell>
          <cell r="E812">
            <v>811</v>
          </cell>
          <cell r="F812">
            <v>90338</v>
          </cell>
        </row>
        <row r="813">
          <cell r="A813" t="str">
            <v>09.03.39</v>
          </cell>
          <cell r="B813" t="str">
            <v>CABO 120,00MM2 - ISOLAMENTO PARA 1,0KV</v>
          </cell>
          <cell r="C813" t="str">
            <v>M</v>
          </cell>
          <cell r="D813">
            <v>34.549999999999997</v>
          </cell>
          <cell r="E813">
            <v>812</v>
          </cell>
          <cell r="F813">
            <v>90339</v>
          </cell>
        </row>
        <row r="814">
          <cell r="A814" t="str">
            <v>09.03.40</v>
          </cell>
          <cell r="B814" t="str">
            <v>CABO 150,00MM2 - ISOLAMENTO PARA 1,0KV</v>
          </cell>
          <cell r="C814" t="str">
            <v>M</v>
          </cell>
          <cell r="D814">
            <v>42.77</v>
          </cell>
          <cell r="E814">
            <v>813</v>
          </cell>
          <cell r="F814">
            <v>90340</v>
          </cell>
        </row>
        <row r="815">
          <cell r="A815" t="str">
            <v>09.03.41</v>
          </cell>
          <cell r="B815" t="str">
            <v>CABO 185,00MM2 - ISOLAMENTO PARA 1,0KV</v>
          </cell>
          <cell r="C815" t="str">
            <v>M</v>
          </cell>
          <cell r="D815">
            <v>52.31</v>
          </cell>
          <cell r="E815">
            <v>814</v>
          </cell>
          <cell r="F815">
            <v>90341</v>
          </cell>
        </row>
        <row r="816">
          <cell r="A816" t="str">
            <v>09.03.42</v>
          </cell>
          <cell r="B816" t="str">
            <v>CABO 240,00MM2 - ISOLAMENTO PARA 1,0KV</v>
          </cell>
          <cell r="C816" t="str">
            <v>M</v>
          </cell>
          <cell r="D816">
            <v>68.27</v>
          </cell>
          <cell r="E816">
            <v>815</v>
          </cell>
          <cell r="F816">
            <v>90342</v>
          </cell>
        </row>
        <row r="817">
          <cell r="A817" t="str">
            <v>09.03.43</v>
          </cell>
          <cell r="B817" t="str">
            <v>CABO 300.00 MM2 - ISOLAMENTO PARA 1.0 KV</v>
          </cell>
          <cell r="C817" t="str">
            <v>M</v>
          </cell>
          <cell r="D817">
            <v>87.52</v>
          </cell>
          <cell r="E817">
            <v>816</v>
          </cell>
          <cell r="F817">
            <v>90343</v>
          </cell>
        </row>
        <row r="818">
          <cell r="A818" t="str">
            <v>09.03.50</v>
          </cell>
          <cell r="B818" t="str">
            <v>FIO "WPP" PARA INSTALACOES AEREAS - 4,00MM2</v>
          </cell>
          <cell r="C818" t="str">
            <v>M</v>
          </cell>
          <cell r="D818">
            <v>1.28</v>
          </cell>
          <cell r="E818">
            <v>817</v>
          </cell>
          <cell r="F818">
            <v>90350</v>
          </cell>
        </row>
        <row r="819">
          <cell r="A819" t="str">
            <v>09.03.51</v>
          </cell>
          <cell r="B819" t="str">
            <v>FIO "WPP" PARA INSTALACOES AEREAS - 6,00MM2</v>
          </cell>
          <cell r="C819" t="str">
            <v>M</v>
          </cell>
          <cell r="D819">
            <v>1.77</v>
          </cell>
          <cell r="E819">
            <v>818</v>
          </cell>
          <cell r="F819">
            <v>90351</v>
          </cell>
        </row>
        <row r="820">
          <cell r="A820" t="str">
            <v>09.03.52</v>
          </cell>
          <cell r="B820" t="str">
            <v>CABO "WPP" PARA INSTALACOES AEREAS - 10,00MM2</v>
          </cell>
          <cell r="C820" t="str">
            <v>M</v>
          </cell>
          <cell r="D820">
            <v>3.05</v>
          </cell>
          <cell r="E820">
            <v>819</v>
          </cell>
          <cell r="F820">
            <v>90352</v>
          </cell>
        </row>
        <row r="821">
          <cell r="A821" t="str">
            <v>09.03.53</v>
          </cell>
          <cell r="B821" t="str">
            <v>CABO "WPP" PARA INSTALACOES AEREAS - 16,00MM2</v>
          </cell>
          <cell r="C821" t="str">
            <v>M</v>
          </cell>
          <cell r="D821">
            <v>4.71</v>
          </cell>
          <cell r="E821">
            <v>820</v>
          </cell>
          <cell r="F821">
            <v>90353</v>
          </cell>
        </row>
        <row r="822">
          <cell r="A822" t="str">
            <v>09.03.54</v>
          </cell>
          <cell r="B822" t="str">
            <v>CABO "WPP" PARA INSTALACOES AEREAS - 25,00MM2</v>
          </cell>
          <cell r="C822" t="str">
            <v>M</v>
          </cell>
          <cell r="D822">
            <v>6.67</v>
          </cell>
          <cell r="E822">
            <v>821</v>
          </cell>
          <cell r="F822">
            <v>90354</v>
          </cell>
        </row>
        <row r="823">
          <cell r="A823" t="str">
            <v>09.03.55</v>
          </cell>
          <cell r="B823" t="str">
            <v>CABO "WPP" PARA INSTALACOES AEREAS - 35,00MM2</v>
          </cell>
          <cell r="C823" t="str">
            <v>M</v>
          </cell>
          <cell r="D823">
            <v>9.1300000000000008</v>
          </cell>
          <cell r="E823">
            <v>822</v>
          </cell>
          <cell r="F823">
            <v>90355</v>
          </cell>
        </row>
        <row r="824">
          <cell r="A824" t="str">
            <v>09.03.56</v>
          </cell>
          <cell r="B824" t="str">
            <v>CABO "WPP" PARA INSTALACOES AEREAS - 50,00MM2</v>
          </cell>
          <cell r="C824" t="str">
            <v>M</v>
          </cell>
          <cell r="D824">
            <v>13.15</v>
          </cell>
          <cell r="E824">
            <v>823</v>
          </cell>
          <cell r="F824">
            <v>90356</v>
          </cell>
        </row>
        <row r="825">
          <cell r="A825" t="str">
            <v>09.03.60</v>
          </cell>
          <cell r="B825" t="str">
            <v>FIO TELEFONICO INTERNO TIPO FI-60 PAR TRANCADO</v>
          </cell>
          <cell r="C825" t="str">
            <v>M</v>
          </cell>
          <cell r="D825">
            <v>0.61</v>
          </cell>
          <cell r="E825">
            <v>824</v>
          </cell>
          <cell r="F825">
            <v>90360</v>
          </cell>
        </row>
        <row r="826">
          <cell r="A826" t="str">
            <v>09.03.61</v>
          </cell>
          <cell r="B826" t="str">
            <v>FIO TELEFONICO EXTERNO TIPO FE-100 PAR PARALELO</v>
          </cell>
          <cell r="C826" t="str">
            <v>M</v>
          </cell>
          <cell r="D826">
            <v>0.75</v>
          </cell>
          <cell r="E826">
            <v>825</v>
          </cell>
          <cell r="F826">
            <v>90361</v>
          </cell>
        </row>
        <row r="827">
          <cell r="A827" t="str">
            <v>09.03.70</v>
          </cell>
          <cell r="B827" t="str">
            <v>CABO FLEXIVEL PVC-750V - 2 CONDUTORES - 1.50 MM2</v>
          </cell>
          <cell r="C827" t="str">
            <v>M</v>
          </cell>
          <cell r="D827">
            <v>1.88</v>
          </cell>
          <cell r="E827">
            <v>826</v>
          </cell>
          <cell r="F827">
            <v>90370</v>
          </cell>
        </row>
        <row r="828">
          <cell r="A828" t="str">
            <v>09.03.71</v>
          </cell>
          <cell r="B828" t="str">
            <v>CABO FLEXIVEL PVC-750V - 2 CONDUTORES - 2.50 MM2</v>
          </cell>
          <cell r="C828" t="str">
            <v>M</v>
          </cell>
          <cell r="D828">
            <v>2.5499999999999998</v>
          </cell>
          <cell r="E828">
            <v>827</v>
          </cell>
          <cell r="F828">
            <v>90371</v>
          </cell>
        </row>
        <row r="829">
          <cell r="A829" t="str">
            <v>09.03.72</v>
          </cell>
          <cell r="B829" t="str">
            <v>CABO FLEXIVEL PVC-750V - 2 CONDUTORES - 4.00 MM2</v>
          </cell>
          <cell r="C829" t="str">
            <v>M</v>
          </cell>
          <cell r="D829">
            <v>4.08</v>
          </cell>
          <cell r="E829">
            <v>828</v>
          </cell>
          <cell r="F829">
            <v>90372</v>
          </cell>
        </row>
        <row r="830">
          <cell r="A830" t="str">
            <v>09.03.73</v>
          </cell>
          <cell r="B830" t="str">
            <v>CABO FLEXIVEL PVC-750V - 2 CONDUTORES - 6.00 MM2</v>
          </cell>
          <cell r="C830" t="str">
            <v>M</v>
          </cell>
          <cell r="D830">
            <v>5.41</v>
          </cell>
          <cell r="E830">
            <v>829</v>
          </cell>
          <cell r="F830">
            <v>90373</v>
          </cell>
        </row>
        <row r="831">
          <cell r="A831" t="str">
            <v>09.03.74</v>
          </cell>
          <cell r="B831" t="str">
            <v>CABO FLEXIVEL PVC-750V - 2 CONDUTORES - 10.00 MM2</v>
          </cell>
          <cell r="C831" t="str">
            <v>M</v>
          </cell>
          <cell r="D831">
            <v>8.17</v>
          </cell>
          <cell r="E831">
            <v>830</v>
          </cell>
          <cell r="F831">
            <v>90374</v>
          </cell>
        </row>
        <row r="832">
          <cell r="A832" t="str">
            <v>09.03.75</v>
          </cell>
          <cell r="B832" t="str">
            <v>CABO FLEXIVEL PVC-750V - 3 CONDUTORES - 1.50 MM2</v>
          </cell>
          <cell r="C832" t="str">
            <v>M</v>
          </cell>
          <cell r="D832">
            <v>2.35</v>
          </cell>
          <cell r="E832">
            <v>831</v>
          </cell>
          <cell r="F832">
            <v>90375</v>
          </cell>
        </row>
        <row r="833">
          <cell r="A833" t="str">
            <v>09.03.76</v>
          </cell>
          <cell r="B833" t="str">
            <v>CABO FLEXIVEL PVC-750V - 3 CONDUTORES - 2.50 MM2</v>
          </cell>
          <cell r="C833" t="str">
            <v>M</v>
          </cell>
          <cell r="D833">
            <v>3.28</v>
          </cell>
          <cell r="E833">
            <v>832</v>
          </cell>
          <cell r="F833">
            <v>90376</v>
          </cell>
        </row>
        <row r="834">
          <cell r="A834" t="str">
            <v>09.03.77</v>
          </cell>
          <cell r="B834" t="str">
            <v>CABO FLEXIVEL PVC-750V - 3 CONDUTORES - 4.00 MM2</v>
          </cell>
          <cell r="C834" t="str">
            <v>M</v>
          </cell>
          <cell r="D834">
            <v>5.23</v>
          </cell>
          <cell r="E834">
            <v>833</v>
          </cell>
          <cell r="F834">
            <v>90377</v>
          </cell>
        </row>
        <row r="835">
          <cell r="A835" t="str">
            <v>09.03.78</v>
          </cell>
          <cell r="B835" t="str">
            <v>CABO FLEXIVEL PVC-750V - 3 CONDUTORES - 6.00 MM2</v>
          </cell>
          <cell r="C835" t="str">
            <v>M</v>
          </cell>
          <cell r="D835">
            <v>7.02</v>
          </cell>
          <cell r="E835">
            <v>834</v>
          </cell>
          <cell r="F835">
            <v>90378</v>
          </cell>
        </row>
        <row r="836">
          <cell r="A836" t="str">
            <v>09.03.79</v>
          </cell>
          <cell r="B836" t="str">
            <v>CABO FLEXIVEL PVC 750V - 3 CONDUTORES - 10.00 MM2</v>
          </cell>
          <cell r="C836" t="str">
            <v>M</v>
          </cell>
          <cell r="D836">
            <v>11.51</v>
          </cell>
          <cell r="E836">
            <v>835</v>
          </cell>
          <cell r="F836">
            <v>90379</v>
          </cell>
        </row>
        <row r="837">
          <cell r="A837" t="str">
            <v>09.03.80</v>
          </cell>
          <cell r="B837" t="str">
            <v>CABO FLEXIVEL PVC-750V - 4 CONDUTORES - 1.50 MM2</v>
          </cell>
          <cell r="C837" t="str">
            <v>M</v>
          </cell>
          <cell r="D837">
            <v>3.14</v>
          </cell>
          <cell r="E837">
            <v>836</v>
          </cell>
          <cell r="F837">
            <v>90380</v>
          </cell>
        </row>
        <row r="838">
          <cell r="A838" t="str">
            <v>09.03.81</v>
          </cell>
          <cell r="B838" t="str">
            <v>CABO FLEXIVEL PVC-750V - 4 CONDUTORES - 2.50 MM2</v>
          </cell>
          <cell r="C838" t="str">
            <v>M</v>
          </cell>
          <cell r="D838">
            <v>4.4400000000000004</v>
          </cell>
          <cell r="E838">
            <v>837</v>
          </cell>
          <cell r="F838">
            <v>90381</v>
          </cell>
        </row>
        <row r="839">
          <cell r="A839" t="str">
            <v>09.03.82</v>
          </cell>
          <cell r="B839" t="str">
            <v>CABO FLEXIVEL PVC-750V - 4 CONDUTORES - 4.00 MM2</v>
          </cell>
          <cell r="C839" t="str">
            <v>M</v>
          </cell>
          <cell r="D839">
            <v>7.01</v>
          </cell>
          <cell r="E839">
            <v>838</v>
          </cell>
          <cell r="F839">
            <v>90382</v>
          </cell>
        </row>
        <row r="840">
          <cell r="A840" t="str">
            <v>09.03.83</v>
          </cell>
          <cell r="B840" t="str">
            <v>CABO FLEXIVEL PVC-750V - 4 CONDUTORES - 6.00 MM2</v>
          </cell>
          <cell r="C840" t="str">
            <v>M</v>
          </cell>
          <cell r="D840">
            <v>9.26</v>
          </cell>
          <cell r="E840">
            <v>839</v>
          </cell>
          <cell r="F840">
            <v>90383</v>
          </cell>
        </row>
        <row r="841">
          <cell r="A841" t="str">
            <v>09.03.84</v>
          </cell>
          <cell r="B841" t="str">
            <v>CABO FLEXIVEL PVC-750V - 4 CONDUTORES - 10.00 MM2</v>
          </cell>
          <cell r="C841" t="str">
            <v>M</v>
          </cell>
          <cell r="D841">
            <v>14.99</v>
          </cell>
          <cell r="E841">
            <v>840</v>
          </cell>
          <cell r="F841">
            <v>90384</v>
          </cell>
        </row>
        <row r="842">
          <cell r="B842" t="str">
            <v>COMPONENTES DE QUADROS ELÉTRICOS</v>
          </cell>
          <cell r="E842">
            <v>841</v>
          </cell>
        </row>
        <row r="843">
          <cell r="A843" t="str">
            <v>09.04.02</v>
          </cell>
          <cell r="B843" t="str">
            <v>SINALIZADOR LUMINOSO DIAMETRO 22MM C/ LAMPADA</v>
          </cell>
          <cell r="C843" t="str">
            <v>UN</v>
          </cell>
          <cell r="D843">
            <v>43.28</v>
          </cell>
          <cell r="E843">
            <v>842</v>
          </cell>
          <cell r="F843">
            <v>90402</v>
          </cell>
        </row>
        <row r="844">
          <cell r="A844" t="str">
            <v>09.04.03</v>
          </cell>
          <cell r="B844" t="str">
            <v>SINALIZADOR LUMINOSO DIAMETRO 30 MM C/LAMPADA</v>
          </cell>
          <cell r="C844" t="str">
            <v>UN</v>
          </cell>
          <cell r="D844">
            <v>53.95</v>
          </cell>
          <cell r="E844">
            <v>843</v>
          </cell>
          <cell r="F844">
            <v>90403</v>
          </cell>
        </row>
        <row r="845">
          <cell r="A845" t="str">
            <v>09.04.05</v>
          </cell>
          <cell r="B845" t="str">
            <v>CHAVE COMUTADORA DE VOLTIMETRO</v>
          </cell>
          <cell r="C845" t="str">
            <v>UN</v>
          </cell>
          <cell r="D845">
            <v>43.4</v>
          </cell>
          <cell r="E845">
            <v>844</v>
          </cell>
          <cell r="F845">
            <v>90405</v>
          </cell>
        </row>
        <row r="846">
          <cell r="A846" t="str">
            <v>09.04.06</v>
          </cell>
          <cell r="B846" t="str">
            <v>CHAVE COMUTADORA DE AMPERIMETRO</v>
          </cell>
          <cell r="C846" t="str">
            <v>UN</v>
          </cell>
          <cell r="D846">
            <v>50.13</v>
          </cell>
          <cell r="E846">
            <v>845</v>
          </cell>
          <cell r="F846">
            <v>90406</v>
          </cell>
        </row>
        <row r="847">
          <cell r="A847" t="str">
            <v>09.04.10</v>
          </cell>
          <cell r="B847" t="str">
            <v>VOLTIMETRO 72X72 MM 250V</v>
          </cell>
          <cell r="C847" t="str">
            <v>UN</v>
          </cell>
          <cell r="D847">
            <v>142.88999999999999</v>
          </cell>
          <cell r="E847">
            <v>846</v>
          </cell>
          <cell r="F847">
            <v>90410</v>
          </cell>
        </row>
        <row r="848">
          <cell r="A848" t="str">
            <v>09.04.11</v>
          </cell>
          <cell r="B848" t="str">
            <v>VOLTIMETRO 96X96 MM 250V</v>
          </cell>
          <cell r="C848" t="str">
            <v>UN</v>
          </cell>
          <cell r="D848">
            <v>147.4</v>
          </cell>
          <cell r="E848">
            <v>847</v>
          </cell>
          <cell r="F848">
            <v>90411</v>
          </cell>
        </row>
        <row r="849">
          <cell r="A849" t="str">
            <v>09.04.12</v>
          </cell>
          <cell r="B849" t="str">
            <v>VOLTIMETRO 144X144 MM 250V</v>
          </cell>
          <cell r="C849" t="str">
            <v>UN</v>
          </cell>
          <cell r="D849">
            <v>178.69</v>
          </cell>
          <cell r="E849">
            <v>848</v>
          </cell>
          <cell r="F849">
            <v>90412</v>
          </cell>
        </row>
        <row r="850">
          <cell r="A850" t="str">
            <v>09.04.13</v>
          </cell>
          <cell r="B850" t="str">
            <v>AMPERIMETRO 72X72 MM DE 50 ATE 2500A</v>
          </cell>
          <cell r="C850" t="str">
            <v>UN</v>
          </cell>
          <cell r="D850">
            <v>129.61000000000001</v>
          </cell>
          <cell r="E850">
            <v>849</v>
          </cell>
          <cell r="F850">
            <v>90413</v>
          </cell>
        </row>
        <row r="851">
          <cell r="A851" t="str">
            <v>09.04.14</v>
          </cell>
          <cell r="B851" t="str">
            <v>AMPERIMETRO 96X96 MM DE 50 ATE 2500A</v>
          </cell>
          <cell r="C851" t="str">
            <v>UN</v>
          </cell>
          <cell r="D851">
            <v>133.78</v>
          </cell>
          <cell r="E851">
            <v>850</v>
          </cell>
          <cell r="F851">
            <v>90414</v>
          </cell>
        </row>
        <row r="852">
          <cell r="A852" t="str">
            <v>09.04.15</v>
          </cell>
          <cell r="B852" t="str">
            <v>AMPERIMETRO 144X144 MM DE 50 ATE 2500A</v>
          </cell>
          <cell r="C852" t="str">
            <v>UN</v>
          </cell>
          <cell r="D852">
            <v>164.02</v>
          </cell>
          <cell r="E852">
            <v>851</v>
          </cell>
          <cell r="F852">
            <v>90415</v>
          </cell>
        </row>
        <row r="853">
          <cell r="A853" t="str">
            <v>09.04.16</v>
          </cell>
          <cell r="B853" t="str">
            <v>FREQUENCIMETRO 72X72 MM DE 45 ATE 65 HZ</v>
          </cell>
          <cell r="C853" t="str">
            <v>UN</v>
          </cell>
          <cell r="D853">
            <v>174.34</v>
          </cell>
          <cell r="E853">
            <v>852</v>
          </cell>
          <cell r="F853">
            <v>90416</v>
          </cell>
        </row>
        <row r="854">
          <cell r="A854" t="str">
            <v>09.04.17</v>
          </cell>
          <cell r="B854" t="str">
            <v>FREQUENCIMETRO 96X96 MM DE 45 ATE 65 HZ</v>
          </cell>
          <cell r="C854" t="str">
            <v>UN</v>
          </cell>
          <cell r="D854">
            <v>180.72</v>
          </cell>
          <cell r="E854">
            <v>853</v>
          </cell>
          <cell r="F854">
            <v>90417</v>
          </cell>
        </row>
        <row r="855">
          <cell r="A855" t="str">
            <v>09.04.18</v>
          </cell>
          <cell r="B855" t="str">
            <v>FREQUENCIMETRO 144X144 MM DE 45 ATE 65 HZ</v>
          </cell>
          <cell r="C855" t="str">
            <v>UN</v>
          </cell>
          <cell r="D855">
            <v>257.89</v>
          </cell>
          <cell r="E855">
            <v>854</v>
          </cell>
          <cell r="F855">
            <v>90418</v>
          </cell>
        </row>
        <row r="856">
          <cell r="A856" t="str">
            <v>09.04.20</v>
          </cell>
          <cell r="B856" t="str">
            <v>WATTIMETRO 96X96 MM</v>
          </cell>
          <cell r="C856" t="str">
            <v>UN</v>
          </cell>
          <cell r="D856">
            <v>794.54</v>
          </cell>
          <cell r="E856">
            <v>855</v>
          </cell>
          <cell r="F856">
            <v>90420</v>
          </cell>
        </row>
        <row r="857">
          <cell r="A857" t="str">
            <v>09.04.21</v>
          </cell>
          <cell r="B857" t="str">
            <v>WATTIMETRO  144X144 MM</v>
          </cell>
          <cell r="C857" t="str">
            <v>UN</v>
          </cell>
          <cell r="D857">
            <v>842.13</v>
          </cell>
          <cell r="E857">
            <v>856</v>
          </cell>
          <cell r="F857">
            <v>90421</v>
          </cell>
        </row>
        <row r="858">
          <cell r="A858" t="str">
            <v>09.04.23</v>
          </cell>
          <cell r="B858" t="str">
            <v>FASIMETRO 96X96 MM CAP.0,4-1-0,4 IND</v>
          </cell>
          <cell r="C858" t="str">
            <v>UN</v>
          </cell>
          <cell r="D858">
            <v>809.55</v>
          </cell>
          <cell r="E858">
            <v>857</v>
          </cell>
          <cell r="F858">
            <v>90423</v>
          </cell>
        </row>
        <row r="859">
          <cell r="A859" t="str">
            <v>09.04.24</v>
          </cell>
          <cell r="B859" t="str">
            <v>FASIMETRO 144X144 MM CAP. 0.4 - 1 - 0.4 IND</v>
          </cell>
          <cell r="C859" t="str">
            <v>UN</v>
          </cell>
          <cell r="D859">
            <v>887.16</v>
          </cell>
          <cell r="E859">
            <v>858</v>
          </cell>
          <cell r="F859">
            <v>90424</v>
          </cell>
        </row>
        <row r="860">
          <cell r="A860" t="str">
            <v>09.04.27</v>
          </cell>
          <cell r="B860" t="str">
            <v>CONTATOR AUXILIAR C/ 2NA + 2NF</v>
          </cell>
          <cell r="C860" t="str">
            <v>UN</v>
          </cell>
          <cell r="D860">
            <v>109.74</v>
          </cell>
          <cell r="E860">
            <v>859</v>
          </cell>
          <cell r="F860">
            <v>90427</v>
          </cell>
        </row>
        <row r="861">
          <cell r="A861" t="str">
            <v>09.04.30</v>
          </cell>
          <cell r="B861" t="str">
            <v>CONTATOR TRIPOLAR I NOMINAL 12 A</v>
          </cell>
          <cell r="C861" t="str">
            <v>UN</v>
          </cell>
          <cell r="D861">
            <v>162.47999999999999</v>
          </cell>
          <cell r="E861">
            <v>860</v>
          </cell>
          <cell r="F861">
            <v>90430</v>
          </cell>
        </row>
        <row r="862">
          <cell r="A862" t="str">
            <v>09.04.31</v>
          </cell>
          <cell r="B862" t="str">
            <v>CONTATOR TRIPOLAR I NOMINAL 22 A</v>
          </cell>
          <cell r="C862" t="str">
            <v>UN</v>
          </cell>
          <cell r="D862">
            <v>166.33</v>
          </cell>
          <cell r="E862">
            <v>861</v>
          </cell>
          <cell r="F862">
            <v>90431</v>
          </cell>
        </row>
        <row r="863">
          <cell r="A863" t="str">
            <v>09.04.32</v>
          </cell>
          <cell r="B863" t="str">
            <v>CONTATOR TRIPOLAR I NOMINAL 35A</v>
          </cell>
          <cell r="C863" t="str">
            <v>UN</v>
          </cell>
          <cell r="D863">
            <v>274.52999999999997</v>
          </cell>
          <cell r="E863">
            <v>862</v>
          </cell>
          <cell r="F863">
            <v>90432</v>
          </cell>
        </row>
        <row r="864">
          <cell r="A864" t="str">
            <v>09.04.33</v>
          </cell>
          <cell r="B864" t="str">
            <v>CONTATOR TRIPOLAR I NOMINAL 55A</v>
          </cell>
          <cell r="C864" t="str">
            <v>UN</v>
          </cell>
          <cell r="D864">
            <v>455.16</v>
          </cell>
          <cell r="E864">
            <v>863</v>
          </cell>
          <cell r="F864">
            <v>90433</v>
          </cell>
        </row>
        <row r="865">
          <cell r="A865" t="str">
            <v>09.04.34</v>
          </cell>
          <cell r="B865" t="str">
            <v>CONTATOR TRIPOLAR I NOMIMAL 90A</v>
          </cell>
          <cell r="C865" t="str">
            <v>UN</v>
          </cell>
          <cell r="D865">
            <v>900.17</v>
          </cell>
          <cell r="E865">
            <v>864</v>
          </cell>
          <cell r="F865">
            <v>90434</v>
          </cell>
        </row>
        <row r="866">
          <cell r="A866" t="str">
            <v>09.04.35</v>
          </cell>
          <cell r="B866" t="str">
            <v>CONTATOR TRIPOLAR I NOMINAL 110 A</v>
          </cell>
          <cell r="C866" t="str">
            <v>UN</v>
          </cell>
          <cell r="D866">
            <v>1078.19</v>
          </cell>
          <cell r="E866">
            <v>865</v>
          </cell>
          <cell r="F866">
            <v>90435</v>
          </cell>
        </row>
        <row r="867">
          <cell r="A867" t="str">
            <v>09.04.36</v>
          </cell>
          <cell r="B867" t="str">
            <v>CONTATOR TRIPOLAR I NOMINAL 180A</v>
          </cell>
          <cell r="C867" t="str">
            <v>UN</v>
          </cell>
          <cell r="D867">
            <v>1817.27</v>
          </cell>
          <cell r="E867">
            <v>866</v>
          </cell>
          <cell r="F867">
            <v>90436</v>
          </cell>
        </row>
        <row r="868">
          <cell r="A868" t="str">
            <v>09.04.39</v>
          </cell>
          <cell r="B868" t="str">
            <v>RELÉ DE SUPERVISÃO TRIFÁSICO</v>
          </cell>
          <cell r="C868" t="str">
            <v>UN</v>
          </cell>
          <cell r="D868">
            <v>2600.3200000000002</v>
          </cell>
          <cell r="E868">
            <v>867</v>
          </cell>
          <cell r="F868">
            <v>90439</v>
          </cell>
        </row>
        <row r="869">
          <cell r="A869" t="str">
            <v>09.04.40</v>
          </cell>
          <cell r="B869" t="str">
            <v>RELE BIMETALICO DE SOBRECARGA AJUSTE DE 6 ATE 12.5 A</v>
          </cell>
          <cell r="C869" t="str">
            <v>UN</v>
          </cell>
          <cell r="D869">
            <v>145.13</v>
          </cell>
          <cell r="E869">
            <v>868</v>
          </cell>
          <cell r="F869">
            <v>90440</v>
          </cell>
        </row>
        <row r="870">
          <cell r="A870" t="str">
            <v>09.04.41</v>
          </cell>
          <cell r="B870" t="str">
            <v>RELE BIMETALICO DE SOBRECARGA AJUSTE DE 16 ATE 25 A</v>
          </cell>
          <cell r="C870" t="str">
            <v>UN</v>
          </cell>
          <cell r="D870">
            <v>167.26</v>
          </cell>
          <cell r="E870">
            <v>869</v>
          </cell>
          <cell r="F870">
            <v>90441</v>
          </cell>
        </row>
        <row r="871">
          <cell r="A871" t="str">
            <v>09.04.42</v>
          </cell>
          <cell r="B871" t="str">
            <v>RELE BIMETALICO DE SOBRECARGA AJUSTE DE 25 ATE 40 A</v>
          </cell>
          <cell r="C871" t="str">
            <v>UN</v>
          </cell>
          <cell r="D871">
            <v>190.61</v>
          </cell>
          <cell r="E871">
            <v>870</v>
          </cell>
          <cell r="F871">
            <v>90442</v>
          </cell>
        </row>
        <row r="872">
          <cell r="A872" t="str">
            <v>09.04.43</v>
          </cell>
          <cell r="B872" t="str">
            <v>RELE BIMETALICO DE SOBRECARGA AJUSTE DE 40 ATE 63 A</v>
          </cell>
          <cell r="C872" t="str">
            <v>UN</v>
          </cell>
          <cell r="D872">
            <v>261.39999999999998</v>
          </cell>
          <cell r="E872">
            <v>871</v>
          </cell>
          <cell r="F872">
            <v>90443</v>
          </cell>
        </row>
        <row r="873">
          <cell r="A873" t="str">
            <v>09.04.44</v>
          </cell>
          <cell r="B873" t="str">
            <v>RELE BIMETALICO DE SOBRECARGA AJUSTE DE 63 ATE 135 A</v>
          </cell>
          <cell r="C873" t="str">
            <v>UN</v>
          </cell>
          <cell r="D873">
            <v>451.42</v>
          </cell>
          <cell r="E873">
            <v>872</v>
          </cell>
          <cell r="F873">
            <v>90444</v>
          </cell>
        </row>
        <row r="874">
          <cell r="A874" t="str">
            <v>09.04.45</v>
          </cell>
          <cell r="B874" t="str">
            <v>RELE BIMETALICO DE SOBRECARGA AJUSTE DE 150 ATE 230A</v>
          </cell>
          <cell r="C874" t="str">
            <v>UN</v>
          </cell>
          <cell r="D874">
            <v>588.41</v>
          </cell>
          <cell r="E874">
            <v>873</v>
          </cell>
          <cell r="F874">
            <v>90445</v>
          </cell>
        </row>
        <row r="875">
          <cell r="A875" t="str">
            <v>09.04.48</v>
          </cell>
          <cell r="B875" t="str">
            <v>RELE DE TEMPO ELETRONICO AJUSTE DE 6 ATE 60 S</v>
          </cell>
          <cell r="C875" t="str">
            <v>UN</v>
          </cell>
          <cell r="D875">
            <v>148.82</v>
          </cell>
          <cell r="E875">
            <v>874</v>
          </cell>
          <cell r="F875">
            <v>90448</v>
          </cell>
        </row>
        <row r="876">
          <cell r="A876" t="str">
            <v>09.04.50</v>
          </cell>
          <cell r="B876" t="str">
            <v>TRANSFORMADOR DE CORRENTE BARRA FIXA DE 50 ATE 75 A</v>
          </cell>
          <cell r="C876" t="str">
            <v>UN</v>
          </cell>
          <cell r="D876">
            <v>157.4</v>
          </cell>
          <cell r="E876">
            <v>875</v>
          </cell>
          <cell r="F876">
            <v>90450</v>
          </cell>
        </row>
        <row r="877">
          <cell r="A877" t="str">
            <v>09.04.51</v>
          </cell>
          <cell r="B877" t="str">
            <v>TRANSFORMADOR DE CORRENTE JANELA DE 100 ATE 150 A</v>
          </cell>
          <cell r="C877" t="str">
            <v>UN</v>
          </cell>
          <cell r="D877">
            <v>146.02000000000001</v>
          </cell>
          <cell r="E877">
            <v>876</v>
          </cell>
          <cell r="F877">
            <v>90451</v>
          </cell>
        </row>
        <row r="878">
          <cell r="A878" t="str">
            <v>09.04.52</v>
          </cell>
          <cell r="B878" t="str">
            <v>TRANSFORMADOR DE CORRENTE JANELA DE 200 ATE 400 A</v>
          </cell>
          <cell r="C878" t="str">
            <v>UN</v>
          </cell>
          <cell r="D878">
            <v>169.19</v>
          </cell>
          <cell r="E878">
            <v>877</v>
          </cell>
          <cell r="F878">
            <v>90452</v>
          </cell>
        </row>
        <row r="879">
          <cell r="A879" t="str">
            <v>09.04.53</v>
          </cell>
          <cell r="B879" t="str">
            <v>TRANSFORMADOR DE CORRENTE JANELA DE 500 ATE 800 A</v>
          </cell>
          <cell r="C879" t="str">
            <v>UN</v>
          </cell>
          <cell r="D879">
            <v>197.52</v>
          </cell>
          <cell r="E879">
            <v>878</v>
          </cell>
          <cell r="F879">
            <v>90453</v>
          </cell>
        </row>
        <row r="880">
          <cell r="A880" t="str">
            <v>09.04.54</v>
          </cell>
          <cell r="B880" t="str">
            <v>TRANSFORMADOR DE CORRENTE JANELA DE 1000 ATE 2000 A</v>
          </cell>
          <cell r="C880" t="str">
            <v>UN</v>
          </cell>
          <cell r="D880">
            <v>290.18</v>
          </cell>
          <cell r="E880">
            <v>879</v>
          </cell>
          <cell r="F880">
            <v>90454</v>
          </cell>
        </row>
        <row r="881">
          <cell r="A881" t="str">
            <v>09.04.55</v>
          </cell>
          <cell r="B881" t="str">
            <v>TRANSFORMADOR DE CORRENTE JANELA DE 2500 ATE 4000A</v>
          </cell>
          <cell r="C881" t="str">
            <v>UN</v>
          </cell>
          <cell r="D881">
            <v>416.38</v>
          </cell>
          <cell r="E881">
            <v>880</v>
          </cell>
          <cell r="F881">
            <v>90455</v>
          </cell>
        </row>
        <row r="882">
          <cell r="A882" t="str">
            <v>09.04.72</v>
          </cell>
          <cell r="B882" t="str">
            <v>INTERRUPTOR DIFERENCIAL TETRAPOLAR - 40A - SENSIBILIDADE 30MA - 380V</v>
          </cell>
          <cell r="C882" t="str">
            <v>UN</v>
          </cell>
          <cell r="D882">
            <v>147.19</v>
          </cell>
          <cell r="E882">
            <v>881</v>
          </cell>
          <cell r="F882">
            <v>90472</v>
          </cell>
        </row>
        <row r="883">
          <cell r="A883" t="str">
            <v>09.04.73</v>
          </cell>
          <cell r="B883" t="str">
            <v>INTERRUPTOR DIFERENCIAL TETRAPOLAR - 50A SENSIBILIDADE 30MA - 380V</v>
          </cell>
          <cell r="C883" t="str">
            <v>UN</v>
          </cell>
          <cell r="D883">
            <v>166.59</v>
          </cell>
          <cell r="E883">
            <v>882</v>
          </cell>
          <cell r="F883">
            <v>90473</v>
          </cell>
        </row>
        <row r="884">
          <cell r="A884" t="str">
            <v>09.04.74</v>
          </cell>
          <cell r="B884" t="str">
            <v>INTERRUPTOR DIFERENCIAL TETRAPOLAR - 70A - SENSIBILIDADE 30MA - 380V</v>
          </cell>
          <cell r="C884" t="str">
            <v>UN</v>
          </cell>
          <cell r="D884">
            <v>235.77</v>
          </cell>
          <cell r="E884">
            <v>883</v>
          </cell>
          <cell r="F884">
            <v>90474</v>
          </cell>
        </row>
        <row r="885">
          <cell r="A885" t="str">
            <v>09.04.75</v>
          </cell>
          <cell r="B885" t="str">
            <v>INTERRUPTOR DIFERENCIAL TETRAPOLAR - 63A SENSIBIL. 30MA - 380V</v>
          </cell>
          <cell r="C885" t="str">
            <v>UN</v>
          </cell>
          <cell r="D885">
            <v>278.93</v>
          </cell>
          <cell r="E885">
            <v>884</v>
          </cell>
          <cell r="F885">
            <v>90475</v>
          </cell>
        </row>
        <row r="886">
          <cell r="A886" t="str">
            <v>09.04.76</v>
          </cell>
          <cell r="B886" t="str">
            <v>INTERRUPTOR DIFERENCIAL TETRAPOLAR - 80A SENSIBIL. 30MA - 380V</v>
          </cell>
          <cell r="C886" t="str">
            <v>UN</v>
          </cell>
          <cell r="D886">
            <v>396.72</v>
          </cell>
          <cell r="E886">
            <v>885</v>
          </cell>
          <cell r="F886">
            <v>90476</v>
          </cell>
        </row>
        <row r="887">
          <cell r="A887" t="str">
            <v>09.04.77</v>
          </cell>
          <cell r="B887" t="str">
            <v>INTERRUPTOR DIFERENCIAL TETRAPOLAR - 100A SENSIBIL. 30MA - 380V</v>
          </cell>
          <cell r="C887" t="str">
            <v>UN</v>
          </cell>
          <cell r="D887">
            <v>1446.23</v>
          </cell>
          <cell r="E887">
            <v>886</v>
          </cell>
          <cell r="F887">
            <v>90477</v>
          </cell>
        </row>
        <row r="888">
          <cell r="A888" t="str">
            <v>09.04.78</v>
          </cell>
          <cell r="B888" t="str">
            <v>INTERRUPTOR DIFERENCIAL TETRAPOLAR - 125A SENSIBIL. 30MA - 380V</v>
          </cell>
          <cell r="C888" t="str">
            <v>UN</v>
          </cell>
          <cell r="D888">
            <v>1919.53</v>
          </cell>
          <cell r="E888">
            <v>887</v>
          </cell>
          <cell r="F888">
            <v>90478</v>
          </cell>
        </row>
        <row r="889">
          <cell r="A889" t="str">
            <v>09.04.79</v>
          </cell>
          <cell r="B889" t="str">
            <v>INTERRUPTOR DIFERENCIAL TETRAPOLAR - 160A SENSIBIL. 30MA - 380V</v>
          </cell>
          <cell r="C889" t="str">
            <v>UN</v>
          </cell>
          <cell r="D889">
            <v>1951.35</v>
          </cell>
          <cell r="E889">
            <v>888</v>
          </cell>
          <cell r="F889">
            <v>90479</v>
          </cell>
        </row>
        <row r="890">
          <cell r="A890" t="str">
            <v>09.04.81</v>
          </cell>
          <cell r="B890" t="str">
            <v>INTERRUPTOR DIFERENCIAL TETRAPOLAR - 63A SENSIBIL. 100MA - 380V</v>
          </cell>
          <cell r="C890" t="str">
            <v>UN</v>
          </cell>
          <cell r="D890">
            <v>221.14</v>
          </cell>
          <cell r="E890">
            <v>889</v>
          </cell>
          <cell r="F890">
            <v>90481</v>
          </cell>
        </row>
        <row r="891">
          <cell r="A891" t="str">
            <v>09.04.82</v>
          </cell>
          <cell r="B891" t="str">
            <v>INTERRUPTOR DIFERENCIAL TETRAPOLAR - 80A SENSIBIL. 100MA - 380V</v>
          </cell>
          <cell r="C891" t="str">
            <v>UN</v>
          </cell>
          <cell r="D891">
            <v>1039.58</v>
          </cell>
          <cell r="E891">
            <v>890</v>
          </cell>
          <cell r="F891">
            <v>90482</v>
          </cell>
        </row>
        <row r="892">
          <cell r="A892" t="str">
            <v>09.04.83</v>
          </cell>
          <cell r="B892" t="str">
            <v>INTERRUPTOR DIFERENCIAL TETRAPOLAR - 100A SENSIBIL. 100MA - 380V</v>
          </cell>
          <cell r="C892" t="str">
            <v>UN</v>
          </cell>
          <cell r="D892">
            <v>1256.3900000000001</v>
          </cell>
          <cell r="E892">
            <v>891</v>
          </cell>
          <cell r="F892">
            <v>90483</v>
          </cell>
        </row>
        <row r="893">
          <cell r="A893" t="str">
            <v>09.04.84</v>
          </cell>
          <cell r="B893" t="str">
            <v>INTERRUPTOR DIFERENCIAL TETRAPOLAR - 125A SENSIBIL. 100MA - 380V</v>
          </cell>
          <cell r="C893" t="str">
            <v>UN</v>
          </cell>
          <cell r="D893">
            <v>1920.95</v>
          </cell>
          <cell r="E893">
            <v>892</v>
          </cell>
          <cell r="F893">
            <v>90484</v>
          </cell>
        </row>
        <row r="894">
          <cell r="A894" t="str">
            <v>09.04.87</v>
          </cell>
          <cell r="B894" t="str">
            <v>INTERRUPTOR DIFERENCIAL TETRAPOLAR - 63A SENSIBIL. 300MA - 380V</v>
          </cell>
          <cell r="C894" t="str">
            <v>UN</v>
          </cell>
          <cell r="D894">
            <v>266.49</v>
          </cell>
          <cell r="E894">
            <v>893</v>
          </cell>
          <cell r="F894">
            <v>90487</v>
          </cell>
        </row>
        <row r="895">
          <cell r="A895" t="str">
            <v>09.04.88</v>
          </cell>
          <cell r="B895" t="str">
            <v>INTERRUPTOR DIFERENCIAL TETRAPOLAR - 80A SENSIBIL. 300MA - 380V</v>
          </cell>
          <cell r="C895" t="str">
            <v>UN</v>
          </cell>
          <cell r="D895">
            <v>421.62</v>
          </cell>
          <cell r="E895">
            <v>894</v>
          </cell>
          <cell r="F895">
            <v>90488</v>
          </cell>
        </row>
        <row r="896">
          <cell r="A896" t="str">
            <v>09.04.89</v>
          </cell>
          <cell r="B896" t="str">
            <v>INTERRUPTOR DIFERENCIAL TETRAPOLAR - 100A SENSIBIL. 300MA - 380V</v>
          </cell>
          <cell r="C896" t="str">
            <v>UN</v>
          </cell>
          <cell r="D896">
            <v>716.29</v>
          </cell>
          <cell r="E896">
            <v>895</v>
          </cell>
          <cell r="F896">
            <v>90489</v>
          </cell>
        </row>
        <row r="897">
          <cell r="A897" t="str">
            <v>09.04.90</v>
          </cell>
          <cell r="B897" t="str">
            <v>INTERRUPTOR DIFERENCIAL TETRAPOLAR - 125A SENSIBIL. 300MA - 380V</v>
          </cell>
          <cell r="C897" t="str">
            <v>UN</v>
          </cell>
          <cell r="D897">
            <v>1670.78</v>
          </cell>
          <cell r="E897">
            <v>896</v>
          </cell>
          <cell r="F897">
            <v>90490</v>
          </cell>
        </row>
        <row r="898">
          <cell r="A898" t="str">
            <v>09.04.91</v>
          </cell>
          <cell r="B898" t="str">
            <v>INTERRUPTOR DIFERENCIAL TETRAPOLAR - 160A SENSIBIL. 300MA - 415V</v>
          </cell>
          <cell r="C898" t="str">
            <v>UN</v>
          </cell>
          <cell r="D898">
            <v>1672.19</v>
          </cell>
          <cell r="E898">
            <v>897</v>
          </cell>
          <cell r="F898">
            <v>90491</v>
          </cell>
        </row>
        <row r="899">
          <cell r="A899" t="str">
            <v>09.04.93</v>
          </cell>
          <cell r="B899" t="str">
            <v>INTERRUPTOR DIFERENCIAL TETRAPOLAR - 63A SENSIBIL. 500MA - 380V</v>
          </cell>
          <cell r="C899" t="str">
            <v>UN</v>
          </cell>
          <cell r="D899">
            <v>317.74</v>
          </cell>
          <cell r="E899">
            <v>898</v>
          </cell>
          <cell r="F899">
            <v>90493</v>
          </cell>
        </row>
        <row r="900">
          <cell r="A900" t="str">
            <v>09.04.94</v>
          </cell>
          <cell r="B900" t="str">
            <v>INTERRUPTOR DIFERENCIAL TETRAPOLAR - 80A SENSIBIL. 500MA - 380V</v>
          </cell>
          <cell r="C900" t="str">
            <v>UN</v>
          </cell>
          <cell r="D900">
            <v>1417.23</v>
          </cell>
          <cell r="E900">
            <v>899</v>
          </cell>
          <cell r="F900">
            <v>90494</v>
          </cell>
        </row>
        <row r="901">
          <cell r="A901" t="str">
            <v>09.04.95</v>
          </cell>
          <cell r="B901" t="str">
            <v>INTERRUPTOR DIFERENCIAL TETRAPOLAR - 100A SENSIBIL. 500MA - 380V</v>
          </cell>
          <cell r="C901" t="str">
            <v>UN</v>
          </cell>
          <cell r="D901">
            <v>1513.53</v>
          </cell>
          <cell r="E901">
            <v>900</v>
          </cell>
          <cell r="F901">
            <v>90495</v>
          </cell>
        </row>
        <row r="902">
          <cell r="A902" t="str">
            <v>09.04.96</v>
          </cell>
          <cell r="B902" t="str">
            <v>INTERRUPTOR DIFERENCIAL TETRAPOLAR - 125A SENSIBIL. 500MA - 380V</v>
          </cell>
          <cell r="C902" t="str">
            <v>UN</v>
          </cell>
          <cell r="D902">
            <v>1645.83</v>
          </cell>
          <cell r="E902">
            <v>901</v>
          </cell>
          <cell r="F902">
            <v>90496</v>
          </cell>
        </row>
        <row r="903">
          <cell r="A903" t="str">
            <v>09.04.97</v>
          </cell>
          <cell r="B903" t="str">
            <v>INTERRUPTOR DIFERENCIAL TETRAPOLAR - 160A SENSIBIL 500MA - 415V</v>
          </cell>
          <cell r="C903" t="str">
            <v>UN</v>
          </cell>
          <cell r="D903">
            <v>1673.61</v>
          </cell>
          <cell r="E903">
            <v>902</v>
          </cell>
          <cell r="F903">
            <v>90497</v>
          </cell>
        </row>
        <row r="904">
          <cell r="B904" t="str">
            <v>QUADROS E CAIXAS</v>
          </cell>
          <cell r="E904">
            <v>903</v>
          </cell>
        </row>
        <row r="905">
          <cell r="A905" t="str">
            <v>09.05.01</v>
          </cell>
          <cell r="B905" t="str">
            <v>QUADRO DE DISTRIBUICAO EM CHAPA METALICA - PARA ATE 4 DISJUNTORES</v>
          </cell>
          <cell r="C905" t="str">
            <v>UN</v>
          </cell>
          <cell r="D905">
            <v>74.17</v>
          </cell>
          <cell r="E905">
            <v>904</v>
          </cell>
          <cell r="F905">
            <v>90501</v>
          </cell>
        </row>
        <row r="906">
          <cell r="A906" t="str">
            <v>09.05.02</v>
          </cell>
          <cell r="B906" t="str">
            <v>QUADRO DE DISTRIBUICAO EM CHAPA METALICA - PARA ATE 8 DISJUNTORES</v>
          </cell>
          <cell r="C906" t="str">
            <v>UN</v>
          </cell>
          <cell r="D906">
            <v>73.77</v>
          </cell>
          <cell r="E906">
            <v>905</v>
          </cell>
          <cell r="F906">
            <v>90502</v>
          </cell>
        </row>
        <row r="907">
          <cell r="A907" t="str">
            <v>09.05.03</v>
          </cell>
          <cell r="B907" t="str">
            <v>QUADRO DE DISTRIBUICAO EM CHAPA METALICA - PARA ATE 10 DISJUNTORES</v>
          </cell>
          <cell r="C907" t="str">
            <v>UN</v>
          </cell>
          <cell r="D907">
            <v>88.71</v>
          </cell>
          <cell r="E907">
            <v>906</v>
          </cell>
          <cell r="F907">
            <v>90503</v>
          </cell>
        </row>
        <row r="908">
          <cell r="A908" t="str">
            <v>09.05.04</v>
          </cell>
          <cell r="B908" t="str">
            <v>QUADRO DE DISTRIBUICAO EM CHAPA METALICA - PARA ATE 12 DISJUNTORES</v>
          </cell>
          <cell r="C908" t="str">
            <v>UN</v>
          </cell>
          <cell r="D908">
            <v>84.65</v>
          </cell>
          <cell r="E908">
            <v>907</v>
          </cell>
          <cell r="F908">
            <v>90504</v>
          </cell>
        </row>
        <row r="909">
          <cell r="A909" t="str">
            <v>09.05.06</v>
          </cell>
          <cell r="B909" t="str">
            <v>QUADRO DE DISTRIBUICAO EM CHAPA METALICA - PARA ATE 16 DISJUNTORES</v>
          </cell>
          <cell r="C909" t="str">
            <v>UN</v>
          </cell>
          <cell r="D909">
            <v>95.91</v>
          </cell>
          <cell r="E909">
            <v>908</v>
          </cell>
          <cell r="F909">
            <v>90506</v>
          </cell>
        </row>
        <row r="910">
          <cell r="A910" t="str">
            <v>09.05.08</v>
          </cell>
          <cell r="B910" t="str">
            <v>QUADRO DE DISTRIBUICAO EM CHAPA METALICA - PARA ATE 20 DISJUNTORES</v>
          </cell>
          <cell r="C910" t="str">
            <v>UN</v>
          </cell>
          <cell r="D910">
            <v>111.14</v>
          </cell>
          <cell r="E910">
            <v>909</v>
          </cell>
          <cell r="F910">
            <v>90508</v>
          </cell>
        </row>
        <row r="911">
          <cell r="A911" t="str">
            <v>09.05.10</v>
          </cell>
          <cell r="B911" t="str">
            <v>QUADRO DE DISTRIBUICAO EM CHAPA METALICA - PARA ATE 24 DISJUNTORES</v>
          </cell>
          <cell r="C911" t="str">
            <v>UN</v>
          </cell>
          <cell r="D911">
            <v>123</v>
          </cell>
          <cell r="E911">
            <v>910</v>
          </cell>
          <cell r="F911">
            <v>90510</v>
          </cell>
        </row>
        <row r="912">
          <cell r="A912" t="str">
            <v>09.05.11</v>
          </cell>
          <cell r="B912" t="str">
            <v>QUADRO DE DISTRIBUICAO EM CHAPA METALICA - PARA ATE 26 DISJUNTORES</v>
          </cell>
          <cell r="C912" t="str">
            <v>UN</v>
          </cell>
          <cell r="D912">
            <v>123</v>
          </cell>
          <cell r="E912">
            <v>911</v>
          </cell>
          <cell r="F912">
            <v>90511</v>
          </cell>
        </row>
        <row r="913">
          <cell r="A913" t="str">
            <v>09.05.12</v>
          </cell>
          <cell r="B913" t="str">
            <v>QUADRO DE DISTRIBUICAO EM CHAPA METALICA - PARA ATE 28 DISJUNTORES</v>
          </cell>
          <cell r="C913" t="str">
            <v>UN</v>
          </cell>
          <cell r="D913">
            <v>147.05000000000001</v>
          </cell>
          <cell r="E913">
            <v>912</v>
          </cell>
          <cell r="F913">
            <v>90512</v>
          </cell>
        </row>
        <row r="914">
          <cell r="A914" t="str">
            <v>09.05.14</v>
          </cell>
          <cell r="B914" t="str">
            <v>QUADRO DE DISTRIBUICAO EM CHAPA METALICA - PARA ATE 32 DISJUNTORES</v>
          </cell>
          <cell r="C914" t="str">
            <v>UN</v>
          </cell>
          <cell r="D914">
            <v>212.04</v>
          </cell>
          <cell r="E914">
            <v>913</v>
          </cell>
          <cell r="F914">
            <v>90514</v>
          </cell>
        </row>
        <row r="915">
          <cell r="A915" t="str">
            <v>09.05.16</v>
          </cell>
          <cell r="B915" t="str">
            <v>QUADRO DE DISTRIBUICAO EM CHAPA METALICA - PARA ATE 36 DISJUNTORES</v>
          </cell>
          <cell r="C915" t="str">
            <v>UN</v>
          </cell>
          <cell r="D915">
            <v>223.93</v>
          </cell>
          <cell r="E915">
            <v>914</v>
          </cell>
          <cell r="F915">
            <v>90516</v>
          </cell>
        </row>
        <row r="916">
          <cell r="A916" t="str">
            <v>09.05.18</v>
          </cell>
          <cell r="B916" t="str">
            <v>QUADRO DE DISTRIBUICAO EM CHAPA METALICA - PARA ATE 40 DISJUNTORES</v>
          </cell>
          <cell r="C916" t="str">
            <v>UN</v>
          </cell>
          <cell r="D916">
            <v>223.93</v>
          </cell>
          <cell r="E916">
            <v>915</v>
          </cell>
          <cell r="F916">
            <v>90518</v>
          </cell>
        </row>
        <row r="917">
          <cell r="A917" t="str">
            <v>09.05.19</v>
          </cell>
          <cell r="B917" t="str">
            <v>QUADRO DE DISTRIBUICAO EM CHAPA METALICA - PARA ATE 60 DISJUNTORES</v>
          </cell>
          <cell r="C917" t="str">
            <v>UN</v>
          </cell>
          <cell r="D917">
            <v>392.66</v>
          </cell>
          <cell r="E917">
            <v>916</v>
          </cell>
          <cell r="F917">
            <v>90519</v>
          </cell>
        </row>
        <row r="918">
          <cell r="A918" t="str">
            <v>09.05.20</v>
          </cell>
          <cell r="B918" t="str">
            <v>DISJUNTOR AUTOMATICO TIPO"QUICK-LAG" - 10 A 30A</v>
          </cell>
          <cell r="C918" t="str">
            <v>UN</v>
          </cell>
          <cell r="D918">
            <v>9.83</v>
          </cell>
          <cell r="E918">
            <v>917</v>
          </cell>
          <cell r="F918">
            <v>90520</v>
          </cell>
        </row>
        <row r="919">
          <cell r="A919" t="str">
            <v>09.05.21</v>
          </cell>
          <cell r="B919" t="str">
            <v>CAIXA EM ALUMINIO FUNDIDO P/EQUIPAMENTOS C/TAMPA 25X20X15 CM</v>
          </cell>
          <cell r="C919" t="str">
            <v>UN</v>
          </cell>
          <cell r="D919">
            <v>175.56</v>
          </cell>
          <cell r="E919">
            <v>918</v>
          </cell>
          <cell r="F919">
            <v>90521</v>
          </cell>
        </row>
        <row r="920">
          <cell r="A920" t="str">
            <v>09.05.22</v>
          </cell>
          <cell r="B920" t="str">
            <v>CAIXA EM ALUMINIO FUNDIDO P/EQUIPAMENTOS C/TAMPA 34X27X13 CM</v>
          </cell>
          <cell r="C920" t="str">
            <v>UN</v>
          </cell>
          <cell r="D920">
            <v>189.85</v>
          </cell>
          <cell r="E920">
            <v>919</v>
          </cell>
          <cell r="F920">
            <v>90522</v>
          </cell>
        </row>
        <row r="921">
          <cell r="A921" t="str">
            <v>09.05.23</v>
          </cell>
          <cell r="B921" t="str">
            <v>CAIXA EM ALUMINIO FUNDIDO P/ EQUIP. C/TAMPA 45X30X25CM</v>
          </cell>
          <cell r="C921" t="str">
            <v>UN</v>
          </cell>
          <cell r="D921">
            <v>444.27</v>
          </cell>
          <cell r="E921">
            <v>920</v>
          </cell>
          <cell r="F921">
            <v>90523</v>
          </cell>
        </row>
        <row r="922">
          <cell r="A922" t="str">
            <v>09.05.24</v>
          </cell>
          <cell r="B922" t="str">
            <v>CAIXA DE PASSAGEM EM FERRO ESTAMPADO - 3"X3" INCLUSIVE ESPELHO</v>
          </cell>
          <cell r="C922" t="str">
            <v>UN</v>
          </cell>
          <cell r="D922">
            <v>4.95</v>
          </cell>
          <cell r="E922">
            <v>921</v>
          </cell>
          <cell r="F922">
            <v>90524</v>
          </cell>
        </row>
        <row r="923">
          <cell r="A923" t="str">
            <v>09.05.25</v>
          </cell>
          <cell r="B923" t="str">
            <v>CAIXA DE PASSAGEM,EM FERRO ESTAMPADO - 4"X2",INCLUSIVE ESPELHO</v>
          </cell>
          <cell r="C923" t="str">
            <v>UN</v>
          </cell>
          <cell r="D923">
            <v>4.62</v>
          </cell>
          <cell r="E923">
            <v>922</v>
          </cell>
          <cell r="F923">
            <v>90525</v>
          </cell>
        </row>
        <row r="924">
          <cell r="A924" t="str">
            <v>09.05.26</v>
          </cell>
          <cell r="B924" t="str">
            <v>CAIXA DE PASSAGEM,EM FERRO ESTAMPADO - 4"X4",INCLUSIVE ESPELHO</v>
          </cell>
          <cell r="C924" t="str">
            <v>UN</v>
          </cell>
          <cell r="D924">
            <v>7.47</v>
          </cell>
          <cell r="E924">
            <v>923</v>
          </cell>
          <cell r="F924">
            <v>90526</v>
          </cell>
        </row>
        <row r="925">
          <cell r="A925" t="str">
            <v>09.05.27</v>
          </cell>
          <cell r="B925" t="str">
            <v>CAIXA DE PASSAGEM EM FERRO ESTAMPADO C/FUNDO MOVEL</v>
          </cell>
          <cell r="C925" t="str">
            <v>UN</v>
          </cell>
          <cell r="D925">
            <v>4.13</v>
          </cell>
          <cell r="E925">
            <v>924</v>
          </cell>
          <cell r="F925">
            <v>90527</v>
          </cell>
        </row>
        <row r="926">
          <cell r="A926" t="str">
            <v>09.05.28</v>
          </cell>
          <cell r="B926" t="str">
            <v>CAIXA DE PASSAGEM,TIPO CONDULETE - 1/2"</v>
          </cell>
          <cell r="C926" t="str">
            <v>UN</v>
          </cell>
          <cell r="D926">
            <v>7.67</v>
          </cell>
          <cell r="E926">
            <v>925</v>
          </cell>
          <cell r="F926">
            <v>90528</v>
          </cell>
        </row>
        <row r="927">
          <cell r="A927" t="str">
            <v>09.05.29</v>
          </cell>
          <cell r="B927" t="str">
            <v>CAIXA DE PASSAGEM,TIPO CONDULETE - 3/4"</v>
          </cell>
          <cell r="C927" t="str">
            <v>UN</v>
          </cell>
          <cell r="D927">
            <v>8.6199999999999992</v>
          </cell>
          <cell r="E927">
            <v>926</v>
          </cell>
          <cell r="F927">
            <v>90529</v>
          </cell>
        </row>
        <row r="928">
          <cell r="A928" t="str">
            <v>09.05.30</v>
          </cell>
          <cell r="B928" t="str">
            <v>CAIXA DE PASSAGEM,TIPO CONDULETE - 1"</v>
          </cell>
          <cell r="C928" t="str">
            <v>UN</v>
          </cell>
          <cell r="D928">
            <v>9.77</v>
          </cell>
          <cell r="E928">
            <v>927</v>
          </cell>
          <cell r="F928">
            <v>90530</v>
          </cell>
        </row>
        <row r="929">
          <cell r="A929" t="str">
            <v>09.05.31</v>
          </cell>
          <cell r="B929" t="str">
            <v>CAIXA DE PASSAGEM,TIPO CONDULETE - 1 1/4"</v>
          </cell>
          <cell r="C929" t="str">
            <v>UN</v>
          </cell>
          <cell r="D929">
            <v>11.93</v>
          </cell>
          <cell r="E929">
            <v>928</v>
          </cell>
          <cell r="F929">
            <v>90531</v>
          </cell>
        </row>
        <row r="930">
          <cell r="A930" t="str">
            <v>09.05.32</v>
          </cell>
          <cell r="B930" t="str">
            <v>CAIXA DE PASSAGEM,TIPO CONDULETE - 1 1/2"</v>
          </cell>
          <cell r="C930" t="str">
            <v>UN</v>
          </cell>
          <cell r="D930">
            <v>14.48</v>
          </cell>
          <cell r="E930">
            <v>929</v>
          </cell>
          <cell r="F930">
            <v>90532</v>
          </cell>
        </row>
        <row r="931">
          <cell r="A931" t="str">
            <v>09.05.33</v>
          </cell>
          <cell r="B931" t="str">
            <v>CAIXA DE PASSAGEM,TIPO CONDULETE - 2"</v>
          </cell>
          <cell r="C931" t="str">
            <v>UN</v>
          </cell>
          <cell r="D931">
            <v>19.93</v>
          </cell>
          <cell r="E931">
            <v>930</v>
          </cell>
          <cell r="F931">
            <v>90533</v>
          </cell>
        </row>
        <row r="932">
          <cell r="A932" t="str">
            <v>09.05.34</v>
          </cell>
          <cell r="B932" t="str">
            <v>CAIXA DE PASSAGEM TIPO CONDULETE - 2 1/2"</v>
          </cell>
          <cell r="C932" t="str">
            <v>UN</v>
          </cell>
          <cell r="D932">
            <v>34.619999999999997</v>
          </cell>
          <cell r="E932">
            <v>931</v>
          </cell>
          <cell r="F932">
            <v>90534</v>
          </cell>
        </row>
        <row r="933">
          <cell r="A933" t="str">
            <v>09.05.35</v>
          </cell>
          <cell r="B933" t="str">
            <v>CAIXA DE PASSAGEM TIPO CONDULETE - 3"</v>
          </cell>
          <cell r="C933" t="str">
            <v>UN</v>
          </cell>
          <cell r="D933">
            <v>40.29</v>
          </cell>
          <cell r="E933">
            <v>932</v>
          </cell>
          <cell r="F933">
            <v>90535</v>
          </cell>
        </row>
        <row r="934">
          <cell r="A934" t="str">
            <v>09.05.36</v>
          </cell>
          <cell r="B934" t="str">
            <v>CAIXA DE PASSAGEM TIPO CONDULETE - 3 1/2"</v>
          </cell>
          <cell r="C934" t="str">
            <v>UN</v>
          </cell>
          <cell r="D934">
            <v>140.11000000000001</v>
          </cell>
          <cell r="E934">
            <v>933</v>
          </cell>
          <cell r="F934">
            <v>90536</v>
          </cell>
        </row>
        <row r="935">
          <cell r="A935" t="str">
            <v>09.05.37</v>
          </cell>
          <cell r="B935" t="str">
            <v>CAIXA DE PASSAGEM TIPO CONDULETE - 4"</v>
          </cell>
          <cell r="C935" t="str">
            <v>UN</v>
          </cell>
          <cell r="D935">
            <v>178.58</v>
          </cell>
          <cell r="E935">
            <v>934</v>
          </cell>
          <cell r="F935">
            <v>90537</v>
          </cell>
        </row>
        <row r="936">
          <cell r="A936" t="str">
            <v>09.05.38</v>
          </cell>
          <cell r="B936" t="str">
            <v>CAIXA PVC-4"X2" - P/ELETRODUTO QUADRADO 16X16 MM INCL. ESPELHO</v>
          </cell>
          <cell r="C936" t="str">
            <v>UN</v>
          </cell>
          <cell r="D936">
            <v>6.5</v>
          </cell>
          <cell r="E936">
            <v>935</v>
          </cell>
          <cell r="F936">
            <v>90538</v>
          </cell>
        </row>
        <row r="937">
          <cell r="A937" t="str">
            <v>09.05.39</v>
          </cell>
          <cell r="B937" t="str">
            <v>CAIXA DE PASSAGEM CH METÁLICA C/TAMPA PARAF. 10X10X8 CM</v>
          </cell>
          <cell r="C937" t="str">
            <v>UN</v>
          </cell>
          <cell r="D937">
            <v>18.3</v>
          </cell>
          <cell r="E937">
            <v>936</v>
          </cell>
          <cell r="F937">
            <v>90539</v>
          </cell>
        </row>
        <row r="938">
          <cell r="A938" t="str">
            <v>09.05.40</v>
          </cell>
          <cell r="B938" t="str">
            <v>CAIXA DE PASSAGEM,CHAPA METALICA C/TAMPA PARAFUSADA - 20X20X10CM</v>
          </cell>
          <cell r="C938" t="str">
            <v>UN</v>
          </cell>
          <cell r="D938">
            <v>18.52</v>
          </cell>
          <cell r="E938">
            <v>937</v>
          </cell>
          <cell r="F938">
            <v>90540</v>
          </cell>
        </row>
        <row r="939">
          <cell r="A939" t="str">
            <v>09.05.41</v>
          </cell>
          <cell r="B939" t="str">
            <v>CAIXA DE PASSAGEM,CHAPA METALICA C/TAMPA PARAFUSADA - 30X30X12CM</v>
          </cell>
          <cell r="C939" t="str">
            <v>UN</v>
          </cell>
          <cell r="D939">
            <v>31.42</v>
          </cell>
          <cell r="E939">
            <v>938</v>
          </cell>
          <cell r="F939">
            <v>90541</v>
          </cell>
        </row>
        <row r="940">
          <cell r="A940" t="str">
            <v>09.05.42</v>
          </cell>
          <cell r="B940" t="str">
            <v>CAIXA DE PASSAGEM,CHAPA METALICA C/TAMPA PARAFUSADA - 40X40X15CM</v>
          </cell>
          <cell r="C940" t="str">
            <v>UN</v>
          </cell>
          <cell r="D940">
            <v>46.38</v>
          </cell>
          <cell r="E940">
            <v>939</v>
          </cell>
          <cell r="F940">
            <v>90542</v>
          </cell>
        </row>
        <row r="941">
          <cell r="A941" t="str">
            <v>09.05.50</v>
          </cell>
          <cell r="B941" t="str">
            <v>CAIXA DE PASSAGEM,CHAPA METALICA C/PORTA E FECHADURA - 40X40X15CM</v>
          </cell>
          <cell r="C941" t="str">
            <v>UN</v>
          </cell>
          <cell r="D941">
            <v>46.38</v>
          </cell>
          <cell r="E941">
            <v>940</v>
          </cell>
          <cell r="F941">
            <v>90550</v>
          </cell>
        </row>
        <row r="942">
          <cell r="A942" t="str">
            <v>09.05.51</v>
          </cell>
          <cell r="B942" t="str">
            <v>CAIXA DE PASSAGEM,CHAPA METALICA C/PORTA E FECHADURA - 50X50X15CM</v>
          </cell>
          <cell r="C942" t="str">
            <v>UN</v>
          </cell>
          <cell r="D942">
            <v>68.53</v>
          </cell>
          <cell r="E942">
            <v>941</v>
          </cell>
          <cell r="F942">
            <v>90551</v>
          </cell>
        </row>
        <row r="943">
          <cell r="A943" t="str">
            <v>09.05.52</v>
          </cell>
          <cell r="B943" t="str">
            <v>CAIXA DE PASSAGEM CH METÁLICA C/ TAMPA PARAF. 80X80X12 CM</v>
          </cell>
          <cell r="C943" t="str">
            <v>UN</v>
          </cell>
          <cell r="D943">
            <v>183.17</v>
          </cell>
          <cell r="E943">
            <v>942</v>
          </cell>
          <cell r="F943">
            <v>90552</v>
          </cell>
        </row>
        <row r="944">
          <cell r="A944" t="str">
            <v>09.05.53</v>
          </cell>
          <cell r="B944" t="str">
            <v>CAIXA DE PASSAGEM CH METÁLICA C/ TAMPA PARAF. 150X150X8 CM</v>
          </cell>
          <cell r="C944" t="str">
            <v>UN</v>
          </cell>
          <cell r="D944">
            <v>225.1</v>
          </cell>
          <cell r="E944">
            <v>943</v>
          </cell>
          <cell r="F944">
            <v>90553</v>
          </cell>
        </row>
        <row r="945">
          <cell r="A945" t="str">
            <v>09.05.55</v>
          </cell>
          <cell r="B945" t="str">
            <v>CAIXA DE PASSAGEM EM ALVENARIA - ESCAVACAO E APILOAMENTO</v>
          </cell>
          <cell r="C945" t="str">
            <v>M3</v>
          </cell>
          <cell r="D945">
            <v>16.02</v>
          </cell>
          <cell r="E945">
            <v>944</v>
          </cell>
          <cell r="F945">
            <v>90555</v>
          </cell>
        </row>
        <row r="946">
          <cell r="A946" t="str">
            <v>09.05.56</v>
          </cell>
          <cell r="B946" t="str">
            <v>CAIXA DE PASSAGEM EM ALVENARIA - LASTRO DE BRITA (FUNDO)</v>
          </cell>
          <cell r="C946" t="str">
            <v>M3</v>
          </cell>
          <cell r="D946">
            <v>50.28</v>
          </cell>
          <cell r="E946">
            <v>945</v>
          </cell>
          <cell r="F946">
            <v>90556</v>
          </cell>
        </row>
        <row r="947">
          <cell r="A947" t="str">
            <v>09.05.57</v>
          </cell>
          <cell r="B947" t="str">
            <v>CAIXA DE PASSAGEM EM ALVENARIA - LASTRO DE CONCRETO (FUNDO)</v>
          </cell>
          <cell r="C947" t="str">
            <v>M3</v>
          </cell>
          <cell r="D947">
            <v>262.02</v>
          </cell>
          <cell r="E947">
            <v>946</v>
          </cell>
          <cell r="F947">
            <v>90557</v>
          </cell>
        </row>
        <row r="948">
          <cell r="A948" t="str">
            <v>09.05.58</v>
          </cell>
          <cell r="B948" t="str">
            <v>CAIXA DE PASSAGEM EM ALVENARIA - PAREDE DE 1/2 TIJOLO,REVESTIDA</v>
          </cell>
          <cell r="C948" t="str">
            <v>M2</v>
          </cell>
          <cell r="D948">
            <v>74.290000000000006</v>
          </cell>
          <cell r="E948">
            <v>947</v>
          </cell>
          <cell r="F948">
            <v>90558</v>
          </cell>
        </row>
        <row r="949">
          <cell r="A949" t="str">
            <v>09.05.59</v>
          </cell>
          <cell r="B949" t="str">
            <v>CAIXA DE PASSAGEM EM ALVENARIA - PAREDE DE 1 TIJOLO,REVESTIDA</v>
          </cell>
          <cell r="C949" t="str">
            <v>M2</v>
          </cell>
          <cell r="D949">
            <v>111.41</v>
          </cell>
          <cell r="E949">
            <v>948</v>
          </cell>
          <cell r="F949">
            <v>90559</v>
          </cell>
        </row>
        <row r="950">
          <cell r="A950" t="str">
            <v>09.05.60</v>
          </cell>
          <cell r="B950" t="str">
            <v>CAIXA DE PASSAGEM EM ALVENARIA - TAMPA DE CONCRETO</v>
          </cell>
          <cell r="C950" t="str">
            <v>M2</v>
          </cell>
          <cell r="D950">
            <v>75.03</v>
          </cell>
          <cell r="E950">
            <v>949</v>
          </cell>
          <cell r="F950">
            <v>90560</v>
          </cell>
        </row>
        <row r="951">
          <cell r="A951" t="str">
            <v>09.05.61</v>
          </cell>
          <cell r="B951" t="str">
            <v>CAIXA TELEFONICA INTERNA PADRAO TELESP N. 1 10X10X8CM</v>
          </cell>
          <cell r="C951" t="str">
            <v>UN</v>
          </cell>
          <cell r="D951">
            <v>18.309999999999999</v>
          </cell>
          <cell r="E951">
            <v>950</v>
          </cell>
          <cell r="F951">
            <v>90561</v>
          </cell>
        </row>
        <row r="952">
          <cell r="A952" t="str">
            <v>09.05.62</v>
          </cell>
          <cell r="B952" t="str">
            <v>CAIXA TELEFONICA INTERNA PADRAO TELESP N.2 20X20X12CM</v>
          </cell>
          <cell r="C952" t="str">
            <v>UN</v>
          </cell>
          <cell r="D952">
            <v>36.18</v>
          </cell>
          <cell r="E952">
            <v>951</v>
          </cell>
          <cell r="F952">
            <v>90562</v>
          </cell>
        </row>
        <row r="953">
          <cell r="A953" t="str">
            <v>09.05.63</v>
          </cell>
          <cell r="B953" t="str">
            <v>CAIXA TELEFONICA INTERNA PADRAO TELESP N.3 40X40X12CM</v>
          </cell>
          <cell r="C953" t="str">
            <v>UN</v>
          </cell>
          <cell r="D953">
            <v>64.69</v>
          </cell>
          <cell r="E953">
            <v>952</v>
          </cell>
          <cell r="F953">
            <v>90563</v>
          </cell>
        </row>
        <row r="954">
          <cell r="A954" t="str">
            <v>09.05.64</v>
          </cell>
          <cell r="B954" t="str">
            <v>CAIXA TELEFONICA INTERNA PADRAO TELESP N. 4 60X60X12CM</v>
          </cell>
          <cell r="C954" t="str">
            <v>UN</v>
          </cell>
          <cell r="D954">
            <v>119.89</v>
          </cell>
          <cell r="E954">
            <v>953</v>
          </cell>
          <cell r="F954">
            <v>90564</v>
          </cell>
        </row>
        <row r="955">
          <cell r="A955" t="str">
            <v>09.05.65</v>
          </cell>
          <cell r="B955" t="str">
            <v>CAIXA TELEFONICA INTERNA PADRAO TELESP N. 5 80X80X12CM</v>
          </cell>
          <cell r="C955" t="str">
            <v>UN</v>
          </cell>
          <cell r="D955">
            <v>202.77</v>
          </cell>
          <cell r="E955">
            <v>954</v>
          </cell>
          <cell r="F955">
            <v>90565</v>
          </cell>
        </row>
        <row r="956">
          <cell r="A956" t="str">
            <v>09.05.66</v>
          </cell>
          <cell r="B956" t="str">
            <v>CAIXA TELEFONICA INTERNA PADRAO TELESP N.6 120X120X15CM</v>
          </cell>
          <cell r="C956" t="str">
            <v>UN</v>
          </cell>
          <cell r="D956">
            <v>413.16</v>
          </cell>
          <cell r="E956">
            <v>955</v>
          </cell>
          <cell r="F956">
            <v>90566</v>
          </cell>
        </row>
        <row r="957">
          <cell r="A957" t="str">
            <v>09.05.67</v>
          </cell>
          <cell r="B957" t="str">
            <v>CAIXA TELEFONICA INTERNA PADRAO TELESP N.7 150X150X20 CM</v>
          </cell>
          <cell r="C957" t="str">
            <v>UN</v>
          </cell>
          <cell r="D957">
            <v>420.11</v>
          </cell>
          <cell r="E957">
            <v>956</v>
          </cell>
          <cell r="F957">
            <v>90567</v>
          </cell>
        </row>
        <row r="958">
          <cell r="A958" t="str">
            <v>09.05.70</v>
          </cell>
          <cell r="B958" t="str">
            <v>QUADRO AUTO SUPORTAVEL IP-54 1800X600X400 MM</v>
          </cell>
          <cell r="C958" t="str">
            <v>UN</v>
          </cell>
          <cell r="D958">
            <v>1642.34</v>
          </cell>
          <cell r="E958">
            <v>957</v>
          </cell>
          <cell r="F958">
            <v>90570</v>
          </cell>
        </row>
        <row r="959">
          <cell r="A959" t="str">
            <v>09.05.71</v>
          </cell>
          <cell r="B959" t="str">
            <v>QUADRO AUTO SUPORTAVEL IP-54 1800X600X500 MM</v>
          </cell>
          <cell r="C959" t="str">
            <v>UN</v>
          </cell>
          <cell r="D959">
            <v>2076.9699999999998</v>
          </cell>
          <cell r="E959">
            <v>958</v>
          </cell>
          <cell r="F959">
            <v>90571</v>
          </cell>
        </row>
        <row r="960">
          <cell r="A960" t="str">
            <v>09.05.72</v>
          </cell>
          <cell r="B960" t="str">
            <v>QUADRO AUTO SUPORTAVEL IP-54 1800X1200X400 MM</v>
          </cell>
          <cell r="C960" t="str">
            <v>UN</v>
          </cell>
          <cell r="D960">
            <v>2922.45</v>
          </cell>
          <cell r="E960">
            <v>959</v>
          </cell>
          <cell r="F960">
            <v>90572</v>
          </cell>
        </row>
        <row r="961">
          <cell r="A961" t="str">
            <v>09.05.73</v>
          </cell>
          <cell r="B961" t="str">
            <v>QUADRO AUTO SUPORTAVEL IP-54 1800X1200X500 MM</v>
          </cell>
          <cell r="C961" t="str">
            <v>UN</v>
          </cell>
          <cell r="D961">
            <v>3333.88</v>
          </cell>
          <cell r="E961">
            <v>960</v>
          </cell>
          <cell r="F961">
            <v>90573</v>
          </cell>
        </row>
        <row r="962">
          <cell r="A962" t="str">
            <v>09.05.75</v>
          </cell>
          <cell r="B962" t="str">
            <v>QUADRO AUTO SUPORTAVEL IP-54 2300X1600X600 MM</v>
          </cell>
          <cell r="C962" t="str">
            <v>UN</v>
          </cell>
          <cell r="D962">
            <v>4535.2</v>
          </cell>
          <cell r="E962">
            <v>961</v>
          </cell>
          <cell r="F962">
            <v>90575</v>
          </cell>
        </row>
        <row r="963">
          <cell r="A963" t="str">
            <v>09.05.78</v>
          </cell>
          <cell r="B963" t="str">
            <v>CAIXA CHAPA 16 - IP55 550X700X250 MM</v>
          </cell>
          <cell r="C963" t="str">
            <v>UN</v>
          </cell>
          <cell r="D963">
            <v>190.11</v>
          </cell>
          <cell r="E963">
            <v>962</v>
          </cell>
          <cell r="F963">
            <v>90578</v>
          </cell>
        </row>
        <row r="964">
          <cell r="A964" t="str">
            <v>09.05.80</v>
          </cell>
          <cell r="B964" t="str">
            <v>CAIXA VENEZIANA TIPO "TELESP" - 15X25X10 CM</v>
          </cell>
          <cell r="C964" t="str">
            <v>UN</v>
          </cell>
          <cell r="D964">
            <v>52.21</v>
          </cell>
          <cell r="E964">
            <v>963</v>
          </cell>
          <cell r="F964">
            <v>90580</v>
          </cell>
        </row>
        <row r="965">
          <cell r="A965" t="str">
            <v>09.05.81</v>
          </cell>
          <cell r="B965" t="str">
            <v>CAIXA DE ENTRADA DE ENERGIA TIPO "J" - 50X60 CM PADRAO ELETROPAULO</v>
          </cell>
          <cell r="C965" t="str">
            <v>UN</v>
          </cell>
          <cell r="D965">
            <v>168.15</v>
          </cell>
          <cell r="E965">
            <v>964</v>
          </cell>
          <cell r="F965">
            <v>90581</v>
          </cell>
        </row>
        <row r="966">
          <cell r="A966" t="str">
            <v>09.05.83</v>
          </cell>
          <cell r="B966" t="str">
            <v>CAIXA DE ENTRADA DE ENERGIA TIPO "L" - 120X90 CM PADRAO ELETROPAULO</v>
          </cell>
          <cell r="C966" t="str">
            <v>UN</v>
          </cell>
          <cell r="D966">
            <v>296.68</v>
          </cell>
          <cell r="E966">
            <v>965</v>
          </cell>
          <cell r="F966">
            <v>90583</v>
          </cell>
        </row>
        <row r="967">
          <cell r="A967" t="str">
            <v>09.05.84</v>
          </cell>
          <cell r="B967" t="str">
            <v>CAIXA DE ENTRADA DE ENERGIA TIPO "M" - 120X90 CM PADRAO ELETROPAULO</v>
          </cell>
          <cell r="C967" t="str">
            <v>UN</v>
          </cell>
          <cell r="D967">
            <v>636.29999999999995</v>
          </cell>
          <cell r="E967">
            <v>966</v>
          </cell>
          <cell r="F967">
            <v>90584</v>
          </cell>
        </row>
        <row r="968">
          <cell r="A968" t="str">
            <v>09.05.85</v>
          </cell>
          <cell r="B968" t="str">
            <v>CAIXA DE ENTRADA DE ENERGIA TIPO "M" EXT-120X90CM PADRAO ELETROPAULO</v>
          </cell>
          <cell r="C968" t="str">
            <v>UN</v>
          </cell>
          <cell r="D968">
            <v>583.34</v>
          </cell>
          <cell r="E968">
            <v>967</v>
          </cell>
          <cell r="F968">
            <v>90585</v>
          </cell>
        </row>
        <row r="969">
          <cell r="A969" t="str">
            <v>09.05.86</v>
          </cell>
          <cell r="B969" t="str">
            <v>CAIXA DE ENTRADA DE ENERGIA TIPO "T" - 90X60 CM PADRAO ELETROPAULO</v>
          </cell>
          <cell r="C969" t="str">
            <v>UN</v>
          </cell>
          <cell r="D969">
            <v>249.99</v>
          </cell>
          <cell r="E969">
            <v>968</v>
          </cell>
          <cell r="F969">
            <v>90586</v>
          </cell>
        </row>
        <row r="970">
          <cell r="A970" t="str">
            <v>09.05.90</v>
          </cell>
          <cell r="B970" t="str">
            <v>CAIXA DE ENTRADA DE ENERGIA TIPO "III" PADRAO ELETROPAULO</v>
          </cell>
          <cell r="C970" t="str">
            <v>UN</v>
          </cell>
          <cell r="D970">
            <v>128.86000000000001</v>
          </cell>
          <cell r="E970">
            <v>969</v>
          </cell>
          <cell r="F970">
            <v>90590</v>
          </cell>
        </row>
        <row r="971">
          <cell r="A971" t="str">
            <v>09.05.98</v>
          </cell>
          <cell r="B971" t="str">
            <v>QUADRO GERAL OU DE DISTRIBUICAO,EM CHAPA METALICA N.16 ESMALTADA</v>
          </cell>
          <cell r="C971" t="str">
            <v>M2</v>
          </cell>
          <cell r="D971">
            <v>804.86</v>
          </cell>
          <cell r="E971">
            <v>970</v>
          </cell>
          <cell r="F971">
            <v>90598</v>
          </cell>
        </row>
        <row r="972">
          <cell r="B972" t="str">
            <v>CHAVES, FUSÍVEIS E ATERRAMENTO</v>
          </cell>
          <cell r="E972">
            <v>971</v>
          </cell>
        </row>
        <row r="973">
          <cell r="A973" t="str">
            <v>09.06.01</v>
          </cell>
          <cell r="B973" t="str">
            <v>CHAVE SECCIONADORA TIPO FACA,SECA - ATE 30A</v>
          </cell>
          <cell r="C973" t="str">
            <v>UN</v>
          </cell>
          <cell r="D973">
            <v>16.46</v>
          </cell>
          <cell r="E973">
            <v>972</v>
          </cell>
          <cell r="F973">
            <v>90601</v>
          </cell>
        </row>
        <row r="974">
          <cell r="A974" t="str">
            <v>09.06.02</v>
          </cell>
          <cell r="B974" t="str">
            <v>CHAVE SECCIONADORA TIPO FACA,SECA - ATE 60A</v>
          </cell>
          <cell r="C974" t="str">
            <v>UN</v>
          </cell>
          <cell r="D974">
            <v>24.02</v>
          </cell>
          <cell r="E974">
            <v>973</v>
          </cell>
          <cell r="F974">
            <v>90602</v>
          </cell>
        </row>
        <row r="975">
          <cell r="A975" t="str">
            <v>09.06.03</v>
          </cell>
          <cell r="B975" t="str">
            <v>CHAVE SECCIONADORA TIPO FACA,SECA - ATE 100A</v>
          </cell>
          <cell r="C975" t="str">
            <v>UN</v>
          </cell>
          <cell r="D975">
            <v>51.66</v>
          </cell>
          <cell r="E975">
            <v>974</v>
          </cell>
          <cell r="F975">
            <v>90603</v>
          </cell>
        </row>
        <row r="976">
          <cell r="A976" t="str">
            <v>09.06.04</v>
          </cell>
          <cell r="B976" t="str">
            <v>CHAVE SECCIONADORA TIPO FACA,SECA - ATE 150A</v>
          </cell>
          <cell r="C976" t="str">
            <v>UN</v>
          </cell>
          <cell r="D976">
            <v>84.14</v>
          </cell>
          <cell r="E976">
            <v>975</v>
          </cell>
          <cell r="F976">
            <v>90604</v>
          </cell>
        </row>
        <row r="977">
          <cell r="A977" t="str">
            <v>09.06.05</v>
          </cell>
          <cell r="B977" t="str">
            <v>CHAVE SECCIONADORA TIPO FACA,SECA - ATE 200A</v>
          </cell>
          <cell r="C977" t="str">
            <v>UN</v>
          </cell>
          <cell r="D977">
            <v>84.63</v>
          </cell>
          <cell r="E977">
            <v>976</v>
          </cell>
          <cell r="F977">
            <v>90605</v>
          </cell>
        </row>
        <row r="978">
          <cell r="A978" t="str">
            <v>09.06.06</v>
          </cell>
          <cell r="B978" t="str">
            <v>CHAVE SECCIONADORA TIPO FACA,SECA - ATE 400A</v>
          </cell>
          <cell r="C978" t="str">
            <v>UN</v>
          </cell>
          <cell r="D978">
            <v>161.43</v>
          </cell>
          <cell r="E978">
            <v>977</v>
          </cell>
          <cell r="F978">
            <v>90606</v>
          </cell>
        </row>
        <row r="979">
          <cell r="A979" t="str">
            <v>09.06.13</v>
          </cell>
          <cell r="B979" t="str">
            <v>CHAVE SECCIONADORA TRIPOLAR, ABERT. SOB CARGA - SECA 40A/600V</v>
          </cell>
          <cell r="C979" t="str">
            <v>UN</v>
          </cell>
          <cell r="D979">
            <v>66.069999999999993</v>
          </cell>
          <cell r="E979">
            <v>978</v>
          </cell>
          <cell r="F979">
            <v>90613</v>
          </cell>
        </row>
        <row r="980">
          <cell r="A980" t="str">
            <v>09.06.14</v>
          </cell>
          <cell r="B980" t="str">
            <v>CHAVE SECCIONADORA TRIPOLAR, ABERT. SOB CARGA - SECA 63A/600V</v>
          </cell>
          <cell r="C980" t="str">
            <v>UN</v>
          </cell>
          <cell r="D980">
            <v>66.069999999999993</v>
          </cell>
          <cell r="E980">
            <v>979</v>
          </cell>
          <cell r="F980">
            <v>90614</v>
          </cell>
        </row>
        <row r="981">
          <cell r="A981" t="str">
            <v>09.06.15</v>
          </cell>
          <cell r="B981" t="str">
            <v>CHAVE SECCIONADORA TRIPOLAR, ABERT. SOB CARGA - SECA 125A/600V</v>
          </cell>
          <cell r="C981" t="str">
            <v>UN</v>
          </cell>
          <cell r="D981">
            <v>84.63</v>
          </cell>
          <cell r="E981">
            <v>980</v>
          </cell>
          <cell r="F981">
            <v>90615</v>
          </cell>
        </row>
        <row r="982">
          <cell r="A982" t="str">
            <v>09.06.16</v>
          </cell>
          <cell r="B982" t="str">
            <v>CHAVE SECCIONADORA TRIPOLAR, ABERT. SOB CARGA - SECA 160A/600V</v>
          </cell>
          <cell r="C982" t="str">
            <v>UN</v>
          </cell>
          <cell r="D982">
            <v>332.56</v>
          </cell>
          <cell r="E982">
            <v>981</v>
          </cell>
          <cell r="F982">
            <v>90616</v>
          </cell>
        </row>
        <row r="983">
          <cell r="A983" t="str">
            <v>09.06.17</v>
          </cell>
          <cell r="B983" t="str">
            <v>CHAVE SECCIONADORA TRIPOLAR, ABERT. SOB CARGA - SECA 200A/600V</v>
          </cell>
          <cell r="C983" t="str">
            <v>UN</v>
          </cell>
          <cell r="D983">
            <v>397.74</v>
          </cell>
          <cell r="E983">
            <v>982</v>
          </cell>
          <cell r="F983">
            <v>90617</v>
          </cell>
        </row>
        <row r="984">
          <cell r="A984" t="str">
            <v>09.06.18</v>
          </cell>
          <cell r="B984" t="str">
            <v>CHAVE SECCIONADORA TRIPOLAR, ABERT. SOB CARGA - SECA 300A/600V</v>
          </cell>
          <cell r="C984" t="str">
            <v>UN</v>
          </cell>
          <cell r="D984">
            <v>540.01</v>
          </cell>
          <cell r="E984">
            <v>983</v>
          </cell>
          <cell r="F984">
            <v>90618</v>
          </cell>
        </row>
        <row r="985">
          <cell r="A985" t="str">
            <v>09.06.19</v>
          </cell>
          <cell r="B985" t="str">
            <v>CHAVE SECCIONADORA TRIPOLAR, ABERT. SOB CARGA - SECA 400A/600V</v>
          </cell>
          <cell r="C985" t="str">
            <v>UN</v>
          </cell>
          <cell r="D985">
            <v>554.20000000000005</v>
          </cell>
          <cell r="E985">
            <v>984</v>
          </cell>
          <cell r="F985">
            <v>90619</v>
          </cell>
        </row>
        <row r="986">
          <cell r="A986" t="str">
            <v>09.06.20</v>
          </cell>
          <cell r="B986" t="str">
            <v>CHAVE SECCIONADORA TRIPOLAR, ABERT. SOB CARGA - SECA 630A/600V</v>
          </cell>
          <cell r="C986" t="str">
            <v>UN</v>
          </cell>
          <cell r="D986">
            <v>818.76</v>
          </cell>
          <cell r="E986">
            <v>985</v>
          </cell>
          <cell r="F986">
            <v>90620</v>
          </cell>
        </row>
        <row r="987">
          <cell r="A987" t="str">
            <v>09.06.21</v>
          </cell>
          <cell r="B987" t="str">
            <v>CHAVE SECCIONADORA TRIPOLAR, ABERT. SOB CARGA - SECA 800A/600V</v>
          </cell>
          <cell r="C987" t="str">
            <v>UN</v>
          </cell>
          <cell r="D987">
            <v>1498.11</v>
          </cell>
          <cell r="E987">
            <v>986</v>
          </cell>
          <cell r="F987">
            <v>90621</v>
          </cell>
        </row>
        <row r="988">
          <cell r="A988" t="str">
            <v>09.06.22</v>
          </cell>
          <cell r="B988" t="str">
            <v>CHAVE SECCIONADORA TRIPOLAR, ABERT. SOB CARGA - SECA -1000A/600V</v>
          </cell>
          <cell r="C988" t="str">
            <v>UN</v>
          </cell>
          <cell r="D988">
            <v>1546.67</v>
          </cell>
          <cell r="E988">
            <v>987</v>
          </cell>
          <cell r="F988">
            <v>90622</v>
          </cell>
        </row>
        <row r="989">
          <cell r="A989" t="str">
            <v>09.06.23</v>
          </cell>
          <cell r="B989" t="str">
            <v>CHAVE SECCIONADORA TIPO NH,COM BASE E FUSIVEIS - 125A</v>
          </cell>
          <cell r="C989" t="str">
            <v>UN</v>
          </cell>
          <cell r="D989">
            <v>110.77</v>
          </cell>
          <cell r="E989">
            <v>988</v>
          </cell>
          <cell r="F989">
            <v>90623</v>
          </cell>
        </row>
        <row r="990">
          <cell r="A990" t="str">
            <v>09.06.24</v>
          </cell>
          <cell r="B990" t="str">
            <v>CHAVE SECCIONADORA TIPO NH,COM BASE E FUSIVEIS - 250A</v>
          </cell>
          <cell r="C990" t="str">
            <v>UN</v>
          </cell>
          <cell r="D990">
            <v>204.35</v>
          </cell>
          <cell r="E990">
            <v>989</v>
          </cell>
          <cell r="F990">
            <v>90624</v>
          </cell>
        </row>
        <row r="991">
          <cell r="A991" t="str">
            <v>09.06.25</v>
          </cell>
          <cell r="B991" t="str">
            <v>CHAVE SECCIONADORA TIPO NH,COM BASE E FUSIVEIS - 400A</v>
          </cell>
          <cell r="C991" t="str">
            <v>UN</v>
          </cell>
          <cell r="D991">
            <v>308.33</v>
          </cell>
          <cell r="E991">
            <v>990</v>
          </cell>
          <cell r="F991">
            <v>90625</v>
          </cell>
        </row>
        <row r="992">
          <cell r="A992" t="str">
            <v>09.06.26</v>
          </cell>
          <cell r="B992" t="str">
            <v>CHAVE SECCIONADORA TIPO NH,COM BASE E FUSIVEIS - 630A</v>
          </cell>
          <cell r="C992" t="str">
            <v>UN</v>
          </cell>
          <cell r="D992">
            <v>396.5</v>
          </cell>
          <cell r="E992">
            <v>991</v>
          </cell>
          <cell r="F992">
            <v>90626</v>
          </cell>
        </row>
        <row r="993">
          <cell r="A993" t="str">
            <v>09.06.27</v>
          </cell>
          <cell r="B993" t="str">
            <v>CHAVE SECCIONADORA TRIPOLAR,ABERT.SOB CARGA,COM FUS.NH - 100A/250V</v>
          </cell>
          <cell r="C993" t="str">
            <v>UN</v>
          </cell>
          <cell r="D993">
            <v>531.27</v>
          </cell>
          <cell r="E993">
            <v>992</v>
          </cell>
          <cell r="F993">
            <v>90627</v>
          </cell>
        </row>
        <row r="994">
          <cell r="A994" t="str">
            <v>09.06.28</v>
          </cell>
          <cell r="B994" t="str">
            <v>CHAVE SECCIONADORA TRIPOLAR,ABERT.SOB CARGA,COM FUS.NH - 200A/250V</v>
          </cell>
          <cell r="C994" t="str">
            <v>UN</v>
          </cell>
          <cell r="D994">
            <v>1270.6099999999999</v>
          </cell>
          <cell r="E994">
            <v>993</v>
          </cell>
          <cell r="F994">
            <v>90628</v>
          </cell>
        </row>
        <row r="995">
          <cell r="A995" t="str">
            <v>09.06.29</v>
          </cell>
          <cell r="B995" t="str">
            <v>CHAVE SECCIONADORA TRIPOLAR,ABERT.SOB CARGA,COM FUS.NH - 400A/250V</v>
          </cell>
          <cell r="C995" t="str">
            <v>UN</v>
          </cell>
          <cell r="D995">
            <v>1399.28</v>
          </cell>
          <cell r="E995">
            <v>994</v>
          </cell>
          <cell r="F995">
            <v>90629</v>
          </cell>
        </row>
        <row r="996">
          <cell r="A996" t="str">
            <v>09.06.30</v>
          </cell>
          <cell r="B996" t="str">
            <v>CHAVE SECCIONADORA TRIPOLAR, ABERT. SOB CARGA, COM FUS.NH-630A/600V</v>
          </cell>
          <cell r="C996" t="str">
            <v>UN</v>
          </cell>
          <cell r="D996">
            <v>2815.84</v>
          </cell>
          <cell r="E996">
            <v>995</v>
          </cell>
          <cell r="F996">
            <v>90630</v>
          </cell>
        </row>
        <row r="997">
          <cell r="A997" t="str">
            <v>09.06.31</v>
          </cell>
          <cell r="B997" t="str">
            <v>CHAVE SECCIONADORA TRIPOLAR, ABERT. SOB CARGA, COM FUS NH-800A/600V</v>
          </cell>
          <cell r="C997" t="str">
            <v>UN</v>
          </cell>
          <cell r="D997">
            <v>3164.3</v>
          </cell>
          <cell r="E997">
            <v>996</v>
          </cell>
          <cell r="F997">
            <v>90631</v>
          </cell>
        </row>
        <row r="998">
          <cell r="A998" t="str">
            <v>09.06.32</v>
          </cell>
          <cell r="B998" t="str">
            <v>CHAVE SECCIONADORA TRIPOLAR, ABERT. SOB CARGA, COM FUS NH-1000A/600V</v>
          </cell>
          <cell r="C998" t="str">
            <v>UN</v>
          </cell>
          <cell r="D998">
            <v>3384.72</v>
          </cell>
          <cell r="E998">
            <v>997</v>
          </cell>
          <cell r="F998">
            <v>90632</v>
          </cell>
        </row>
        <row r="999">
          <cell r="A999" t="str">
            <v>09.06.33</v>
          </cell>
          <cell r="B999" t="str">
            <v>CHAVE SECCIONADORA ROTATIVA ABERT. SOB CARGA TP (PACCO) - 3X16A</v>
          </cell>
          <cell r="C999" t="str">
            <v>UN</v>
          </cell>
          <cell r="D999">
            <v>50.61</v>
          </cell>
          <cell r="E999">
            <v>998</v>
          </cell>
          <cell r="F999">
            <v>90633</v>
          </cell>
        </row>
        <row r="1000">
          <cell r="A1000" t="str">
            <v>09.06.34</v>
          </cell>
          <cell r="B1000" t="str">
            <v>CHAVE SECCIONADORA ROTATIVA ABERT. SOB CARGA TP (PACCO) - 3X25A</v>
          </cell>
          <cell r="C1000" t="str">
            <v>UN</v>
          </cell>
          <cell r="D1000">
            <v>63.17</v>
          </cell>
          <cell r="E1000">
            <v>999</v>
          </cell>
          <cell r="F1000">
            <v>90634</v>
          </cell>
        </row>
        <row r="1001">
          <cell r="A1001" t="str">
            <v>09.06.35</v>
          </cell>
          <cell r="B1001" t="str">
            <v>CHAVE SECCIONADORA ROTATIVA ABERT. SOB CARGA TP (PACCO) - 3X40A</v>
          </cell>
          <cell r="C1001" t="str">
            <v>UN</v>
          </cell>
          <cell r="D1001">
            <v>113.29</v>
          </cell>
          <cell r="E1001">
            <v>1000</v>
          </cell>
          <cell r="F1001">
            <v>90635</v>
          </cell>
        </row>
        <row r="1002">
          <cell r="A1002" t="str">
            <v>09.06.36</v>
          </cell>
          <cell r="B1002" t="str">
            <v>CHAVE SECCIONADORA ROTATIVA ABERT. SOB CARGA TP (PACCO) - 3X63A</v>
          </cell>
          <cell r="C1002" t="str">
            <v>UN</v>
          </cell>
          <cell r="D1002">
            <v>155.25</v>
          </cell>
          <cell r="E1002">
            <v>1001</v>
          </cell>
          <cell r="F1002">
            <v>90636</v>
          </cell>
        </row>
        <row r="1003">
          <cell r="A1003" t="str">
            <v>09.06.37</v>
          </cell>
          <cell r="B1003" t="str">
            <v>CHAVE SECCIONADORA ROTATIVA ABERT. SOB CARGA TP (PACCO) - 3X100A</v>
          </cell>
          <cell r="C1003" t="str">
            <v>UN</v>
          </cell>
          <cell r="D1003">
            <v>260.32</v>
          </cell>
          <cell r="E1003">
            <v>1002</v>
          </cell>
          <cell r="F1003">
            <v>90637</v>
          </cell>
        </row>
        <row r="1004">
          <cell r="A1004" t="str">
            <v>09.06.45</v>
          </cell>
          <cell r="B1004" t="str">
            <v>FUSIVEL TIPO FACA - 100A</v>
          </cell>
          <cell r="C1004" t="str">
            <v>UN</v>
          </cell>
          <cell r="D1004">
            <v>6.64</v>
          </cell>
          <cell r="E1004">
            <v>1003</v>
          </cell>
          <cell r="F1004">
            <v>90645</v>
          </cell>
        </row>
        <row r="1005">
          <cell r="A1005" t="str">
            <v>09.06.47</v>
          </cell>
          <cell r="B1005" t="str">
            <v>FUSIVEL TIPO FACA - 150A</v>
          </cell>
          <cell r="C1005" t="str">
            <v>UN</v>
          </cell>
          <cell r="D1005">
            <v>12.98</v>
          </cell>
          <cell r="E1005">
            <v>1004</v>
          </cell>
          <cell r="F1005">
            <v>90647</v>
          </cell>
        </row>
        <row r="1006">
          <cell r="A1006" t="str">
            <v>09.06.48</v>
          </cell>
          <cell r="B1006" t="str">
            <v>FUSIVEL TIPO FACA - 200A</v>
          </cell>
          <cell r="C1006" t="str">
            <v>UN</v>
          </cell>
          <cell r="D1006">
            <v>12.98</v>
          </cell>
          <cell r="E1006">
            <v>1005</v>
          </cell>
          <cell r="F1006">
            <v>90648</v>
          </cell>
        </row>
        <row r="1007">
          <cell r="A1007" t="str">
            <v>09.06.49</v>
          </cell>
          <cell r="B1007" t="str">
            <v>FUSIVEL TIPO"DIAZED",TIPO RAPIDO OU RETARDADO - 2/25A</v>
          </cell>
          <cell r="C1007" t="str">
            <v>UN</v>
          </cell>
          <cell r="D1007">
            <v>2.58</v>
          </cell>
          <cell r="E1007">
            <v>1006</v>
          </cell>
          <cell r="F1007">
            <v>90649</v>
          </cell>
        </row>
        <row r="1008">
          <cell r="A1008" t="str">
            <v>09.06.50</v>
          </cell>
          <cell r="B1008" t="str">
            <v>FUSIVEL TIPO"DIAZED",TIPO RAPIDO OU RETARDADO - 35/63A</v>
          </cell>
          <cell r="C1008" t="str">
            <v>UN</v>
          </cell>
          <cell r="D1008">
            <v>3.03</v>
          </cell>
          <cell r="E1008">
            <v>1007</v>
          </cell>
          <cell r="F1008">
            <v>90650</v>
          </cell>
        </row>
        <row r="1009">
          <cell r="A1009" t="str">
            <v>09.06.58</v>
          </cell>
          <cell r="B1009" t="str">
            <v>FUSIVEL TIPO NH - 100/200A</v>
          </cell>
          <cell r="C1009" t="str">
            <v>UN</v>
          </cell>
          <cell r="D1009">
            <v>19.329999999999998</v>
          </cell>
          <cell r="E1009">
            <v>1008</v>
          </cell>
          <cell r="F1009">
            <v>90658</v>
          </cell>
        </row>
        <row r="1010">
          <cell r="A1010" t="str">
            <v>09.06.59</v>
          </cell>
          <cell r="B1010" t="str">
            <v>FUSIVEL TIPO NH - 224/355A</v>
          </cell>
          <cell r="C1010" t="str">
            <v>UN</v>
          </cell>
          <cell r="D1010">
            <v>29.54</v>
          </cell>
          <cell r="E1010">
            <v>1009</v>
          </cell>
          <cell r="F1010">
            <v>90659</v>
          </cell>
        </row>
        <row r="1011">
          <cell r="A1011" t="str">
            <v>09.06.60</v>
          </cell>
          <cell r="B1011" t="str">
            <v>FUSIVEL TIPO NH - 425/630A</v>
          </cell>
          <cell r="C1011" t="str">
            <v>UN</v>
          </cell>
          <cell r="D1011">
            <v>48.21</v>
          </cell>
          <cell r="E1011">
            <v>1010</v>
          </cell>
          <cell r="F1011">
            <v>90660</v>
          </cell>
        </row>
        <row r="1012">
          <cell r="A1012" t="str">
            <v>09.06.61</v>
          </cell>
          <cell r="B1012" t="str">
            <v>FUSIVEL TIPO NH TAM. 04 DE 800-1250A</v>
          </cell>
          <cell r="C1012" t="str">
            <v>UN</v>
          </cell>
          <cell r="D1012">
            <v>373.96</v>
          </cell>
          <cell r="E1012">
            <v>1011</v>
          </cell>
          <cell r="F1012">
            <v>90661</v>
          </cell>
        </row>
        <row r="1013">
          <cell r="A1013" t="str">
            <v>09.06.62</v>
          </cell>
          <cell r="B1013" t="str">
            <v>BASE PARA FUSIVEIS TIPO"DIAZED" - 2/25A</v>
          </cell>
          <cell r="C1013" t="str">
            <v>UN</v>
          </cell>
          <cell r="D1013">
            <v>19.739999999999998</v>
          </cell>
          <cell r="E1013">
            <v>1012</v>
          </cell>
          <cell r="F1013">
            <v>90662</v>
          </cell>
        </row>
        <row r="1014">
          <cell r="A1014" t="str">
            <v>09.06.63</v>
          </cell>
          <cell r="B1014" t="str">
            <v>BASE PARA FUSIVEIS TIPO"DIAZED" - 35/63A</v>
          </cell>
          <cell r="C1014" t="str">
            <v>UN</v>
          </cell>
          <cell r="D1014">
            <v>22.96</v>
          </cell>
          <cell r="E1014">
            <v>1013</v>
          </cell>
          <cell r="F1014">
            <v>90663</v>
          </cell>
        </row>
        <row r="1015">
          <cell r="A1015" t="str">
            <v>09.06.64</v>
          </cell>
          <cell r="B1015" t="str">
            <v>BASE COM FUSIVEIS TIPO NH - ATE 125A</v>
          </cell>
          <cell r="C1015" t="str">
            <v>UN</v>
          </cell>
          <cell r="D1015">
            <v>49.3</v>
          </cell>
          <cell r="E1015">
            <v>1014</v>
          </cell>
          <cell r="F1015">
            <v>90664</v>
          </cell>
        </row>
        <row r="1016">
          <cell r="A1016" t="str">
            <v>09.06.65</v>
          </cell>
          <cell r="B1016" t="str">
            <v>BASE COM FUSIVEIS TIPO NH - ATE 250A</v>
          </cell>
          <cell r="C1016" t="str">
            <v>UN</v>
          </cell>
          <cell r="D1016">
            <v>72.989999999999995</v>
          </cell>
          <cell r="E1016">
            <v>1015</v>
          </cell>
          <cell r="F1016">
            <v>90665</v>
          </cell>
        </row>
        <row r="1017">
          <cell r="A1017" t="str">
            <v>09.06.66</v>
          </cell>
          <cell r="B1017" t="str">
            <v>BASE COM FUSIVEIS TIPO NH - ATE 400A</v>
          </cell>
          <cell r="C1017" t="str">
            <v>UN</v>
          </cell>
          <cell r="D1017">
            <v>93.48</v>
          </cell>
          <cell r="E1017">
            <v>1016</v>
          </cell>
          <cell r="F1017">
            <v>90666</v>
          </cell>
        </row>
        <row r="1018">
          <cell r="A1018" t="str">
            <v>09.06.67</v>
          </cell>
          <cell r="B1018" t="str">
            <v>BASE COM FUSIVEIS TIPO NH - TAM.03 DE 425 - 630A</v>
          </cell>
          <cell r="C1018" t="str">
            <v>UN</v>
          </cell>
          <cell r="D1018">
            <v>136.69999999999999</v>
          </cell>
          <cell r="E1018">
            <v>1017</v>
          </cell>
          <cell r="F1018">
            <v>90667</v>
          </cell>
        </row>
        <row r="1019">
          <cell r="A1019" t="str">
            <v>09.06.68</v>
          </cell>
          <cell r="B1019" t="str">
            <v>BASE COM FUSIVEIS TIPO NH - TAM.04 DE 800 - 1250A</v>
          </cell>
          <cell r="C1019" t="str">
            <v>UN</v>
          </cell>
          <cell r="D1019">
            <v>762.11</v>
          </cell>
          <cell r="E1019">
            <v>1018</v>
          </cell>
          <cell r="F1019">
            <v>90668</v>
          </cell>
        </row>
        <row r="1020">
          <cell r="A1020" t="str">
            <v>09.06.69</v>
          </cell>
          <cell r="B1020" t="str">
            <v>ISOLADOR DE POLIESTER TP TONEL B.T. USO INTERNO - 15X20MM</v>
          </cell>
          <cell r="C1020" t="str">
            <v>UN</v>
          </cell>
          <cell r="D1020">
            <v>3.26</v>
          </cell>
          <cell r="E1020">
            <v>1019</v>
          </cell>
          <cell r="F1020">
            <v>90669</v>
          </cell>
        </row>
        <row r="1021">
          <cell r="A1021" t="str">
            <v>09.06.70</v>
          </cell>
          <cell r="B1021" t="str">
            <v>ISOLADOR DE POLIESTER TP TONEL B.T. USO INTERNO - 35X45MM</v>
          </cell>
          <cell r="C1021" t="str">
            <v>UN</v>
          </cell>
          <cell r="D1021">
            <v>4.2699999999999996</v>
          </cell>
          <cell r="E1021">
            <v>1020</v>
          </cell>
          <cell r="F1021">
            <v>90670</v>
          </cell>
        </row>
        <row r="1022">
          <cell r="A1022" t="str">
            <v>09.06.71</v>
          </cell>
          <cell r="B1022" t="str">
            <v>ISOLADOR DE POLIESTER TP TONEL B.T. USO INTERNO - 60X60MM</v>
          </cell>
          <cell r="C1022" t="str">
            <v>UN</v>
          </cell>
          <cell r="D1022">
            <v>8.68</v>
          </cell>
          <cell r="E1022">
            <v>1021</v>
          </cell>
          <cell r="F1022">
            <v>90671</v>
          </cell>
        </row>
        <row r="1023">
          <cell r="A1023" t="str">
            <v>09.06.72</v>
          </cell>
          <cell r="B1023" t="str">
            <v>ISOLADOR DE POLIESTER TP TONEL B.T. USO INTERNO - 60X75MM</v>
          </cell>
          <cell r="C1023" t="str">
            <v>UN</v>
          </cell>
          <cell r="D1023">
            <v>17.88</v>
          </cell>
          <cell r="E1023">
            <v>1022</v>
          </cell>
          <cell r="F1023">
            <v>90672</v>
          </cell>
        </row>
        <row r="1024">
          <cell r="A1024" t="str">
            <v>09.06.73</v>
          </cell>
          <cell r="B1024" t="str">
            <v>BARRAMENTO DE COBRE PARA 30A - 6X1MM</v>
          </cell>
          <cell r="C1024" t="str">
            <v>M</v>
          </cell>
          <cell r="D1024">
            <v>5.71</v>
          </cell>
          <cell r="E1024">
            <v>1023</v>
          </cell>
          <cell r="F1024">
            <v>90673</v>
          </cell>
        </row>
        <row r="1025">
          <cell r="A1025" t="str">
            <v>09.06.74</v>
          </cell>
          <cell r="B1025" t="str">
            <v>BARRAMENTO DE COBRE PARA 60A - 10X2MM</v>
          </cell>
          <cell r="C1025" t="str">
            <v>M</v>
          </cell>
          <cell r="D1025">
            <v>8.9</v>
          </cell>
          <cell r="E1025">
            <v>1024</v>
          </cell>
          <cell r="F1025">
            <v>90674</v>
          </cell>
        </row>
        <row r="1026">
          <cell r="A1026" t="str">
            <v>09.06.75</v>
          </cell>
          <cell r="B1026" t="str">
            <v>BARRAMENTO DE COBRE PARA 100A - 15X3MM</v>
          </cell>
          <cell r="C1026" t="str">
            <v>M</v>
          </cell>
          <cell r="D1026">
            <v>13.29</v>
          </cell>
          <cell r="E1026">
            <v>1025</v>
          </cell>
          <cell r="F1026">
            <v>90675</v>
          </cell>
        </row>
        <row r="1027">
          <cell r="A1027" t="str">
            <v>09.06.76</v>
          </cell>
          <cell r="B1027" t="str">
            <v>BARRAMENTO DE COBRE PARA 150A - 20X4MM</v>
          </cell>
          <cell r="C1027" t="str">
            <v>M</v>
          </cell>
          <cell r="D1027">
            <v>22.72</v>
          </cell>
          <cell r="E1027">
            <v>1026</v>
          </cell>
          <cell r="F1027">
            <v>90676</v>
          </cell>
        </row>
        <row r="1028">
          <cell r="A1028" t="str">
            <v>09.06.77</v>
          </cell>
          <cell r="B1028" t="str">
            <v>BARRAMENTO DE COBRE PARA 200A - 25X4MM</v>
          </cell>
          <cell r="C1028" t="str">
            <v>M</v>
          </cell>
          <cell r="D1028">
            <v>46.03</v>
          </cell>
          <cell r="E1028">
            <v>1027</v>
          </cell>
          <cell r="F1028">
            <v>90677</v>
          </cell>
        </row>
        <row r="1029">
          <cell r="A1029" t="str">
            <v>09.06.78</v>
          </cell>
          <cell r="B1029" t="str">
            <v>BARRAMENTO DE COBRE PARA 400A - 40X7MM</v>
          </cell>
          <cell r="C1029" t="str">
            <v>M</v>
          </cell>
          <cell r="D1029">
            <v>84.91</v>
          </cell>
          <cell r="E1029">
            <v>1028</v>
          </cell>
          <cell r="F1029">
            <v>90678</v>
          </cell>
        </row>
        <row r="1030">
          <cell r="A1030" t="str">
            <v>09.06.79</v>
          </cell>
          <cell r="B1030" t="str">
            <v>BARRAMENTO DE COBRE PARA 600A - 7X60MM</v>
          </cell>
          <cell r="C1030" t="str">
            <v>M</v>
          </cell>
          <cell r="D1030">
            <v>144.76</v>
          </cell>
          <cell r="E1030">
            <v>1029</v>
          </cell>
          <cell r="F1030">
            <v>90679</v>
          </cell>
        </row>
        <row r="1031">
          <cell r="A1031" t="str">
            <v>09.06.80</v>
          </cell>
          <cell r="B1031" t="str">
            <v>BARRAMENTO DE COBRE PARA 800A - 10X80MM</v>
          </cell>
          <cell r="C1031" t="str">
            <v>M</v>
          </cell>
          <cell r="D1031">
            <v>209.3</v>
          </cell>
          <cell r="E1031">
            <v>1030</v>
          </cell>
          <cell r="F1031">
            <v>90680</v>
          </cell>
        </row>
        <row r="1032">
          <cell r="A1032" t="str">
            <v>09.06.81</v>
          </cell>
          <cell r="B1032" t="str">
            <v>BARRAMENTO DE COBRE PARA 1000A - 10X100MM</v>
          </cell>
          <cell r="C1032" t="str">
            <v>M</v>
          </cell>
          <cell r="D1032">
            <v>269.82</v>
          </cell>
          <cell r="E1032">
            <v>1031</v>
          </cell>
          <cell r="F1032">
            <v>90681</v>
          </cell>
        </row>
        <row r="1033">
          <cell r="A1033" t="str">
            <v>09.06.82</v>
          </cell>
          <cell r="B1033" t="str">
            <v>BARRAMENTO DE COBRE PARA 1200A - 10X120MM</v>
          </cell>
          <cell r="C1033" t="str">
            <v>M</v>
          </cell>
          <cell r="D1033">
            <v>338.06</v>
          </cell>
          <cell r="E1033">
            <v>1032</v>
          </cell>
          <cell r="F1033">
            <v>90682</v>
          </cell>
        </row>
        <row r="1034">
          <cell r="A1034" t="str">
            <v>09.06.83</v>
          </cell>
          <cell r="B1034" t="str">
            <v>BARRAMENTO DE COBRE PARA 1400A - 10X140MM</v>
          </cell>
          <cell r="C1034" t="str">
            <v>M</v>
          </cell>
          <cell r="D1034">
            <v>396.23</v>
          </cell>
          <cell r="E1034">
            <v>1033</v>
          </cell>
          <cell r="F1034">
            <v>90683</v>
          </cell>
        </row>
        <row r="1035">
          <cell r="A1035" t="str">
            <v>09.06.90</v>
          </cell>
          <cell r="B1035" t="str">
            <v>CABO DE COBRE NU,PARA ATERRAMENTO - 6,00MM2</v>
          </cell>
          <cell r="C1035" t="str">
            <v>M</v>
          </cell>
          <cell r="D1035">
            <v>2.86</v>
          </cell>
          <cell r="E1035">
            <v>1034</v>
          </cell>
          <cell r="F1035">
            <v>90690</v>
          </cell>
        </row>
        <row r="1036">
          <cell r="A1036" t="str">
            <v>09.06.91</v>
          </cell>
          <cell r="B1036" t="str">
            <v>CABO DE COBRE NU,PARA ATERRAMENTO - 10,00MM2</v>
          </cell>
          <cell r="C1036" t="str">
            <v>M</v>
          </cell>
          <cell r="D1036">
            <v>3.66</v>
          </cell>
          <cell r="E1036">
            <v>1035</v>
          </cell>
          <cell r="F1036">
            <v>90691</v>
          </cell>
        </row>
        <row r="1037">
          <cell r="A1037" t="str">
            <v>09.06.92</v>
          </cell>
          <cell r="B1037" t="str">
            <v>CABO DE COBRE NU,PARA ATERRAMENTO - 16,00MM2</v>
          </cell>
          <cell r="C1037" t="str">
            <v>M</v>
          </cell>
          <cell r="D1037">
            <v>5.25</v>
          </cell>
          <cell r="E1037">
            <v>1036</v>
          </cell>
          <cell r="F1037">
            <v>90692</v>
          </cell>
        </row>
        <row r="1038">
          <cell r="A1038" t="str">
            <v>09.06.93</v>
          </cell>
          <cell r="B1038" t="str">
            <v>CABO DE COBRE NU,PARA ATERRAMENTO - 25,00MM2</v>
          </cell>
          <cell r="C1038" t="str">
            <v>M</v>
          </cell>
          <cell r="D1038">
            <v>6.87</v>
          </cell>
          <cell r="E1038">
            <v>1037</v>
          </cell>
          <cell r="F1038">
            <v>90693</v>
          </cell>
        </row>
        <row r="1039">
          <cell r="A1039" t="str">
            <v>09.06.94</v>
          </cell>
          <cell r="B1039" t="str">
            <v>CABO DE COBRE NU,PARA ATERRAMENTO - 35,00MM2</v>
          </cell>
          <cell r="C1039" t="str">
            <v>M</v>
          </cell>
          <cell r="D1039">
            <v>9.1</v>
          </cell>
          <cell r="E1039">
            <v>1038</v>
          </cell>
          <cell r="F1039">
            <v>90694</v>
          </cell>
        </row>
        <row r="1040">
          <cell r="A1040" t="str">
            <v>09.06.95</v>
          </cell>
          <cell r="B1040" t="str">
            <v>CABO DE COBRE NU,PARA ATERRAMENTO - 50,00MM2</v>
          </cell>
          <cell r="C1040" t="str">
            <v>M</v>
          </cell>
          <cell r="D1040">
            <v>14.6</v>
          </cell>
          <cell r="E1040">
            <v>1039</v>
          </cell>
          <cell r="F1040">
            <v>90695</v>
          </cell>
        </row>
        <row r="1041">
          <cell r="A1041" t="str">
            <v>09.06.96</v>
          </cell>
          <cell r="B1041" t="str">
            <v>CABO DE COBRE NU,PARA ATERRAMENTO - 70.00MM2</v>
          </cell>
          <cell r="C1041" t="str">
            <v>M</v>
          </cell>
          <cell r="D1041">
            <v>15.91</v>
          </cell>
          <cell r="E1041">
            <v>1040</v>
          </cell>
          <cell r="F1041">
            <v>90696</v>
          </cell>
        </row>
        <row r="1042">
          <cell r="A1042" t="str">
            <v>09.06.97</v>
          </cell>
          <cell r="B1042" t="str">
            <v>CABO DE COBRE NU,PARA ATERRAMENTO - 95,00MM2</v>
          </cell>
          <cell r="C1042" t="str">
            <v>M</v>
          </cell>
          <cell r="D1042">
            <v>22.86</v>
          </cell>
          <cell r="E1042">
            <v>1041</v>
          </cell>
          <cell r="F1042">
            <v>90697</v>
          </cell>
        </row>
        <row r="1043">
          <cell r="A1043" t="str">
            <v>09.06.98</v>
          </cell>
          <cell r="B1043" t="str">
            <v>CABO DE COBRE NU,PARA ATERRAMENTO - 120,00MM2</v>
          </cell>
          <cell r="C1043" t="str">
            <v>M</v>
          </cell>
          <cell r="D1043">
            <v>29.36</v>
          </cell>
          <cell r="E1043">
            <v>1042</v>
          </cell>
          <cell r="F1043">
            <v>90698</v>
          </cell>
        </row>
        <row r="1044">
          <cell r="A1044" t="str">
            <v>09.06.99</v>
          </cell>
          <cell r="B1044" t="str">
            <v>ATERRAMENTO DE QUADROS,EXCLUSIVE CABO</v>
          </cell>
          <cell r="C1044" t="str">
            <v>UN</v>
          </cell>
          <cell r="D1044">
            <v>76.94</v>
          </cell>
          <cell r="E1044">
            <v>1043</v>
          </cell>
          <cell r="F1044">
            <v>90699</v>
          </cell>
        </row>
        <row r="1045">
          <cell r="B1045" t="str">
            <v>PONTOS DE ENERGIA</v>
          </cell>
          <cell r="E1045">
            <v>1044</v>
          </cell>
        </row>
        <row r="1046">
          <cell r="A1046" t="str">
            <v>09.07.01</v>
          </cell>
          <cell r="B1046" t="str">
            <v>PONTO COM INTERRUPTOR SIMPLES - 1 TECLA,EM CAIXA 4"X2"</v>
          </cell>
          <cell r="C1046" t="str">
            <v>UN</v>
          </cell>
          <cell r="D1046">
            <v>39.35</v>
          </cell>
          <cell r="E1046">
            <v>1045</v>
          </cell>
          <cell r="F1046">
            <v>90701</v>
          </cell>
        </row>
        <row r="1047">
          <cell r="A1047" t="str">
            <v>09.07.02</v>
          </cell>
          <cell r="B1047" t="str">
            <v>PONTO COM INTERRUPTOR SIMPLES - 2 TECLAS,EM CAIXA 4"X2"</v>
          </cell>
          <cell r="C1047" t="str">
            <v>UN</v>
          </cell>
          <cell r="D1047">
            <v>60.52</v>
          </cell>
          <cell r="E1047">
            <v>1046</v>
          </cell>
          <cell r="F1047">
            <v>90702</v>
          </cell>
        </row>
        <row r="1048">
          <cell r="A1048" t="str">
            <v>09.07.03</v>
          </cell>
          <cell r="B1048" t="str">
            <v>PONTO COM INTERRUPTOR SIMPLES - 3 TECLAS,EM CAIXA 4"X2"</v>
          </cell>
          <cell r="C1048" t="str">
            <v>UN</v>
          </cell>
          <cell r="D1048">
            <v>79.11</v>
          </cell>
          <cell r="E1048">
            <v>1047</v>
          </cell>
          <cell r="F1048">
            <v>90703</v>
          </cell>
        </row>
        <row r="1049">
          <cell r="A1049" t="str">
            <v>09.07.05</v>
          </cell>
          <cell r="B1049" t="str">
            <v>PONTO COM INTERRUPTOR SIMPLES - 2 TECLAS,EM CAIXA 4"X4"</v>
          </cell>
          <cell r="C1049" t="str">
            <v>UN</v>
          </cell>
          <cell r="D1049">
            <v>62.37</v>
          </cell>
          <cell r="E1049">
            <v>1048</v>
          </cell>
          <cell r="F1049">
            <v>90705</v>
          </cell>
        </row>
        <row r="1050">
          <cell r="A1050" t="str">
            <v>09.07.06</v>
          </cell>
          <cell r="B1050" t="str">
            <v>PONTO COM INTERRUPTOR SIMPLES - 3 TECLAS,EM CAIXA 4"X4"</v>
          </cell>
          <cell r="C1050" t="str">
            <v>UN</v>
          </cell>
          <cell r="D1050">
            <v>80.709999999999994</v>
          </cell>
          <cell r="E1050">
            <v>1049</v>
          </cell>
          <cell r="F1050">
            <v>90706</v>
          </cell>
        </row>
        <row r="1051">
          <cell r="A1051" t="str">
            <v>09.07.07</v>
          </cell>
          <cell r="B1051" t="str">
            <v>PONTO COM INTERRUPTOR SIMPLES - 4 TECLAS,EM CAIXA 4"X4"</v>
          </cell>
          <cell r="C1051" t="str">
            <v>UN</v>
          </cell>
          <cell r="D1051">
            <v>100.46</v>
          </cell>
          <cell r="E1051">
            <v>1050</v>
          </cell>
          <cell r="F1051">
            <v>90707</v>
          </cell>
        </row>
        <row r="1052">
          <cell r="A1052" t="str">
            <v>09.07.08</v>
          </cell>
          <cell r="B1052" t="str">
            <v>PONTO COM INTERRUPTOR SIMPLES E TOMADA 110V - EM CAIXA 4"X4"</v>
          </cell>
          <cell r="C1052" t="str">
            <v>UN</v>
          </cell>
          <cell r="D1052">
            <v>63.36</v>
          </cell>
          <cell r="E1052">
            <v>1051</v>
          </cell>
          <cell r="F1052">
            <v>90708</v>
          </cell>
        </row>
        <row r="1053">
          <cell r="A1053" t="str">
            <v>09.07.10</v>
          </cell>
          <cell r="B1053" t="str">
            <v>PONTO COM INTERRUPTOR PARALELO - 1 TECLA,EM CAIXA 4"X2"</v>
          </cell>
          <cell r="C1053" t="str">
            <v>UN</v>
          </cell>
          <cell r="D1053">
            <v>57.57</v>
          </cell>
          <cell r="E1053">
            <v>1052</v>
          </cell>
          <cell r="F1053">
            <v>90710</v>
          </cell>
        </row>
        <row r="1054">
          <cell r="A1054" t="str">
            <v>09.07.15</v>
          </cell>
          <cell r="B1054" t="str">
            <v>PONTO COM INTERRUPTOR SIMPLES BIPOLAR - EM CAIXA 4"X2"</v>
          </cell>
          <cell r="C1054" t="str">
            <v>UN</v>
          </cell>
          <cell r="D1054">
            <v>48.62</v>
          </cell>
          <cell r="E1054">
            <v>1053</v>
          </cell>
          <cell r="F1054">
            <v>90715</v>
          </cell>
        </row>
        <row r="1055">
          <cell r="A1055" t="str">
            <v>09.07.18</v>
          </cell>
          <cell r="B1055" t="str">
            <v>PONTO COM INTERRUPTOR PARALELO BIPOLAR - EM CAIXA 4"X2"</v>
          </cell>
          <cell r="C1055" t="str">
            <v>UN</v>
          </cell>
          <cell r="D1055">
            <v>68.86</v>
          </cell>
          <cell r="E1055">
            <v>1054</v>
          </cell>
          <cell r="F1055">
            <v>90718</v>
          </cell>
        </row>
        <row r="1056">
          <cell r="A1056" t="str">
            <v>09.07.30</v>
          </cell>
          <cell r="B1056" t="str">
            <v>PONTO COM DOIS INTERRUPTORES SIMPLES BIPOLAR - EM CAIXA 4"X4"</v>
          </cell>
          <cell r="C1056" t="str">
            <v>UN</v>
          </cell>
          <cell r="D1056">
            <v>80.91</v>
          </cell>
          <cell r="E1056">
            <v>1055</v>
          </cell>
          <cell r="F1056">
            <v>90730</v>
          </cell>
        </row>
        <row r="1057">
          <cell r="A1057" t="str">
            <v>09.07.35</v>
          </cell>
          <cell r="B1057" t="str">
            <v>PONTO COM INTERRUPTOR SIMPLES - 1 TECLA,EM CONDULETE 3/4"</v>
          </cell>
          <cell r="C1057" t="str">
            <v>UN</v>
          </cell>
          <cell r="D1057">
            <v>44.76</v>
          </cell>
          <cell r="E1057">
            <v>1056</v>
          </cell>
          <cell r="F1057">
            <v>90735</v>
          </cell>
        </row>
        <row r="1058">
          <cell r="A1058" t="str">
            <v>09.07.36</v>
          </cell>
          <cell r="B1058" t="str">
            <v>PONTO COM INTERRUPTOR SIMPLES - 2 TECLAS,EM CONDULETE 3/4"</v>
          </cell>
          <cell r="C1058" t="str">
            <v>UN</v>
          </cell>
          <cell r="D1058">
            <v>65.94</v>
          </cell>
          <cell r="E1058">
            <v>1057</v>
          </cell>
          <cell r="F1058">
            <v>90736</v>
          </cell>
        </row>
        <row r="1059">
          <cell r="A1059" t="str">
            <v>09.07.37</v>
          </cell>
          <cell r="B1059" t="str">
            <v>PONTO COM INTERRUPTOR SIMPLES - 3 TECLAS,EM CONDULETE 3/4"</v>
          </cell>
          <cell r="C1059" t="str">
            <v>UN</v>
          </cell>
          <cell r="D1059">
            <v>84.52</v>
          </cell>
          <cell r="E1059">
            <v>1058</v>
          </cell>
          <cell r="F1059">
            <v>90737</v>
          </cell>
        </row>
        <row r="1060">
          <cell r="A1060" t="str">
            <v>09.07.38</v>
          </cell>
          <cell r="B1060" t="str">
            <v>PONTO COM INTERRUPTOR SIMPLES - 4 TECLAS,EM CONDULETE 3/4" CP.DUPLO</v>
          </cell>
          <cell r="C1060" t="str">
            <v>UN</v>
          </cell>
          <cell r="D1060">
            <v>113.51</v>
          </cell>
          <cell r="E1060">
            <v>1059</v>
          </cell>
          <cell r="F1060">
            <v>90738</v>
          </cell>
        </row>
        <row r="1061">
          <cell r="A1061" t="str">
            <v>09.07.40</v>
          </cell>
          <cell r="B1061" t="str">
            <v>PONTO COM INTERRUPTOR PARALELO - 1 TECLA,EM CONDULETE 3/4"</v>
          </cell>
          <cell r="C1061" t="str">
            <v>UN</v>
          </cell>
          <cell r="D1061">
            <v>62.98</v>
          </cell>
          <cell r="E1061">
            <v>1060</v>
          </cell>
          <cell r="F1061">
            <v>90740</v>
          </cell>
        </row>
        <row r="1062">
          <cell r="A1062" t="str">
            <v>09.07.41</v>
          </cell>
          <cell r="B1062" t="str">
            <v>PONTO COM INTERRUP.SIMPLES E TOMADA 110V-EM CONDULETE 3/4" CP.DUPLO</v>
          </cell>
          <cell r="C1062" t="str">
            <v>UN</v>
          </cell>
          <cell r="D1062">
            <v>90.78</v>
          </cell>
          <cell r="E1062">
            <v>1061</v>
          </cell>
          <cell r="F1062">
            <v>90741</v>
          </cell>
        </row>
        <row r="1063">
          <cell r="A1063" t="str">
            <v>09.07.45</v>
          </cell>
          <cell r="B1063" t="str">
            <v>PONTO COM INTERRUPTOR SIMPLES BIPOLAR - EM CONDULETE 3/4"</v>
          </cell>
          <cell r="C1063" t="str">
            <v>UN</v>
          </cell>
          <cell r="D1063">
            <v>54.04</v>
          </cell>
          <cell r="E1063">
            <v>1062</v>
          </cell>
          <cell r="F1063">
            <v>90745</v>
          </cell>
        </row>
        <row r="1064">
          <cell r="A1064" t="str">
            <v>09.07.50</v>
          </cell>
          <cell r="B1064" t="str">
            <v>PONTO COM INTERRUPTOR PARALELO BIPOLAR - EM CONDULETE 3/4"</v>
          </cell>
          <cell r="C1064" t="str">
            <v>UN</v>
          </cell>
          <cell r="D1064">
            <v>74.27</v>
          </cell>
          <cell r="E1064">
            <v>1063</v>
          </cell>
          <cell r="F1064">
            <v>90750</v>
          </cell>
        </row>
        <row r="1065">
          <cell r="A1065" t="str">
            <v>09.07.55</v>
          </cell>
          <cell r="B1065" t="str">
            <v>PONTO COM DOIS INTERRUPTORES SIMPLES BIPOLAR - EM CONDULETE 3/4"</v>
          </cell>
          <cell r="C1065" t="str">
            <v>UN</v>
          </cell>
          <cell r="D1065">
            <v>84.28</v>
          </cell>
          <cell r="E1065">
            <v>1064</v>
          </cell>
          <cell r="F1065">
            <v>90755</v>
          </cell>
        </row>
        <row r="1066">
          <cell r="A1066" t="str">
            <v>09.07.56</v>
          </cell>
          <cell r="B1066" t="str">
            <v>PONTO COM TRES INTERRUP.SIMPLES BIPOLAR - EM CONDULETE 3/4" CP.DUPLO</v>
          </cell>
          <cell r="C1066" t="str">
            <v>UN</v>
          </cell>
          <cell r="D1066">
            <v>121.36</v>
          </cell>
          <cell r="E1066">
            <v>1065</v>
          </cell>
          <cell r="F1066">
            <v>90756</v>
          </cell>
        </row>
        <row r="1067">
          <cell r="A1067" t="str">
            <v>09.07.60</v>
          </cell>
          <cell r="B1067" t="str">
            <v>PONTO COM TOMADA SIMPLES DE EMBUTIR - 110/220V CAIXA 4"X2"</v>
          </cell>
          <cell r="C1067" t="str">
            <v>UN</v>
          </cell>
          <cell r="D1067">
            <v>40</v>
          </cell>
          <cell r="E1067">
            <v>1066</v>
          </cell>
          <cell r="F1067">
            <v>90760</v>
          </cell>
        </row>
        <row r="1068">
          <cell r="A1068" t="str">
            <v>09.07.61</v>
          </cell>
          <cell r="B1068" t="str">
            <v>PONTO COM TOMADA SIMPLES 110/220V - EM CONDULETE 3/4"</v>
          </cell>
          <cell r="C1068" t="str">
            <v>UN</v>
          </cell>
          <cell r="D1068">
            <v>61.55</v>
          </cell>
          <cell r="E1068">
            <v>1067</v>
          </cell>
          <cell r="F1068">
            <v>90761</v>
          </cell>
        </row>
        <row r="1069">
          <cell r="A1069" t="str">
            <v>09.07.65</v>
          </cell>
          <cell r="B1069" t="str">
            <v>PONTO COM TOMADA PARA APARELHOS FIXOS,TRIPOLAR - 220V CAIXA 4"X2"</v>
          </cell>
          <cell r="C1069" t="str">
            <v>UN</v>
          </cell>
          <cell r="D1069">
            <v>114.86</v>
          </cell>
          <cell r="E1069">
            <v>1068</v>
          </cell>
          <cell r="F1069">
            <v>90765</v>
          </cell>
        </row>
        <row r="1070">
          <cell r="A1070" t="str">
            <v>09.07.66</v>
          </cell>
          <cell r="B1070" t="str">
            <v>PONTO COM TOMADA P/APARELHO FIXO,TRIPOLAR - 220V EM CONDULETE 3/4"</v>
          </cell>
          <cell r="C1070" t="str">
            <v>UN</v>
          </cell>
          <cell r="D1070">
            <v>136.06</v>
          </cell>
          <cell r="E1070">
            <v>1069</v>
          </cell>
          <cell r="F1070">
            <v>90766</v>
          </cell>
        </row>
        <row r="1071">
          <cell r="A1071" t="str">
            <v>09.07.70</v>
          </cell>
          <cell r="B1071" t="str">
            <v>PONTO COM TOMADA SIMPLES DE EMBUTIR - PARA PISO</v>
          </cell>
          <cell r="C1071" t="str">
            <v>UN</v>
          </cell>
          <cell r="D1071">
            <v>73.17</v>
          </cell>
          <cell r="E1071">
            <v>1070</v>
          </cell>
          <cell r="F1071">
            <v>90770</v>
          </cell>
        </row>
        <row r="1072">
          <cell r="A1072" t="str">
            <v>09.07.75</v>
          </cell>
          <cell r="B1072" t="str">
            <v>PONTO SECO PARA TELEFONE - CAIXA 4"X4"</v>
          </cell>
          <cell r="C1072" t="str">
            <v>UN</v>
          </cell>
          <cell r="D1072">
            <v>78.2</v>
          </cell>
          <cell r="E1072">
            <v>1071</v>
          </cell>
          <cell r="F1072">
            <v>90775</v>
          </cell>
        </row>
        <row r="1073">
          <cell r="A1073" t="str">
            <v>09.07.76</v>
          </cell>
          <cell r="B1073" t="str">
            <v>PONTO SECO PARA TELEFONE EM CONDULETE</v>
          </cell>
          <cell r="C1073" t="str">
            <v>UN</v>
          </cell>
          <cell r="D1073">
            <v>53.45</v>
          </cell>
          <cell r="E1073">
            <v>1072</v>
          </cell>
          <cell r="F1073">
            <v>90776</v>
          </cell>
        </row>
        <row r="1074">
          <cell r="A1074" t="str">
            <v>09.07.80</v>
          </cell>
          <cell r="B1074" t="str">
            <v>PONTO COM BOTAO PARA CAMPAINHA - USO AO TEMPO - CAIXA 4"X2"</v>
          </cell>
          <cell r="C1074" t="str">
            <v>UN</v>
          </cell>
          <cell r="D1074">
            <v>109.09</v>
          </cell>
          <cell r="E1074">
            <v>1073</v>
          </cell>
          <cell r="F1074">
            <v>90780</v>
          </cell>
        </row>
        <row r="1075">
          <cell r="A1075" t="str">
            <v>09.07.85</v>
          </cell>
          <cell r="B1075" t="str">
            <v>PONTO COM CIGARRA DE SOBREPOR,TIPO COLEGIAL - CAIXA 3"X3"</v>
          </cell>
          <cell r="C1075" t="str">
            <v>UN</v>
          </cell>
          <cell r="D1075">
            <v>60.29</v>
          </cell>
          <cell r="E1075">
            <v>1074</v>
          </cell>
          <cell r="F1075">
            <v>90785</v>
          </cell>
        </row>
        <row r="1076">
          <cell r="A1076" t="str">
            <v>09.07.90</v>
          </cell>
          <cell r="B1076" t="str">
            <v>PONTO DE LUZ - CAIXA F.M.</v>
          </cell>
          <cell r="C1076" t="str">
            <v>UN</v>
          </cell>
          <cell r="D1076">
            <v>62.61</v>
          </cell>
          <cell r="E1076">
            <v>1075</v>
          </cell>
          <cell r="F1076">
            <v>90790</v>
          </cell>
        </row>
        <row r="1077">
          <cell r="A1077" t="str">
            <v>09.07.95</v>
          </cell>
          <cell r="B1077" t="str">
            <v>PONTO DE LUZ - CONDULETE 3/4"</v>
          </cell>
          <cell r="C1077" t="str">
            <v>UN</v>
          </cell>
          <cell r="D1077">
            <v>112.97</v>
          </cell>
          <cell r="E1077">
            <v>1076</v>
          </cell>
          <cell r="F1077">
            <v>90795</v>
          </cell>
        </row>
        <row r="1078">
          <cell r="B1078" t="str">
            <v>DISJUNTORES</v>
          </cell>
          <cell r="E1078">
            <v>1077</v>
          </cell>
        </row>
        <row r="1079">
          <cell r="A1079" t="str">
            <v>09.08.01</v>
          </cell>
          <cell r="B1079" t="str">
            <v>DISJUNTOR CX. MOLDADA UNIPOLAR 10/30A TP AMERICANO</v>
          </cell>
          <cell r="C1079" t="str">
            <v>UN</v>
          </cell>
          <cell r="D1079">
            <v>9.83</v>
          </cell>
          <cell r="E1079">
            <v>1078</v>
          </cell>
          <cell r="F1079">
            <v>90801</v>
          </cell>
        </row>
        <row r="1080">
          <cell r="A1080" t="str">
            <v>09.08.02</v>
          </cell>
          <cell r="B1080" t="str">
            <v>DISJUNTOR CX. MOLDADA UNIPOLAR 35/50A TP. AMERICANO</v>
          </cell>
          <cell r="C1080" t="str">
            <v>UN</v>
          </cell>
          <cell r="D1080">
            <v>11.98</v>
          </cell>
          <cell r="E1080">
            <v>1079</v>
          </cell>
          <cell r="F1080">
            <v>90802</v>
          </cell>
        </row>
        <row r="1081">
          <cell r="A1081" t="str">
            <v>09.08.03</v>
          </cell>
          <cell r="B1081" t="str">
            <v>DISJUNTOR CX. MOLDADA UNIPOLAR 60/100 A TP AMERICANO</v>
          </cell>
          <cell r="C1081" t="str">
            <v>UN</v>
          </cell>
          <cell r="D1081">
            <v>15.31</v>
          </cell>
          <cell r="E1081">
            <v>1080</v>
          </cell>
          <cell r="F1081">
            <v>90803</v>
          </cell>
        </row>
        <row r="1082">
          <cell r="A1082" t="str">
            <v>09.08.04</v>
          </cell>
          <cell r="B1082" t="str">
            <v>DISJUNTOR CX. MOLDADA BIPOLAR 10/30 A TP AMERICANO</v>
          </cell>
          <cell r="C1082" t="str">
            <v>UN</v>
          </cell>
          <cell r="D1082">
            <v>32.11</v>
          </cell>
          <cell r="E1082">
            <v>1081</v>
          </cell>
          <cell r="F1082">
            <v>90804</v>
          </cell>
        </row>
        <row r="1083">
          <cell r="A1083" t="str">
            <v>09.08.05</v>
          </cell>
          <cell r="B1083" t="str">
            <v>DISJUNTOR CX. MOLDADA BIPOLAR 35/50A TP AMERICANO</v>
          </cell>
          <cell r="C1083" t="str">
            <v>UN</v>
          </cell>
          <cell r="D1083">
            <v>32.97</v>
          </cell>
          <cell r="E1083">
            <v>1082</v>
          </cell>
          <cell r="F1083">
            <v>90805</v>
          </cell>
        </row>
        <row r="1084">
          <cell r="A1084" t="str">
            <v>09.08.06</v>
          </cell>
          <cell r="B1084" t="str">
            <v>DISJUNTOR CX. MOLDADA BIPOLAR 60/100 A TP AMERICANO</v>
          </cell>
          <cell r="C1084" t="str">
            <v>UN</v>
          </cell>
          <cell r="D1084">
            <v>46.85</v>
          </cell>
          <cell r="E1084">
            <v>1083</v>
          </cell>
          <cell r="F1084">
            <v>90806</v>
          </cell>
        </row>
        <row r="1085">
          <cell r="A1085" t="str">
            <v>09.08.07</v>
          </cell>
          <cell r="B1085" t="str">
            <v>DISJUNTOR CX. MOLDADA TRIPOLAR 10/30 A TP AMERICANO</v>
          </cell>
          <cell r="C1085" t="str">
            <v>UN</v>
          </cell>
          <cell r="D1085">
            <v>38.380000000000003</v>
          </cell>
          <cell r="E1085">
            <v>1084</v>
          </cell>
          <cell r="F1085">
            <v>90807</v>
          </cell>
        </row>
        <row r="1086">
          <cell r="A1086" t="str">
            <v>09.08.08</v>
          </cell>
          <cell r="B1086" t="str">
            <v>DISJUNTOR CX. MOLDADA TRIPOLAR 35/50 A TP AMERICANO</v>
          </cell>
          <cell r="C1086" t="str">
            <v>UN</v>
          </cell>
          <cell r="D1086">
            <v>39.409999999999997</v>
          </cell>
          <cell r="E1086">
            <v>1085</v>
          </cell>
          <cell r="F1086">
            <v>90808</v>
          </cell>
        </row>
        <row r="1087">
          <cell r="A1087" t="str">
            <v>09.08.09</v>
          </cell>
          <cell r="B1087" t="str">
            <v>DISJUNTOR CX. MOLDADA TRIPOLAR 60/100A TP AMERICANO</v>
          </cell>
          <cell r="C1087" t="str">
            <v>UN</v>
          </cell>
          <cell r="D1087">
            <v>65.77</v>
          </cell>
          <cell r="E1087">
            <v>1086</v>
          </cell>
          <cell r="F1087">
            <v>90809</v>
          </cell>
        </row>
        <row r="1088">
          <cell r="A1088" t="str">
            <v>09.08.10</v>
          </cell>
          <cell r="B1088" t="str">
            <v>DISJUNTOR CX. MOLDADA UNIPOLAR 6/25A TP EUROPEU</v>
          </cell>
          <cell r="C1088" t="str">
            <v>UN</v>
          </cell>
          <cell r="D1088">
            <v>9.15</v>
          </cell>
          <cell r="E1088">
            <v>1087</v>
          </cell>
          <cell r="F1088">
            <v>90810</v>
          </cell>
        </row>
        <row r="1089">
          <cell r="A1089" t="str">
            <v>09.08.11</v>
          </cell>
          <cell r="B1089" t="str">
            <v>DISJUNTOR CX. MOLDADA UNIPOLAR 32/50A TP EUROPEU</v>
          </cell>
          <cell r="C1089" t="str">
            <v>UN</v>
          </cell>
          <cell r="D1089">
            <v>17.13</v>
          </cell>
          <cell r="E1089">
            <v>1088</v>
          </cell>
          <cell r="F1089">
            <v>90811</v>
          </cell>
        </row>
        <row r="1090">
          <cell r="A1090" t="str">
            <v>09.08.12</v>
          </cell>
          <cell r="B1090" t="str">
            <v>DISJUNTOR CX. MOLDADA BIPOLAR 6/25A TP EUROPEU</v>
          </cell>
          <cell r="C1090" t="str">
            <v>UN</v>
          </cell>
          <cell r="D1090">
            <v>42.78</v>
          </cell>
          <cell r="E1090">
            <v>1089</v>
          </cell>
          <cell r="F1090">
            <v>90812</v>
          </cell>
        </row>
        <row r="1091">
          <cell r="A1091" t="str">
            <v>09.08.13</v>
          </cell>
          <cell r="B1091" t="str">
            <v>DISJUNTOR CX. MOLDADA BIPOLAR 32/50A TP EUROPEU</v>
          </cell>
          <cell r="C1091" t="str">
            <v>UN</v>
          </cell>
          <cell r="D1091">
            <v>45.5</v>
          </cell>
          <cell r="E1091">
            <v>1090</v>
          </cell>
          <cell r="F1091">
            <v>90813</v>
          </cell>
        </row>
        <row r="1092">
          <cell r="A1092" t="str">
            <v>09.08.14</v>
          </cell>
          <cell r="B1092" t="str">
            <v>DISJUNTOR CX. MOLDADA TRIPOLAR 6/25A TP EUROPEU</v>
          </cell>
          <cell r="C1092" t="str">
            <v>UN</v>
          </cell>
          <cell r="D1092">
            <v>52.37</v>
          </cell>
          <cell r="E1092">
            <v>1091</v>
          </cell>
          <cell r="F1092">
            <v>90814</v>
          </cell>
        </row>
        <row r="1093">
          <cell r="A1093" t="str">
            <v>09.08.15</v>
          </cell>
          <cell r="B1093" t="str">
            <v>DISJUNTOR CX. MOLDADA TRIPOLAR 32/50A TP EUROPEU</v>
          </cell>
          <cell r="C1093" t="str">
            <v>UN</v>
          </cell>
          <cell r="D1093">
            <v>52.86</v>
          </cell>
          <cell r="E1093">
            <v>1092</v>
          </cell>
          <cell r="F1093">
            <v>90815</v>
          </cell>
        </row>
        <row r="1094">
          <cell r="A1094" t="str">
            <v>09.08.21</v>
          </cell>
          <cell r="B1094" t="str">
            <v>DISJUNTOR AUTOMATICO TRIPOLAR A SECO  800A/600V</v>
          </cell>
          <cell r="C1094" t="str">
            <v>UN</v>
          </cell>
          <cell r="D1094">
            <v>9733.07</v>
          </cell>
          <cell r="E1094">
            <v>1093</v>
          </cell>
          <cell r="F1094">
            <v>90821</v>
          </cell>
        </row>
        <row r="1095">
          <cell r="A1095" t="str">
            <v>09.08.22</v>
          </cell>
          <cell r="B1095" t="str">
            <v>DISJUNTOR AUTOMATICO TRIPOLAR A SECO 1000A/600V</v>
          </cell>
          <cell r="C1095" t="str">
            <v>UN</v>
          </cell>
          <cell r="D1095">
            <v>13323.44</v>
          </cell>
          <cell r="E1095">
            <v>1094</v>
          </cell>
          <cell r="F1095">
            <v>90822</v>
          </cell>
        </row>
        <row r="1096">
          <cell r="A1096" t="str">
            <v>09.08.23</v>
          </cell>
          <cell r="B1096" t="str">
            <v>DISJUNTOR AUTOMATICO TRIPOLAR A SECO 1250A/600V</v>
          </cell>
          <cell r="C1096" t="str">
            <v>UN</v>
          </cell>
          <cell r="D1096">
            <v>10499.81</v>
          </cell>
          <cell r="E1096">
            <v>1095</v>
          </cell>
          <cell r="F1096">
            <v>90823</v>
          </cell>
        </row>
        <row r="1097">
          <cell r="A1097" t="str">
            <v>09.08.24</v>
          </cell>
          <cell r="B1097" t="str">
            <v>DISJUNTOR AUTOMATICO TRIPOLAR A SECO 1600A/600V</v>
          </cell>
          <cell r="C1097" t="str">
            <v>UN</v>
          </cell>
          <cell r="D1097">
            <v>10758.17</v>
          </cell>
          <cell r="E1097">
            <v>1096</v>
          </cell>
          <cell r="F1097">
            <v>90824</v>
          </cell>
        </row>
        <row r="1098">
          <cell r="A1098" t="str">
            <v>09.08.25</v>
          </cell>
          <cell r="B1098" t="str">
            <v>DISJUNTOR AUTOMATICO TRIPOLAR A SECO 2000A/600V</v>
          </cell>
          <cell r="C1098" t="str">
            <v>UN</v>
          </cell>
          <cell r="D1098">
            <v>11479.41</v>
          </cell>
          <cell r="E1098">
            <v>1097</v>
          </cell>
          <cell r="F1098">
            <v>90825</v>
          </cell>
        </row>
        <row r="1099">
          <cell r="A1099" t="str">
            <v>09.08.26</v>
          </cell>
          <cell r="B1099" t="str">
            <v>DISJUNTOR AUTOMATICO TRIPOLAR A SECO 2500A/600V</v>
          </cell>
          <cell r="C1099" t="str">
            <v>UN</v>
          </cell>
          <cell r="D1099">
            <v>19201.41</v>
          </cell>
          <cell r="E1099">
            <v>1098</v>
          </cell>
          <cell r="F1099">
            <v>90826</v>
          </cell>
        </row>
        <row r="1100">
          <cell r="A1100" t="str">
            <v>09.08.27</v>
          </cell>
          <cell r="B1100" t="str">
            <v>DISJUNTOR AUTOMATICO TRIPOLAR A SECO 3200A/600V</v>
          </cell>
          <cell r="C1100" t="str">
            <v>UN</v>
          </cell>
          <cell r="D1100">
            <v>20845.43</v>
          </cell>
          <cell r="E1100">
            <v>1099</v>
          </cell>
          <cell r="F1100">
            <v>90827</v>
          </cell>
        </row>
        <row r="1101">
          <cell r="A1101" t="str">
            <v>09.08.31</v>
          </cell>
          <cell r="B1101" t="str">
            <v>DISJUNTOR CX MOLDADA BIPOLAR 100A C/DISPARADOR TERM/MAGNET AJUSTAVEL</v>
          </cell>
          <cell r="C1101" t="str">
            <v>UN</v>
          </cell>
          <cell r="D1101">
            <v>590.76</v>
          </cell>
          <cell r="E1101">
            <v>1100</v>
          </cell>
          <cell r="F1101">
            <v>90831</v>
          </cell>
        </row>
        <row r="1102">
          <cell r="A1102" t="str">
            <v>09.08.32</v>
          </cell>
          <cell r="B1102" t="str">
            <v>DISJUNTOR CX MOLDADA BIPOLAR 125A C/DISPARADOR TERM/MAGNET AJUSTAVEL</v>
          </cell>
          <cell r="C1102" t="str">
            <v>UN</v>
          </cell>
          <cell r="D1102">
            <v>1139.68</v>
          </cell>
          <cell r="E1102">
            <v>1101</v>
          </cell>
          <cell r="F1102">
            <v>90832</v>
          </cell>
        </row>
        <row r="1103">
          <cell r="A1103" t="str">
            <v>09.08.33</v>
          </cell>
          <cell r="B1103" t="str">
            <v>DISJUNTOR CX MOLDADA BIPOLAR 150A C/DISPARADOR TERM/MAGNET AJUSTAVEL</v>
          </cell>
          <cell r="C1103" t="str">
            <v>UN</v>
          </cell>
          <cell r="D1103">
            <v>952.33</v>
          </cell>
          <cell r="E1103">
            <v>1102</v>
          </cell>
          <cell r="F1103">
            <v>90833</v>
          </cell>
        </row>
        <row r="1104">
          <cell r="A1104" t="str">
            <v>09.08.34</v>
          </cell>
          <cell r="B1104" t="str">
            <v>DISJUNTOR CX MOLDADA BIPOLAR 175A C/DISPARADOR TERM/MAGNET AJUSTAVEL</v>
          </cell>
          <cell r="C1104" t="str">
            <v>UN</v>
          </cell>
          <cell r="D1104">
            <v>2913.97</v>
          </cell>
          <cell r="E1104">
            <v>1103</v>
          </cell>
          <cell r="F1104">
            <v>90834</v>
          </cell>
        </row>
        <row r="1105">
          <cell r="A1105" t="str">
            <v>09.08.35</v>
          </cell>
          <cell r="B1105" t="str">
            <v>DISJUNTOR CX MOLDADA BIPOLAR 200A C/DISPARADOR TERM/MAGNET AJUSTAVEL</v>
          </cell>
          <cell r="C1105" t="str">
            <v>UN</v>
          </cell>
          <cell r="D1105">
            <v>2918.22</v>
          </cell>
          <cell r="E1105">
            <v>1104</v>
          </cell>
          <cell r="F1105">
            <v>90835</v>
          </cell>
        </row>
        <row r="1106">
          <cell r="A1106" t="str">
            <v>09.08.36</v>
          </cell>
          <cell r="B1106" t="str">
            <v>DISJUNTOR CX MOLDADA BIPOLAR 225A C/DISPARADOR TERM/MAGNET AJUSTAVEL</v>
          </cell>
          <cell r="C1106" t="str">
            <v>UN</v>
          </cell>
          <cell r="D1106">
            <v>2417.87</v>
          </cell>
          <cell r="E1106">
            <v>1105</v>
          </cell>
          <cell r="F1106">
            <v>90836</v>
          </cell>
        </row>
        <row r="1107">
          <cell r="A1107" t="str">
            <v>09.08.37</v>
          </cell>
          <cell r="B1107" t="str">
            <v>DISJUNTOR CX MOLDADA BIPOLAR 250A C/DISPARADOR TERM/MAGNET AJUSTAVEL</v>
          </cell>
          <cell r="C1107" t="str">
            <v>UN</v>
          </cell>
          <cell r="D1107">
            <v>2417.87</v>
          </cell>
          <cell r="E1107">
            <v>1106</v>
          </cell>
          <cell r="F1107">
            <v>90837</v>
          </cell>
        </row>
        <row r="1108">
          <cell r="A1108" t="str">
            <v>09.08.38</v>
          </cell>
          <cell r="B1108" t="str">
            <v>DISJUNTOR CX MOLDADA BIPOLAR 300A C/DISPARADOR TERM/MAGNET AJUSTAVEL</v>
          </cell>
          <cell r="C1108" t="str">
            <v>UN</v>
          </cell>
          <cell r="D1108">
            <v>3096.42</v>
          </cell>
          <cell r="E1108">
            <v>1107</v>
          </cell>
          <cell r="F1108">
            <v>90838</v>
          </cell>
        </row>
        <row r="1109">
          <cell r="A1109" t="str">
            <v>09.08.39</v>
          </cell>
          <cell r="B1109" t="str">
            <v>DISJUNTOR CX MOLDADA BIPOLAR 350A C/DISPARADOR TERM/MAGNET AJUSTAVEL</v>
          </cell>
          <cell r="C1109" t="str">
            <v>UN</v>
          </cell>
          <cell r="D1109">
            <v>2945.64</v>
          </cell>
          <cell r="E1109">
            <v>1108</v>
          </cell>
          <cell r="F1109">
            <v>90839</v>
          </cell>
        </row>
        <row r="1110">
          <cell r="A1110" t="str">
            <v>09.08.40</v>
          </cell>
          <cell r="B1110" t="str">
            <v>DISJUNTOR CX MOLDADA BIPOLAR 400A C/DISPARADOR TERM/MAGNET AJUSTAVEL</v>
          </cell>
          <cell r="C1110" t="str">
            <v>UN</v>
          </cell>
          <cell r="D1110">
            <v>2945.64</v>
          </cell>
          <cell r="E1110">
            <v>1109</v>
          </cell>
          <cell r="F1110">
            <v>90840</v>
          </cell>
        </row>
        <row r="1111">
          <cell r="A1111" t="str">
            <v>09.08.41</v>
          </cell>
          <cell r="B1111" t="str">
            <v>DISJUNTOR CX/MOLDADA BIPOLAR 450A C/DISPARADOR TERM/MAGNET AJUSTAVEL</v>
          </cell>
          <cell r="C1111" t="str">
            <v>UN</v>
          </cell>
          <cell r="D1111">
            <v>3984.62</v>
          </cell>
          <cell r="E1111">
            <v>1110</v>
          </cell>
          <cell r="F1111">
            <v>90841</v>
          </cell>
        </row>
        <row r="1112">
          <cell r="A1112" t="str">
            <v>09.08.42</v>
          </cell>
          <cell r="B1112" t="str">
            <v>DISJUNTOR CX MOLDADA BIPOLAR 500A C/DISPARADOR TERM/MAGNET AJUSTAVEL</v>
          </cell>
          <cell r="C1112" t="str">
            <v>UN</v>
          </cell>
          <cell r="D1112">
            <v>3984.62</v>
          </cell>
          <cell r="E1112">
            <v>1111</v>
          </cell>
          <cell r="F1112">
            <v>90842</v>
          </cell>
        </row>
        <row r="1113">
          <cell r="A1113" t="str">
            <v>09.08.43</v>
          </cell>
          <cell r="B1113" t="str">
            <v>DISJUNTOR CX MOLDADA BIPOLAR 630A C/DISPARADOR TERM/MAGNET AJUSTAVEL</v>
          </cell>
          <cell r="C1113" t="str">
            <v>UN</v>
          </cell>
          <cell r="D1113">
            <v>3984.62</v>
          </cell>
          <cell r="E1113">
            <v>1112</v>
          </cell>
          <cell r="F1113">
            <v>90843</v>
          </cell>
        </row>
        <row r="1114">
          <cell r="A1114" t="str">
            <v>09.08.46</v>
          </cell>
          <cell r="B1114" t="str">
            <v>DISJUNTOR CX MOLD. TRIPOLAR 100A C/DISPARADOR TERM/MAGNET AJUSTAVEL</v>
          </cell>
          <cell r="C1114" t="str">
            <v>UN</v>
          </cell>
          <cell r="D1114">
            <v>603.62</v>
          </cell>
          <cell r="E1114">
            <v>1113</v>
          </cell>
          <cell r="F1114">
            <v>90846</v>
          </cell>
        </row>
        <row r="1115">
          <cell r="A1115" t="str">
            <v>09.08.47</v>
          </cell>
          <cell r="B1115" t="str">
            <v>DISJUNTOR CX MOLD. TRIPOLAR 125A C/DISPARADOR TERM/MAGNET AJUSTAVEL</v>
          </cell>
          <cell r="C1115" t="str">
            <v>UN</v>
          </cell>
          <cell r="D1115">
            <v>962.64</v>
          </cell>
          <cell r="E1115">
            <v>1114</v>
          </cell>
          <cell r="F1115">
            <v>90847</v>
          </cell>
        </row>
        <row r="1116">
          <cell r="A1116" t="str">
            <v>09.08.48</v>
          </cell>
          <cell r="B1116" t="str">
            <v>DISJUNTOR CX MOLD. TRIPOLAR 150A C/DISPARADOR TERM/MAGNET AJUSTAVEL</v>
          </cell>
          <cell r="C1116" t="str">
            <v>UN</v>
          </cell>
          <cell r="D1116">
            <v>962.64</v>
          </cell>
          <cell r="E1116">
            <v>1115</v>
          </cell>
          <cell r="F1116">
            <v>90848</v>
          </cell>
        </row>
        <row r="1117">
          <cell r="A1117" t="str">
            <v>09.08.49</v>
          </cell>
          <cell r="B1117" t="str">
            <v>DISJUNTOR CX MOLD. TRIPOLAR 175A C/DISPARADOR TERM/MAGNET AJUSTAVEL</v>
          </cell>
          <cell r="C1117" t="str">
            <v>UN</v>
          </cell>
          <cell r="D1117">
            <v>2924.28</v>
          </cell>
          <cell r="E1117">
            <v>1116</v>
          </cell>
          <cell r="F1117">
            <v>90849</v>
          </cell>
        </row>
        <row r="1118">
          <cell r="A1118" t="str">
            <v>09.08.50</v>
          </cell>
          <cell r="B1118" t="str">
            <v>DISJUNTOR CX MOLD. TRIPOLAR 200A C/DISPARADOR TERM/MAGNET AJUSTAVEL</v>
          </cell>
          <cell r="C1118" t="str">
            <v>UN</v>
          </cell>
          <cell r="D1118">
            <v>2928.53</v>
          </cell>
          <cell r="E1118">
            <v>1117</v>
          </cell>
          <cell r="F1118">
            <v>90850</v>
          </cell>
        </row>
        <row r="1119">
          <cell r="A1119" t="str">
            <v>09.08.51</v>
          </cell>
          <cell r="B1119" t="str">
            <v>DISJUNTOR CX MOLD. TRIPOLAR 225A C/DISPARADOR TERM/MAGNET AJUSTAVEL</v>
          </cell>
          <cell r="C1119" t="str">
            <v>UN</v>
          </cell>
          <cell r="D1119">
            <v>2424.71</v>
          </cell>
          <cell r="E1119">
            <v>1118</v>
          </cell>
          <cell r="F1119">
            <v>90851</v>
          </cell>
        </row>
        <row r="1120">
          <cell r="A1120" t="str">
            <v>09.08.52</v>
          </cell>
          <cell r="B1120" t="str">
            <v>DISJUNTOR CX MOLD. TRIPOLAR 250A C/DISPARADOR TERM/MAGNET AJUSTAVEL</v>
          </cell>
          <cell r="C1120" t="str">
            <v>UN</v>
          </cell>
          <cell r="D1120">
            <v>2424.71</v>
          </cell>
          <cell r="E1120">
            <v>1119</v>
          </cell>
          <cell r="F1120">
            <v>90852</v>
          </cell>
        </row>
        <row r="1121">
          <cell r="A1121" t="str">
            <v>09.08.53</v>
          </cell>
          <cell r="B1121" t="str">
            <v>DISJUNTOR CX MOLD. TRIPOLAR 300A C/DISPARADOR TERM/MAGNET AJUSTAVEL</v>
          </cell>
          <cell r="C1121" t="str">
            <v>UN</v>
          </cell>
          <cell r="D1121">
            <v>3300.09</v>
          </cell>
          <cell r="E1121">
            <v>1120</v>
          </cell>
          <cell r="F1121">
            <v>90853</v>
          </cell>
        </row>
        <row r="1122">
          <cell r="A1122" t="str">
            <v>09.08.54</v>
          </cell>
          <cell r="B1122" t="str">
            <v>DISJUNTOR CX MOLD. TRIPOLAR 350A C/DISPARADOR TERM/MAGNET AJUSTAVEL</v>
          </cell>
          <cell r="C1122" t="str">
            <v>UN</v>
          </cell>
          <cell r="D1122">
            <v>3761.49</v>
          </cell>
          <cell r="E1122">
            <v>1121</v>
          </cell>
          <cell r="F1122">
            <v>90854</v>
          </cell>
        </row>
        <row r="1123">
          <cell r="A1123" t="str">
            <v>09.08.55</v>
          </cell>
          <cell r="B1123" t="str">
            <v>DISJUNTOR CX MOLD. TRIPOLAR 400A C/DISPARADOR TERM/MAGNET AJUSTAVEL</v>
          </cell>
          <cell r="C1123" t="str">
            <v>UN</v>
          </cell>
          <cell r="D1123">
            <v>3954.86</v>
          </cell>
          <cell r="E1123">
            <v>1122</v>
          </cell>
          <cell r="F1123">
            <v>90855</v>
          </cell>
        </row>
        <row r="1124">
          <cell r="A1124" t="str">
            <v>09.08.56</v>
          </cell>
          <cell r="B1124" t="str">
            <v>DISJUNTOR CX MOLD. TRIPOLAR 450A C/DISPARADOR TERM/MAGNET AJUSTAVEL</v>
          </cell>
          <cell r="C1124" t="str">
            <v>UN</v>
          </cell>
          <cell r="D1124">
            <v>3982.87</v>
          </cell>
          <cell r="E1124">
            <v>1123</v>
          </cell>
          <cell r="F1124">
            <v>90856</v>
          </cell>
        </row>
        <row r="1125">
          <cell r="A1125" t="str">
            <v>09.08.57</v>
          </cell>
          <cell r="B1125" t="str">
            <v>DISJUNTOR CX MOLD. TRIPOLAR 500A C/DISPARADOR TERM/MAGNET AJUSTAVEL</v>
          </cell>
          <cell r="C1125" t="str">
            <v>UN</v>
          </cell>
          <cell r="D1125">
            <v>3982.87</v>
          </cell>
          <cell r="E1125">
            <v>1124</v>
          </cell>
          <cell r="F1125">
            <v>90857</v>
          </cell>
        </row>
        <row r="1126">
          <cell r="A1126" t="str">
            <v>09.08.58</v>
          </cell>
          <cell r="B1126" t="str">
            <v>DISJUNTOR CX MOLD. TRIPOLAR 630A C/DISPARADOR TERM/MAGNET AJUSTAVEL</v>
          </cell>
          <cell r="C1126" t="str">
            <v>UN</v>
          </cell>
          <cell r="D1126">
            <v>3982.87</v>
          </cell>
          <cell r="E1126">
            <v>1125</v>
          </cell>
          <cell r="F1126">
            <v>90858</v>
          </cell>
        </row>
        <row r="1127">
          <cell r="A1127" t="str">
            <v>09.08.80</v>
          </cell>
          <cell r="B1127" t="str">
            <v>DISJUNTOR TERMOMAGNETICO DIFERENCIAL BIPOLAR-15A-SENSIBIL. 30MA-240V</v>
          </cell>
          <cell r="C1127" t="str">
            <v>UN</v>
          </cell>
          <cell r="D1127">
            <v>210.74</v>
          </cell>
          <cell r="E1127">
            <v>1126</v>
          </cell>
          <cell r="F1127">
            <v>90880</v>
          </cell>
        </row>
        <row r="1128">
          <cell r="A1128" t="str">
            <v>09.08.81</v>
          </cell>
          <cell r="B1128" t="str">
            <v>DISJUNTOR TERMOMAGNETICO DIFERENCIAL BIPOLAR-20A-SENSIBIL. 30MA 240V</v>
          </cell>
          <cell r="C1128" t="str">
            <v>UN</v>
          </cell>
          <cell r="D1128">
            <v>213.51</v>
          </cell>
          <cell r="E1128">
            <v>1127</v>
          </cell>
          <cell r="F1128">
            <v>90881</v>
          </cell>
        </row>
        <row r="1129">
          <cell r="A1129" t="str">
            <v>09.08.82</v>
          </cell>
          <cell r="B1129" t="str">
            <v>DISJUNTOR TERMOMAGNETICO DIFERENCIAL BIPOLAR-25A-SENSIBIL. 30MA 240V</v>
          </cell>
          <cell r="C1129" t="str">
            <v>UN</v>
          </cell>
          <cell r="D1129">
            <v>220.4</v>
          </cell>
          <cell r="E1129">
            <v>1128</v>
          </cell>
          <cell r="F1129">
            <v>90882</v>
          </cell>
        </row>
        <row r="1130">
          <cell r="A1130" t="str">
            <v>09.08.83</v>
          </cell>
          <cell r="B1130" t="str">
            <v>DISJUNTOR TERMOMAGNETICO DIFERENCIAL BIPOLAR-30A-SENSIBIL. 30MA 240V</v>
          </cell>
          <cell r="C1130" t="str">
            <v>UN</v>
          </cell>
          <cell r="D1130">
            <v>218.04</v>
          </cell>
          <cell r="E1130">
            <v>1129</v>
          </cell>
          <cell r="F1130">
            <v>90883</v>
          </cell>
        </row>
        <row r="1131">
          <cell r="A1131" t="str">
            <v>09.08.84</v>
          </cell>
          <cell r="B1131" t="str">
            <v>DISJUNTOR TERMOMAGNETICO DIFERENCIAL BIPOLAR-35A-SENSIBIL. 30MA-240V</v>
          </cell>
          <cell r="C1131" t="str">
            <v>UN</v>
          </cell>
          <cell r="D1131">
            <v>193.66</v>
          </cell>
          <cell r="E1131">
            <v>1130</v>
          </cell>
          <cell r="F1131">
            <v>90884</v>
          </cell>
        </row>
        <row r="1132">
          <cell r="A1132" t="str">
            <v>09.08.85</v>
          </cell>
          <cell r="B1132" t="str">
            <v>DISJUNTOR TERMOMAGNETICO DIFERENCIAL BIPOLAR-40A-SENSIBIL. 30MA-240V</v>
          </cell>
          <cell r="C1132" t="str">
            <v>UN</v>
          </cell>
          <cell r="D1132">
            <v>195.07</v>
          </cell>
          <cell r="E1132">
            <v>1131</v>
          </cell>
          <cell r="F1132">
            <v>90885</v>
          </cell>
        </row>
        <row r="1133">
          <cell r="A1133" t="str">
            <v>09.08.86</v>
          </cell>
          <cell r="B1133" t="str">
            <v>DISJUNTOR TERMOMAGNETICO DIFERENCIAL BIPOLAR-63A-SENSIBIL. 30MA-240V</v>
          </cell>
          <cell r="C1133" t="str">
            <v>UN</v>
          </cell>
          <cell r="D1133">
            <v>306.08999999999997</v>
          </cell>
          <cell r="E1133">
            <v>1132</v>
          </cell>
          <cell r="F1133">
            <v>90886</v>
          </cell>
        </row>
        <row r="1134">
          <cell r="A1134" t="str">
            <v>09.08.90</v>
          </cell>
          <cell r="B1134" t="str">
            <v>DISJUNTOR TERMOMAGNETICO DIFERENCIAL TRIPOLAR-63A-SENSIBIL.30MA-240V</v>
          </cell>
          <cell r="C1134" t="str">
            <v>UN</v>
          </cell>
          <cell r="D1134">
            <v>263.25</v>
          </cell>
          <cell r="E1134">
            <v>1133</v>
          </cell>
          <cell r="F1134">
            <v>90890</v>
          </cell>
        </row>
        <row r="1135">
          <cell r="B1135" t="str">
            <v>APARELHOS DE ILIMINAÇÃO</v>
          </cell>
          <cell r="E1135">
            <v>1134</v>
          </cell>
        </row>
        <row r="1136">
          <cell r="A1136" t="str">
            <v>09.09.01</v>
          </cell>
          <cell r="B1136" t="str">
            <v>LUMINARIA DECORATIVA - 1 LAMP. FLUORESCENTE, 20 W</v>
          </cell>
          <cell r="C1136" t="str">
            <v>UN</v>
          </cell>
          <cell r="D1136">
            <v>40.92</v>
          </cell>
          <cell r="E1136">
            <v>1135</v>
          </cell>
          <cell r="F1136">
            <v>90901</v>
          </cell>
        </row>
        <row r="1137">
          <cell r="A1137" t="str">
            <v>09.09.02</v>
          </cell>
          <cell r="B1137" t="str">
            <v>LUMINARIA DECORATIVA - 2 LAMP. FLUORESCENTE, 20 W</v>
          </cell>
          <cell r="C1137" t="str">
            <v>UN</v>
          </cell>
          <cell r="D1137">
            <v>55.43</v>
          </cell>
          <cell r="E1137">
            <v>1136</v>
          </cell>
          <cell r="F1137">
            <v>90902</v>
          </cell>
        </row>
        <row r="1138">
          <cell r="A1138" t="str">
            <v>09.09.03</v>
          </cell>
          <cell r="B1138" t="str">
            <v>LUMINARIA DECORATIVA - 1 LAMP. FLUORESCENTE, 40 W</v>
          </cell>
          <cell r="C1138" t="str">
            <v>UN</v>
          </cell>
          <cell r="D1138">
            <v>45.23</v>
          </cell>
          <cell r="E1138">
            <v>1137</v>
          </cell>
          <cell r="F1138">
            <v>90903</v>
          </cell>
        </row>
        <row r="1139">
          <cell r="A1139" t="str">
            <v>09.09.04</v>
          </cell>
          <cell r="B1139" t="str">
            <v>LUMINARIA DECORATIVA - 2 LAMP. FLUORESCENTE, 40 W</v>
          </cell>
          <cell r="C1139" t="str">
            <v>UN</v>
          </cell>
          <cell r="D1139">
            <v>67.680000000000007</v>
          </cell>
          <cell r="E1139">
            <v>1138</v>
          </cell>
          <cell r="F1139">
            <v>90904</v>
          </cell>
        </row>
        <row r="1140">
          <cell r="A1140" t="str">
            <v>09.09.05</v>
          </cell>
          <cell r="B1140" t="str">
            <v>LD - 25 LUMINARIA INDUSTRIAL - 1 LAMPADA FLUORESCENTE,40W</v>
          </cell>
          <cell r="C1140" t="str">
            <v>UN</v>
          </cell>
          <cell r="D1140">
            <v>45.23</v>
          </cell>
          <cell r="E1140">
            <v>1139</v>
          </cell>
          <cell r="F1140">
            <v>90905</v>
          </cell>
        </row>
        <row r="1141">
          <cell r="A1141" t="str">
            <v>09.09.06</v>
          </cell>
          <cell r="B1141" t="str">
            <v>LD - 26 LUMINARIA INDUSTRIAL - 2 LAMPADAS FLUORESCENTES,40W</v>
          </cell>
          <cell r="C1141" t="str">
            <v>UN</v>
          </cell>
          <cell r="D1141">
            <v>82.16</v>
          </cell>
          <cell r="E1141">
            <v>1140</v>
          </cell>
          <cell r="F1141">
            <v>90906</v>
          </cell>
        </row>
        <row r="1142">
          <cell r="A1142" t="str">
            <v>09.09.07</v>
          </cell>
          <cell r="B1142" t="str">
            <v>LD - 27 LUMINARIA INDUSTRIAL - 3 LAMPADAS FLUORESCENTES,40W</v>
          </cell>
          <cell r="C1142" t="str">
            <v>UN</v>
          </cell>
          <cell r="D1142">
            <v>75.48</v>
          </cell>
          <cell r="E1142">
            <v>1141</v>
          </cell>
          <cell r="F1142">
            <v>90907</v>
          </cell>
        </row>
        <row r="1143">
          <cell r="A1143" t="str">
            <v>09.09.08</v>
          </cell>
          <cell r="B1143" t="str">
            <v>LD - 28 LUMINARIA INDUSTRIAL - 4 LAMPADAS FLUORESCENTES,40W</v>
          </cell>
          <cell r="C1143" t="str">
            <v>UN</v>
          </cell>
          <cell r="D1143">
            <v>133.52000000000001</v>
          </cell>
          <cell r="E1143">
            <v>1142</v>
          </cell>
          <cell r="F1143">
            <v>90908</v>
          </cell>
        </row>
        <row r="1144">
          <cell r="A1144" t="str">
            <v>09.09.09</v>
          </cell>
          <cell r="B1144" t="str">
            <v>LUMINARIA INDUSTRIAL - 1 LAMPADA FLUORESCENTE 65W</v>
          </cell>
          <cell r="C1144" t="str">
            <v>UN</v>
          </cell>
          <cell r="D1144">
            <v>32.549999999999997</v>
          </cell>
          <cell r="E1144">
            <v>1143</v>
          </cell>
          <cell r="F1144">
            <v>90909</v>
          </cell>
        </row>
        <row r="1145">
          <cell r="A1145" t="str">
            <v>09.09.10</v>
          </cell>
          <cell r="B1145" t="str">
            <v>LUMINARIA INDUSTRIAL - 2 LAMPADAS FLUORESCENTES 65W</v>
          </cell>
          <cell r="C1145" t="str">
            <v>UN</v>
          </cell>
          <cell r="D1145">
            <v>134.19999999999999</v>
          </cell>
          <cell r="E1145">
            <v>1144</v>
          </cell>
          <cell r="F1145">
            <v>90910</v>
          </cell>
        </row>
        <row r="1146">
          <cell r="A1146" t="str">
            <v>09.09.12</v>
          </cell>
          <cell r="B1146" t="str">
            <v>LUMINARIA INDUSTRIAL - 2 LAMPADAS FLUORESCENTES,20W</v>
          </cell>
          <cell r="C1146" t="str">
            <v>UN</v>
          </cell>
          <cell r="D1146">
            <v>72.13</v>
          </cell>
          <cell r="E1146">
            <v>1145</v>
          </cell>
          <cell r="F1146">
            <v>90912</v>
          </cell>
        </row>
        <row r="1147">
          <cell r="A1147" t="str">
            <v>09.09.14</v>
          </cell>
          <cell r="B1147" t="str">
            <v>LUMINARIA INDUSTRIAL - 4 LAMPADAS FLUORESCENTES,20W</v>
          </cell>
          <cell r="C1147" t="str">
            <v>UN</v>
          </cell>
          <cell r="D1147">
            <v>129.94999999999999</v>
          </cell>
          <cell r="E1147">
            <v>1146</v>
          </cell>
          <cell r="F1147">
            <v>90914</v>
          </cell>
        </row>
        <row r="1148">
          <cell r="A1148" t="str">
            <v>09.09.15</v>
          </cell>
          <cell r="B1148" t="str">
            <v>LUMINARIA INDUSTRIAL - 1 LAMPADA FLUORESCENTE 110W</v>
          </cell>
          <cell r="C1148" t="str">
            <v>UN</v>
          </cell>
          <cell r="D1148">
            <v>99.29</v>
          </cell>
          <cell r="E1148">
            <v>1147</v>
          </cell>
          <cell r="F1148">
            <v>90915</v>
          </cell>
        </row>
        <row r="1149">
          <cell r="A1149" t="str">
            <v>09.09.16</v>
          </cell>
          <cell r="B1149" t="str">
            <v>LUMINARIA INDUSTRIAL - 2 LAMPADAS FLUORESCENTES 110W</v>
          </cell>
          <cell r="C1149" t="str">
            <v>UN</v>
          </cell>
          <cell r="D1149">
            <v>110.43</v>
          </cell>
          <cell r="E1149">
            <v>1148</v>
          </cell>
          <cell r="F1149">
            <v>90916</v>
          </cell>
        </row>
        <row r="1150">
          <cell r="A1150" t="str">
            <v>09.09.18</v>
          </cell>
          <cell r="B1150" t="str">
            <v>LUMINARIA INDUSTRIAL - 4 LAMPADAS FLUORESCENTES 110W</v>
          </cell>
          <cell r="C1150" t="str">
            <v>UN</v>
          </cell>
          <cell r="D1150">
            <v>147.91999999999999</v>
          </cell>
          <cell r="E1150">
            <v>1149</v>
          </cell>
          <cell r="F1150">
            <v>90918</v>
          </cell>
        </row>
        <row r="1151">
          <cell r="A1151" t="str">
            <v>09.09.19</v>
          </cell>
          <cell r="B1151" t="str">
            <v>LD-39 LUMINARIA TIPO"BEED",ESMALTADA - 1 LAMPADA MISTA,160W</v>
          </cell>
          <cell r="C1151" t="str">
            <v>UN</v>
          </cell>
          <cell r="D1151">
            <v>17.5</v>
          </cell>
          <cell r="E1151">
            <v>1150</v>
          </cell>
          <cell r="F1151">
            <v>90919</v>
          </cell>
        </row>
        <row r="1152">
          <cell r="A1152" t="str">
            <v>09.09.20</v>
          </cell>
          <cell r="B1152" t="str">
            <v>LD-40 LUMINARIA TIPO"BEED",ESMALTADA - 1 LAMPADA MISTA,250W</v>
          </cell>
          <cell r="C1152" t="str">
            <v>UN</v>
          </cell>
          <cell r="D1152">
            <v>31.18</v>
          </cell>
          <cell r="E1152">
            <v>1151</v>
          </cell>
          <cell r="F1152">
            <v>90920</v>
          </cell>
        </row>
        <row r="1153">
          <cell r="A1153" t="str">
            <v>09.09.21</v>
          </cell>
          <cell r="B1153" t="str">
            <v>LUMINARIA TIPO "SPOT" EM ALUMINIO P/LAMP REFLETORA ATE 150W</v>
          </cell>
          <cell r="C1153" t="str">
            <v>UN</v>
          </cell>
          <cell r="D1153">
            <v>19.809999999999999</v>
          </cell>
          <cell r="E1153">
            <v>1152</v>
          </cell>
          <cell r="F1153">
            <v>90921</v>
          </cell>
        </row>
        <row r="1154">
          <cell r="A1154" t="str">
            <v>09.09.22</v>
          </cell>
          <cell r="B1154" t="str">
            <v>LUMINARIA TIPO DROPS - 1 LAMPADA INCANDESCENTE,100W</v>
          </cell>
          <cell r="C1154" t="str">
            <v>UN</v>
          </cell>
          <cell r="D1154">
            <v>44.79</v>
          </cell>
          <cell r="E1154">
            <v>1153</v>
          </cell>
          <cell r="F1154">
            <v>90922</v>
          </cell>
        </row>
        <row r="1155">
          <cell r="A1155" t="str">
            <v>09.09.24</v>
          </cell>
          <cell r="B1155" t="str">
            <v>LUMINARIA TIPO GLOBO,9"X4" - 1 LAMPADA INCANDESCENTE,60W</v>
          </cell>
          <cell r="C1155" t="str">
            <v>UN</v>
          </cell>
          <cell r="D1155">
            <v>19.239999999999998</v>
          </cell>
          <cell r="E1155">
            <v>1154</v>
          </cell>
          <cell r="F1155">
            <v>90924</v>
          </cell>
        </row>
        <row r="1156">
          <cell r="A1156" t="str">
            <v>09.09.25</v>
          </cell>
          <cell r="B1156" t="str">
            <v>LUMINARIA TIPO GLOBO,12"X6" - 1 LAMPADA INCANDESCENTE,100W</v>
          </cell>
          <cell r="C1156" t="str">
            <v>UN</v>
          </cell>
          <cell r="D1156">
            <v>29.2</v>
          </cell>
          <cell r="E1156">
            <v>1155</v>
          </cell>
          <cell r="F1156">
            <v>90925</v>
          </cell>
        </row>
        <row r="1157">
          <cell r="A1157" t="str">
            <v>09.09.30</v>
          </cell>
          <cell r="B1157" t="str">
            <v>LUMINARIA PARA GALPAO,C/VIDRO - 1 LAMPADA DE VAPOR DE MERCURIO,250W</v>
          </cell>
          <cell r="C1157" t="str">
            <v>UN</v>
          </cell>
          <cell r="D1157">
            <v>289.89999999999998</v>
          </cell>
          <cell r="E1157">
            <v>1156</v>
          </cell>
          <cell r="F1157">
            <v>90930</v>
          </cell>
        </row>
        <row r="1158">
          <cell r="A1158" t="str">
            <v>09.09.32</v>
          </cell>
          <cell r="B1158" t="str">
            <v>LUMINARIA PARA GALPAO,C/TELA - 1 LAMPADA DE VAPOR DE MERCURIO,400W</v>
          </cell>
          <cell r="C1158" t="str">
            <v>UN</v>
          </cell>
          <cell r="D1158">
            <v>290.95999999999998</v>
          </cell>
          <cell r="E1158">
            <v>1157</v>
          </cell>
          <cell r="F1158">
            <v>90932</v>
          </cell>
        </row>
        <row r="1159">
          <cell r="A1159" t="str">
            <v>09.09.35</v>
          </cell>
          <cell r="B1159" t="str">
            <v>PROJETOR DE ALUMINIO FUNDIDO C/VIDRO/TELA P/LAMP ATE 500W</v>
          </cell>
          <cell r="C1159" t="str">
            <v>UN</v>
          </cell>
          <cell r="D1159">
            <v>331.73</v>
          </cell>
          <cell r="E1159">
            <v>1158</v>
          </cell>
          <cell r="F1159">
            <v>90935</v>
          </cell>
        </row>
        <row r="1160">
          <cell r="A1160" t="str">
            <v>09.09.36</v>
          </cell>
          <cell r="B1160" t="str">
            <v>PROJETOR DE ALUMINIO FUNDIDO C/VIDRO/TELA P/LAMP ATE 1000W</v>
          </cell>
          <cell r="C1160" t="str">
            <v>UN</v>
          </cell>
          <cell r="D1160">
            <v>431.3</v>
          </cell>
          <cell r="E1160">
            <v>1159</v>
          </cell>
          <cell r="F1160">
            <v>90936</v>
          </cell>
        </row>
        <row r="1161">
          <cell r="A1161" t="str">
            <v>09.09.37</v>
          </cell>
          <cell r="B1161" t="str">
            <v>PROJETOR DE ALUMINIO REPUXADO C/VIDRO/TELA P/LAMP ATE 250W</v>
          </cell>
          <cell r="C1161" t="str">
            <v>UN</v>
          </cell>
          <cell r="D1161">
            <v>170.98</v>
          </cell>
          <cell r="E1161">
            <v>1160</v>
          </cell>
          <cell r="F1161">
            <v>90937</v>
          </cell>
        </row>
        <row r="1162">
          <cell r="A1162" t="str">
            <v>09.09.38</v>
          </cell>
          <cell r="B1162" t="str">
            <v>REFLETOR COM TELA - 1 LAMPADA MISTA,500W</v>
          </cell>
          <cell r="C1162" t="str">
            <v>UN</v>
          </cell>
          <cell r="D1162">
            <v>93.68</v>
          </cell>
          <cell r="E1162">
            <v>1161</v>
          </cell>
          <cell r="F1162">
            <v>90938</v>
          </cell>
        </row>
        <row r="1163">
          <cell r="A1163" t="str">
            <v>09.09.39</v>
          </cell>
          <cell r="B1163" t="str">
            <v>PROJETOR DE ALUMINIO REPUXADO C/VIDRO/TELA P/LAMP ATE 500W</v>
          </cell>
          <cell r="C1163" t="str">
            <v>UN</v>
          </cell>
          <cell r="D1163">
            <v>169.64</v>
          </cell>
          <cell r="E1163">
            <v>1162</v>
          </cell>
          <cell r="F1163">
            <v>90939</v>
          </cell>
        </row>
        <row r="1164">
          <cell r="A1164" t="str">
            <v>09.09.40</v>
          </cell>
          <cell r="B1164" t="str">
            <v>LUMINARIA BLINDADA EM ALUMINIO FUNDIDO TIPO PENDENTE ATE 200W</v>
          </cell>
          <cell r="C1164" t="str">
            <v>UN</v>
          </cell>
          <cell r="D1164">
            <v>151.05000000000001</v>
          </cell>
          <cell r="E1164">
            <v>1163</v>
          </cell>
          <cell r="F1164">
            <v>90940</v>
          </cell>
        </row>
        <row r="1165">
          <cell r="A1165" t="str">
            <v>09.09.41</v>
          </cell>
          <cell r="B1165" t="str">
            <v>LD-61 ARANDELA BLINDADA P/ 1 LAMPADA ATE 200W</v>
          </cell>
          <cell r="C1165" t="str">
            <v>UN</v>
          </cell>
          <cell r="D1165">
            <v>89.6</v>
          </cell>
          <cell r="E1165">
            <v>1164</v>
          </cell>
          <cell r="F1165">
            <v>90941</v>
          </cell>
        </row>
        <row r="1166">
          <cell r="A1166" t="str">
            <v>09.09.42</v>
          </cell>
          <cell r="B1166" t="str">
            <v>LUMINARIA BLINDADA EM ALUMINIO FUNDIDO TIPO TARTARUGA ATE 200W</v>
          </cell>
          <cell r="C1166" t="str">
            <v>UN</v>
          </cell>
          <cell r="D1166">
            <v>150.65</v>
          </cell>
          <cell r="E1166">
            <v>1165</v>
          </cell>
          <cell r="F1166">
            <v>90942</v>
          </cell>
        </row>
        <row r="1167">
          <cell r="A1167" t="str">
            <v>09.09.43</v>
          </cell>
          <cell r="B1167" t="str">
            <v>LUMINARIA BLINDADA EM ALUMINIO FUNDIDO DE EMBUTIR ATE 200W</v>
          </cell>
          <cell r="C1167" t="str">
            <v>UN</v>
          </cell>
          <cell r="D1167">
            <v>119.88</v>
          </cell>
          <cell r="E1167">
            <v>1166</v>
          </cell>
          <cell r="F1167">
            <v>90943</v>
          </cell>
        </row>
        <row r="1168">
          <cell r="A1168" t="str">
            <v>09.09.51</v>
          </cell>
          <cell r="B1168" t="str">
            <v>LUMINARIA DECORATIVA P/ILUMINACAO DE JARDINS H=92 CM P/LAMP ATE 300W</v>
          </cell>
          <cell r="C1168" t="str">
            <v>UN</v>
          </cell>
          <cell r="D1168">
            <v>269.54000000000002</v>
          </cell>
          <cell r="E1168">
            <v>1167</v>
          </cell>
          <cell r="F1168">
            <v>90951</v>
          </cell>
        </row>
        <row r="1169">
          <cell r="A1169" t="str">
            <v>09.09.52</v>
          </cell>
          <cell r="B1169" t="str">
            <v>LUMINARIA DECORATIVA P/ILUMINACAO DE JARDINS H=150CM P/LAMP ATE 300W</v>
          </cell>
          <cell r="C1169" t="str">
            <v>UN</v>
          </cell>
          <cell r="D1169">
            <v>315.49</v>
          </cell>
          <cell r="E1169">
            <v>1168</v>
          </cell>
          <cell r="F1169">
            <v>90952</v>
          </cell>
        </row>
        <row r="1170">
          <cell r="A1170" t="str">
            <v>09.09.54</v>
          </cell>
          <cell r="B1170" t="str">
            <v>LUMINARIA EM ALUMINIO FUNDIDO C/ALOJAMENTO P/LAMP ATE 125W</v>
          </cell>
          <cell r="C1170" t="str">
            <v>UN</v>
          </cell>
          <cell r="D1170">
            <v>250.56</v>
          </cell>
          <cell r="E1170">
            <v>1169</v>
          </cell>
          <cell r="F1170">
            <v>90954</v>
          </cell>
        </row>
        <row r="1171">
          <cell r="A1171" t="str">
            <v>09.09.55</v>
          </cell>
          <cell r="B1171" t="str">
            <v>LUMINARIA EM ALUMINIO REPUXADO C/TELA P/LAMP ATE 250W</v>
          </cell>
          <cell r="C1171" t="str">
            <v>UN</v>
          </cell>
          <cell r="D1171">
            <v>97</v>
          </cell>
          <cell r="E1171">
            <v>1170</v>
          </cell>
          <cell r="F1171">
            <v>90955</v>
          </cell>
        </row>
        <row r="1172">
          <cell r="A1172" t="str">
            <v>09.09.56</v>
          </cell>
          <cell r="B1172" t="str">
            <v>LUMINARIA EM ALUMINIO REPUXADO C/VIDRO P/LAMP ATE 250W</v>
          </cell>
          <cell r="C1172" t="str">
            <v>UN</v>
          </cell>
          <cell r="D1172">
            <v>116.26</v>
          </cell>
          <cell r="E1172">
            <v>1171</v>
          </cell>
          <cell r="F1172">
            <v>90956</v>
          </cell>
        </row>
        <row r="1173">
          <cell r="A1173" t="str">
            <v>09.09.57</v>
          </cell>
          <cell r="B1173" t="str">
            <v>LUMINARIA HERMETICA EM ALUMINIO FUNDIDO C/ALOJAMENTO P/LAMP ATE 400W</v>
          </cell>
          <cell r="C1173" t="str">
            <v>UN</v>
          </cell>
          <cell r="D1173">
            <v>317.54000000000002</v>
          </cell>
          <cell r="E1173">
            <v>1172</v>
          </cell>
          <cell r="F1173">
            <v>90957</v>
          </cell>
        </row>
        <row r="1174">
          <cell r="A1174" t="str">
            <v>09.09.58</v>
          </cell>
          <cell r="B1174" t="str">
            <v>LUMINARIA HERMETICA EM ALUMINIO FUNDIDO S/ALOJAMENTO P/LAMP ATE 500W</v>
          </cell>
          <cell r="C1174" t="str">
            <v>UN</v>
          </cell>
          <cell r="D1174">
            <v>317.54000000000002</v>
          </cell>
          <cell r="E1174">
            <v>1173</v>
          </cell>
          <cell r="F1174">
            <v>90958</v>
          </cell>
        </row>
        <row r="1175">
          <cell r="A1175" t="str">
            <v>09.09.62</v>
          </cell>
          <cell r="B1175" t="str">
            <v>LUM. ABERTA TP TREVO S/ALOJ AL ESTAMP C/2 PETALAS P/LAMP ATE 500W</v>
          </cell>
          <cell r="C1175" t="str">
            <v>UN</v>
          </cell>
          <cell r="D1175">
            <v>291.57</v>
          </cell>
          <cell r="E1175">
            <v>1174</v>
          </cell>
          <cell r="F1175">
            <v>90962</v>
          </cell>
        </row>
        <row r="1176">
          <cell r="A1176" t="str">
            <v>09.09.64</v>
          </cell>
          <cell r="B1176" t="str">
            <v>LUMIN ABERTA TP TREVO S/ALOJ AL ESTAMP C/4 PETALAS P/LAMP ATE 500W</v>
          </cell>
          <cell r="C1176" t="str">
            <v>UN</v>
          </cell>
          <cell r="D1176">
            <v>464.88</v>
          </cell>
          <cell r="E1176">
            <v>1175</v>
          </cell>
          <cell r="F1176">
            <v>90964</v>
          </cell>
        </row>
        <row r="1177">
          <cell r="A1177" t="str">
            <v>09.09.68</v>
          </cell>
          <cell r="B1177" t="str">
            <v>LUMIN ABERTA TP TREVO C/ALOJ AL FUNDIDO C/2 PETALAS P/LAMP ATE 400W</v>
          </cell>
          <cell r="C1177" t="str">
            <v>UN</v>
          </cell>
          <cell r="D1177">
            <v>393.65</v>
          </cell>
          <cell r="E1177">
            <v>1176</v>
          </cell>
          <cell r="F1177">
            <v>90968</v>
          </cell>
        </row>
        <row r="1178">
          <cell r="A1178" t="str">
            <v>09.09.70</v>
          </cell>
          <cell r="B1178" t="str">
            <v>LUMIN ABERTA TP TREVO C/ALOJ AL FUNDIDO C/4 PETALAS P/LAMP ATE 400W</v>
          </cell>
          <cell r="C1178" t="str">
            <v>UN</v>
          </cell>
          <cell r="D1178">
            <v>792.86</v>
          </cell>
          <cell r="E1178">
            <v>1177</v>
          </cell>
          <cell r="F1178">
            <v>90970</v>
          </cell>
        </row>
        <row r="1179">
          <cell r="A1179" t="str">
            <v>09.09.71</v>
          </cell>
          <cell r="B1179" t="str">
            <v>LUMINÁRIA INDUSTRIAL - 1 LÂMPADA FLUORESCENTE 16 W</v>
          </cell>
          <cell r="C1179" t="str">
            <v>UN</v>
          </cell>
          <cell r="D1179">
            <v>39.69</v>
          </cell>
          <cell r="E1179">
            <v>1178</v>
          </cell>
          <cell r="F1179">
            <v>90971</v>
          </cell>
        </row>
        <row r="1180">
          <cell r="A1180" t="str">
            <v>09.09.72</v>
          </cell>
          <cell r="B1180" t="str">
            <v>LUMINÁRIA INDUSTRIAL - 2 LÂMPADAS FLUORESCENTES 16 W</v>
          </cell>
          <cell r="C1180" t="str">
            <v>UN</v>
          </cell>
          <cell r="D1180">
            <v>65.77</v>
          </cell>
          <cell r="E1180">
            <v>1179</v>
          </cell>
          <cell r="F1180">
            <v>90972</v>
          </cell>
        </row>
        <row r="1181">
          <cell r="A1181" t="str">
            <v>09.09.74</v>
          </cell>
          <cell r="B1181" t="str">
            <v>LUMINÁRIA INDUSTRIAL - 1 LÂMPADA FLUORESCENTE  32 W</v>
          </cell>
          <cell r="C1181" t="str">
            <v>UN</v>
          </cell>
          <cell r="D1181">
            <v>49.15</v>
          </cell>
          <cell r="E1181">
            <v>1180</v>
          </cell>
          <cell r="F1181">
            <v>90974</v>
          </cell>
        </row>
        <row r="1182">
          <cell r="A1182" t="str">
            <v>09.09.75</v>
          </cell>
          <cell r="B1182" t="str">
            <v>LUMINÁRIA INDUSTRIAL - 2 LÂMPADAS FLUORESCENTE 32 W</v>
          </cell>
          <cell r="C1182" t="str">
            <v>UN</v>
          </cell>
          <cell r="D1182">
            <v>79.48</v>
          </cell>
          <cell r="E1182">
            <v>1181</v>
          </cell>
          <cell r="F1182">
            <v>90975</v>
          </cell>
        </row>
        <row r="1183">
          <cell r="A1183" t="str">
            <v>09.09.76</v>
          </cell>
          <cell r="B1183" t="str">
            <v>LUMINÁRIA INDUSTRIAL - 3 LÂMPADAS FLUORESCENTES 32 W</v>
          </cell>
          <cell r="C1183" t="str">
            <v>UN</v>
          </cell>
          <cell r="D1183">
            <v>95.08</v>
          </cell>
          <cell r="E1183">
            <v>1182</v>
          </cell>
          <cell r="F1183">
            <v>90976</v>
          </cell>
        </row>
        <row r="1184">
          <cell r="A1184" t="str">
            <v>09.09.77</v>
          </cell>
          <cell r="B1184" t="str">
            <v>LUMINÁRIA INDUSTRIAL - 4 LÂMPADAS FLUORESCENTES 32 W</v>
          </cell>
          <cell r="C1184" t="str">
            <v>UN</v>
          </cell>
          <cell r="D1184">
            <v>109.49</v>
          </cell>
          <cell r="E1184">
            <v>1183</v>
          </cell>
          <cell r="F1184">
            <v>90977</v>
          </cell>
        </row>
        <row r="1185">
          <cell r="A1185" t="str">
            <v>09.09.80</v>
          </cell>
          <cell r="B1185" t="str">
            <v>LUMINÁRIA DECORATIVA - 1 LÂMPADA FLUORESCENTE 16 W</v>
          </cell>
          <cell r="C1185" t="str">
            <v>UN</v>
          </cell>
          <cell r="D1185">
            <v>60.26</v>
          </cell>
          <cell r="E1185">
            <v>1184</v>
          </cell>
          <cell r="F1185">
            <v>90980</v>
          </cell>
        </row>
        <row r="1186">
          <cell r="A1186" t="str">
            <v>09.09.81</v>
          </cell>
          <cell r="B1186" t="str">
            <v>LUMINÁRIA DECORATIVA - 2 LÂMPADAS FLUORESCENTES 16W</v>
          </cell>
          <cell r="C1186" t="str">
            <v>UN</v>
          </cell>
          <cell r="D1186">
            <v>81.12</v>
          </cell>
          <cell r="E1186">
            <v>1185</v>
          </cell>
          <cell r="F1186">
            <v>90981</v>
          </cell>
        </row>
        <row r="1187">
          <cell r="A1187" t="str">
            <v>09.09.83</v>
          </cell>
          <cell r="B1187" t="str">
            <v>LUMINÁRIA DECORATIVA - 1 LÂMPADA FLUORESCENTE 32 W</v>
          </cell>
          <cell r="C1187" t="str">
            <v>UN</v>
          </cell>
          <cell r="D1187">
            <v>60.26</v>
          </cell>
          <cell r="E1187">
            <v>1186</v>
          </cell>
          <cell r="F1187">
            <v>90983</v>
          </cell>
        </row>
        <row r="1188">
          <cell r="A1188" t="str">
            <v>09.09.84</v>
          </cell>
          <cell r="B1188" t="str">
            <v>LUMINÁRIA DECORATIVA - 2 LÂMPADAS FLUORESCENTES 32 W</v>
          </cell>
          <cell r="C1188" t="str">
            <v>UN</v>
          </cell>
          <cell r="D1188">
            <v>80.12</v>
          </cell>
          <cell r="E1188">
            <v>1187</v>
          </cell>
          <cell r="F1188">
            <v>90984</v>
          </cell>
        </row>
        <row r="1189">
          <cell r="A1189" t="str">
            <v>09.09.85</v>
          </cell>
          <cell r="B1189" t="str">
            <v>LUMINÁRIA DECORATIVA - 3 LÂMPADAS FLUORESCENTES 32 W</v>
          </cell>
          <cell r="C1189" t="str">
            <v>UN</v>
          </cell>
          <cell r="D1189">
            <v>123.15</v>
          </cell>
          <cell r="E1189">
            <v>1188</v>
          </cell>
          <cell r="F1189">
            <v>90985</v>
          </cell>
        </row>
        <row r="1190">
          <cell r="A1190" t="str">
            <v>09.09.86</v>
          </cell>
          <cell r="B1190" t="str">
            <v>LUMINÁRIA DECORATIVA - 4 LÂMPADAS FLUORESCENTES 32 W</v>
          </cell>
          <cell r="C1190" t="str">
            <v>UN</v>
          </cell>
          <cell r="D1190">
            <v>145.07</v>
          </cell>
          <cell r="E1190">
            <v>1189</v>
          </cell>
          <cell r="F1190">
            <v>90986</v>
          </cell>
        </row>
        <row r="1191">
          <cell r="B1191" t="str">
            <v>EQUIPAMENTOS DE EMERGÊNCIA E SEGURANÇA</v>
          </cell>
          <cell r="E1191">
            <v>1190</v>
          </cell>
        </row>
        <row r="1192">
          <cell r="A1192" t="str">
            <v>09.10.05</v>
          </cell>
          <cell r="B1192" t="str">
            <v>CENTRAL DE ILUMINACAO DE EMERGENCIA/INCENDIO 200W-12V-4 LACOS</v>
          </cell>
          <cell r="C1192" t="str">
            <v>UN</v>
          </cell>
          <cell r="D1192">
            <v>354.19</v>
          </cell>
          <cell r="E1192">
            <v>1191</v>
          </cell>
          <cell r="F1192">
            <v>91005</v>
          </cell>
        </row>
        <row r="1193">
          <cell r="A1193" t="str">
            <v>09.10.06</v>
          </cell>
          <cell r="B1193" t="str">
            <v>CENTRAL DE ILUMINACAO DE EMERGENCIA/INCENDIO 360W-12V-4 LACOS</v>
          </cell>
          <cell r="C1193" t="str">
            <v>UN</v>
          </cell>
          <cell r="D1193">
            <v>360.26</v>
          </cell>
          <cell r="E1193">
            <v>1192</v>
          </cell>
          <cell r="F1193">
            <v>91006</v>
          </cell>
        </row>
        <row r="1194">
          <cell r="A1194" t="str">
            <v>09.10.07</v>
          </cell>
          <cell r="B1194" t="str">
            <v>CENTRAL DE ILUMINACAO DE EMERGENCIA/INCENDIO 720W-24V-8 LACOS</v>
          </cell>
          <cell r="C1194" t="str">
            <v>UN</v>
          </cell>
          <cell r="D1194">
            <v>388.79</v>
          </cell>
          <cell r="E1194">
            <v>1193</v>
          </cell>
          <cell r="F1194">
            <v>91007</v>
          </cell>
        </row>
        <row r="1195">
          <cell r="A1195" t="str">
            <v>09.10.10</v>
          </cell>
          <cell r="B1195" t="str">
            <v>CENTRAL DE ILUMINACAO DE EMERGENCIA 720W-24V</v>
          </cell>
          <cell r="C1195" t="str">
            <v>UN</v>
          </cell>
          <cell r="D1195">
            <v>362.4</v>
          </cell>
          <cell r="E1195">
            <v>1194</v>
          </cell>
          <cell r="F1195">
            <v>91010</v>
          </cell>
        </row>
        <row r="1196">
          <cell r="A1196" t="str">
            <v>09.10.11</v>
          </cell>
          <cell r="B1196" t="str">
            <v>CENTRAL DE ILUMINACAO DE EMERGENCIA 1000W-108V</v>
          </cell>
          <cell r="C1196" t="str">
            <v>UN</v>
          </cell>
          <cell r="D1196">
            <v>713.77</v>
          </cell>
          <cell r="E1196">
            <v>1195</v>
          </cell>
          <cell r="F1196">
            <v>91011</v>
          </cell>
        </row>
        <row r="1197">
          <cell r="A1197" t="str">
            <v>09.10.12</v>
          </cell>
          <cell r="B1197" t="str">
            <v>CENTRAL DE ILUMINACAO DE EMERGENCIA 1500W-108V</v>
          </cell>
          <cell r="C1197" t="str">
            <v>UN</v>
          </cell>
          <cell r="D1197">
            <v>750.74</v>
          </cell>
          <cell r="E1197">
            <v>1196</v>
          </cell>
          <cell r="F1197">
            <v>91012</v>
          </cell>
        </row>
        <row r="1198">
          <cell r="A1198" t="str">
            <v>09.10.13</v>
          </cell>
          <cell r="B1198" t="str">
            <v>CENTRAL DE ILUMINACAO DE EMERGENCIA 2000W-108V</v>
          </cell>
          <cell r="C1198" t="str">
            <v>UN</v>
          </cell>
          <cell r="D1198">
            <v>823.08</v>
          </cell>
          <cell r="E1198">
            <v>1197</v>
          </cell>
          <cell r="F1198">
            <v>91013</v>
          </cell>
        </row>
        <row r="1199">
          <cell r="A1199" t="str">
            <v>09.10.14</v>
          </cell>
          <cell r="B1199" t="str">
            <v>CENTRAL DE ILUMINACAO DE EMERGENCIA 3000W-108V</v>
          </cell>
          <cell r="C1199" t="str">
            <v>UN</v>
          </cell>
          <cell r="D1199">
            <v>906.1</v>
          </cell>
          <cell r="E1199">
            <v>1198</v>
          </cell>
          <cell r="F1199">
            <v>91014</v>
          </cell>
        </row>
        <row r="1200">
          <cell r="A1200" t="str">
            <v>09.10.15</v>
          </cell>
          <cell r="B1200" t="str">
            <v>CENTRAL DE ILUMINACAO DE EMERGENCIA 4000W-108V</v>
          </cell>
          <cell r="C1200" t="str">
            <v>UN</v>
          </cell>
          <cell r="D1200">
            <v>1032.77</v>
          </cell>
          <cell r="E1200">
            <v>1199</v>
          </cell>
          <cell r="F1200">
            <v>91015</v>
          </cell>
        </row>
        <row r="1201">
          <cell r="A1201" t="str">
            <v>09.10.16</v>
          </cell>
          <cell r="B1201" t="str">
            <v>CENTRAL DE ILUMINACAO DE EMERGENCIA 5000W-108V</v>
          </cell>
          <cell r="C1201" t="str">
            <v>UN</v>
          </cell>
          <cell r="D1201">
            <v>1149.55</v>
          </cell>
          <cell r="E1201">
            <v>1200</v>
          </cell>
          <cell r="F1201">
            <v>91016</v>
          </cell>
        </row>
        <row r="1202">
          <cell r="A1202" t="str">
            <v>09.10.17</v>
          </cell>
          <cell r="B1202" t="str">
            <v>CENTRAL DE ILUMINACAO DE EMERGENCIA 6000W-108V</v>
          </cell>
          <cell r="C1202" t="str">
            <v>UN</v>
          </cell>
          <cell r="D1202">
            <v>1429.98</v>
          </cell>
          <cell r="E1202">
            <v>1201</v>
          </cell>
          <cell r="F1202">
            <v>91017</v>
          </cell>
        </row>
        <row r="1203">
          <cell r="A1203" t="str">
            <v>09.10.20</v>
          </cell>
          <cell r="B1203" t="str">
            <v>LUMINARIA DE EMERGENCIA C/LAMPADA INCANDESCENTE 40W</v>
          </cell>
          <cell r="C1203" t="str">
            <v>UN</v>
          </cell>
          <cell r="D1203">
            <v>49.18</v>
          </cell>
          <cell r="E1203">
            <v>1202</v>
          </cell>
          <cell r="F1203">
            <v>91020</v>
          </cell>
        </row>
        <row r="1204">
          <cell r="A1204" t="str">
            <v>09.10.21</v>
          </cell>
          <cell r="B1204" t="str">
            <v>LUMINARIA DE EMERGENCIA C/LAMP FLUORESCENTE 5W</v>
          </cell>
          <cell r="C1204" t="str">
            <v>UN</v>
          </cell>
          <cell r="D1204">
            <v>92.87</v>
          </cell>
          <cell r="E1204">
            <v>1203</v>
          </cell>
          <cell r="F1204">
            <v>91021</v>
          </cell>
        </row>
        <row r="1205">
          <cell r="A1205" t="str">
            <v>09.10.22</v>
          </cell>
          <cell r="B1205" t="str">
            <v>LUMINARIA DE EMERGENCIA C/LAMP FLUORESCENTE 7/9W</v>
          </cell>
          <cell r="C1205" t="str">
            <v>UN</v>
          </cell>
          <cell r="D1205">
            <v>98.2</v>
          </cell>
          <cell r="E1205">
            <v>1204</v>
          </cell>
          <cell r="F1205">
            <v>91022</v>
          </cell>
        </row>
        <row r="1206">
          <cell r="A1206" t="str">
            <v>09.10.23</v>
          </cell>
          <cell r="B1206" t="str">
            <v>LUMINARIA DE EMERGENCIA AUTONOMA C/LAMP FLUORESCENTE 15W</v>
          </cell>
          <cell r="C1206" t="str">
            <v>UN</v>
          </cell>
          <cell r="D1206">
            <v>113.89</v>
          </cell>
          <cell r="E1206">
            <v>1205</v>
          </cell>
          <cell r="F1206">
            <v>91023</v>
          </cell>
        </row>
        <row r="1207">
          <cell r="A1207" t="str">
            <v>09.10.24</v>
          </cell>
          <cell r="B1207" t="str">
            <v>LUMINARIA DE EMERGENCIA AUTONOMA C/2 PROJ 55W/12VCC</v>
          </cell>
          <cell r="C1207" t="str">
            <v>UN</v>
          </cell>
          <cell r="D1207">
            <v>208.62</v>
          </cell>
          <cell r="E1207">
            <v>1206</v>
          </cell>
          <cell r="F1207">
            <v>91024</v>
          </cell>
        </row>
        <row r="1208">
          <cell r="A1208" t="str">
            <v>09.10.25</v>
          </cell>
          <cell r="B1208" t="str">
            <v>LUMINARIA DE EMERGENCIA AUTONOMA C/LAMP FLUORESCENTE 5W</v>
          </cell>
          <cell r="C1208" t="str">
            <v>UN</v>
          </cell>
          <cell r="D1208">
            <v>99.96</v>
          </cell>
          <cell r="E1208">
            <v>1207</v>
          </cell>
          <cell r="F1208">
            <v>91025</v>
          </cell>
        </row>
        <row r="1209">
          <cell r="A1209" t="str">
            <v>09.10.26</v>
          </cell>
          <cell r="B1209" t="str">
            <v>LUMINARIA DE EMERGENCIA AUTONOMA C/LAMP FLUORESCENTE 7W</v>
          </cell>
          <cell r="C1209" t="str">
            <v>UN</v>
          </cell>
          <cell r="D1209">
            <v>99.96</v>
          </cell>
          <cell r="E1209">
            <v>1208</v>
          </cell>
          <cell r="F1209">
            <v>91026</v>
          </cell>
        </row>
        <row r="1210">
          <cell r="A1210" t="str">
            <v>09.10.27</v>
          </cell>
          <cell r="B1210" t="str">
            <v>LUMINARIA DE EMERGENCIA AUTONOMA C/LAMP FLUORESCENTE 9W</v>
          </cell>
          <cell r="C1210" t="str">
            <v>UN</v>
          </cell>
          <cell r="D1210">
            <v>99.96</v>
          </cell>
          <cell r="E1210">
            <v>1209</v>
          </cell>
          <cell r="F1210">
            <v>91027</v>
          </cell>
        </row>
        <row r="1211">
          <cell r="A1211" t="str">
            <v>09.10.30</v>
          </cell>
          <cell r="B1211" t="str">
            <v>BATERIA AUTOMOTIVA SELADA S/COMPLEMENTACAO DE NIVEL 36AH-12V</v>
          </cell>
          <cell r="C1211" t="str">
            <v>UN</v>
          </cell>
          <cell r="D1211">
            <v>114.48</v>
          </cell>
          <cell r="E1211">
            <v>1210</v>
          </cell>
          <cell r="F1211">
            <v>91030</v>
          </cell>
        </row>
        <row r="1212">
          <cell r="A1212" t="str">
            <v>09.10.31</v>
          </cell>
          <cell r="B1212" t="str">
            <v>BATERIA AUTOMOTIVA SELADA S/COMPLEMENTACAO DE NIVEL 40AH-12V</v>
          </cell>
          <cell r="C1212" t="str">
            <v>UN</v>
          </cell>
          <cell r="D1212">
            <v>114.48</v>
          </cell>
          <cell r="E1212">
            <v>1211</v>
          </cell>
          <cell r="F1212">
            <v>91031</v>
          </cell>
        </row>
        <row r="1213">
          <cell r="A1213" t="str">
            <v>09.10.32</v>
          </cell>
          <cell r="B1213" t="str">
            <v>BATERIA AUTOMOTIVA SELADA S/COMPLEMENTACAO DE NIVEL 45AH-12V</v>
          </cell>
          <cell r="C1213" t="str">
            <v>UN</v>
          </cell>
          <cell r="D1213">
            <v>132.59</v>
          </cell>
          <cell r="E1213">
            <v>1212</v>
          </cell>
          <cell r="F1213">
            <v>91032</v>
          </cell>
        </row>
        <row r="1214">
          <cell r="A1214" t="str">
            <v>09.10.33</v>
          </cell>
          <cell r="B1214" t="str">
            <v>BATERIA AUTOMOTIVA SELADA S/COMPLEMENTACAO DE NIVEL 54AH-12V</v>
          </cell>
          <cell r="C1214" t="str">
            <v>UN</v>
          </cell>
          <cell r="D1214">
            <v>150.36000000000001</v>
          </cell>
          <cell r="E1214">
            <v>1213</v>
          </cell>
          <cell r="F1214">
            <v>91033</v>
          </cell>
        </row>
        <row r="1215">
          <cell r="A1215" t="str">
            <v>09.10.36</v>
          </cell>
          <cell r="B1215" t="str">
            <v>BATERIA ESTACIONARIA CHUMBO/CALCIO 40AH - 12V</v>
          </cell>
          <cell r="C1215" t="str">
            <v>UN</v>
          </cell>
          <cell r="D1215">
            <v>147.81</v>
          </cell>
          <cell r="E1215">
            <v>1214</v>
          </cell>
          <cell r="F1215">
            <v>91036</v>
          </cell>
        </row>
        <row r="1216">
          <cell r="A1216" t="str">
            <v>09.10.45</v>
          </cell>
          <cell r="B1216" t="str">
            <v>ESTANTE METALICA P/ACONDICIONAMENTO DE 02 BATERIAS</v>
          </cell>
          <cell r="C1216" t="str">
            <v>UN</v>
          </cell>
          <cell r="D1216">
            <v>114.08</v>
          </cell>
          <cell r="E1216">
            <v>1215</v>
          </cell>
          <cell r="F1216">
            <v>91045</v>
          </cell>
        </row>
        <row r="1217">
          <cell r="A1217" t="str">
            <v>09.10.46</v>
          </cell>
          <cell r="B1217" t="str">
            <v>ESTANTE METALICA P/ACONDICIONAMENTO DE 09 BATERIAS</v>
          </cell>
          <cell r="C1217" t="str">
            <v>UN</v>
          </cell>
          <cell r="D1217">
            <v>313.06</v>
          </cell>
          <cell r="E1217">
            <v>1216</v>
          </cell>
          <cell r="F1217">
            <v>91046</v>
          </cell>
        </row>
        <row r="1218">
          <cell r="A1218" t="str">
            <v>09.10.50</v>
          </cell>
          <cell r="B1218" t="str">
            <v>CENTRAL DE ALARME DE INCENDIO ATE 10 LACOS</v>
          </cell>
          <cell r="C1218" t="str">
            <v>UN</v>
          </cell>
          <cell r="D1218">
            <v>442.96</v>
          </cell>
          <cell r="E1218">
            <v>1217</v>
          </cell>
          <cell r="F1218">
            <v>91050</v>
          </cell>
        </row>
        <row r="1219">
          <cell r="A1219" t="str">
            <v>09.10.51</v>
          </cell>
          <cell r="B1219" t="str">
            <v>CENTRAL DE ALARME DE INCENDIO ATE 15 LACOS</v>
          </cell>
          <cell r="C1219" t="str">
            <v>UN</v>
          </cell>
          <cell r="D1219">
            <v>502.02</v>
          </cell>
          <cell r="E1219">
            <v>1218</v>
          </cell>
          <cell r="F1219">
            <v>91051</v>
          </cell>
        </row>
        <row r="1220">
          <cell r="A1220" t="str">
            <v>09.10.52</v>
          </cell>
          <cell r="B1220" t="str">
            <v>CENTRAL DE ALARME DE INCENDIO ATE 20 LACOS</v>
          </cell>
          <cell r="C1220" t="str">
            <v>UN</v>
          </cell>
          <cell r="D1220">
            <v>571.03</v>
          </cell>
          <cell r="E1220">
            <v>1219</v>
          </cell>
          <cell r="F1220">
            <v>91052</v>
          </cell>
        </row>
        <row r="1221">
          <cell r="A1221" t="str">
            <v>09.10.53</v>
          </cell>
          <cell r="B1221" t="str">
            <v>CENTRAL DE ALARME DE INCÊNDIO ATÉ 24 LAÇOS</v>
          </cell>
          <cell r="C1221" t="str">
            <v>UN</v>
          </cell>
          <cell r="D1221">
            <v>719.84</v>
          </cell>
          <cell r="E1221">
            <v>1220</v>
          </cell>
          <cell r="F1221">
            <v>91053</v>
          </cell>
        </row>
        <row r="1222">
          <cell r="A1222" t="str">
            <v>09.10.54</v>
          </cell>
          <cell r="B1222" t="str">
            <v>BOTOEIRA LIGA-DESLIGA P/ COMANDO DE BOMBA DE RECALQUE</v>
          </cell>
          <cell r="C1222" t="str">
            <v>UN</v>
          </cell>
          <cell r="D1222">
            <v>60.98</v>
          </cell>
          <cell r="E1222">
            <v>1221</v>
          </cell>
          <cell r="F1222">
            <v>91054</v>
          </cell>
        </row>
        <row r="1223">
          <cell r="A1223" t="str">
            <v>09.10.55</v>
          </cell>
          <cell r="B1223" t="str">
            <v>ACIONADOR MANUAL TIPO "QUEBRE O VIDRO"</v>
          </cell>
          <cell r="C1223" t="str">
            <v>UN</v>
          </cell>
          <cell r="D1223">
            <v>41.79</v>
          </cell>
          <cell r="E1223">
            <v>1222</v>
          </cell>
          <cell r="F1223">
            <v>91055</v>
          </cell>
        </row>
        <row r="1224">
          <cell r="A1224" t="str">
            <v>09.10.58</v>
          </cell>
          <cell r="B1224" t="str">
            <v>CAMPAINHA DE TIMBRE (SINO) 24V-100 DB</v>
          </cell>
          <cell r="C1224" t="str">
            <v>UN</v>
          </cell>
          <cell r="D1224">
            <v>45.59</v>
          </cell>
          <cell r="E1224">
            <v>1223</v>
          </cell>
          <cell r="F1224">
            <v>91058</v>
          </cell>
        </row>
        <row r="1225">
          <cell r="A1225" t="str">
            <v>09.10.59</v>
          </cell>
          <cell r="B1225" t="str">
            <v>CAMPAINHA DE TIMBRE (SINO) 24V-104 DB</v>
          </cell>
          <cell r="C1225" t="str">
            <v>UN</v>
          </cell>
          <cell r="D1225">
            <v>45.59</v>
          </cell>
          <cell r="E1225">
            <v>1224</v>
          </cell>
          <cell r="F1225">
            <v>91059</v>
          </cell>
        </row>
        <row r="1226">
          <cell r="A1226" t="str">
            <v>09.10.62</v>
          </cell>
          <cell r="B1226" t="str">
            <v>SIRENE ELETRONICA BITONAL 24V-90 DB</v>
          </cell>
          <cell r="C1226" t="str">
            <v>UN</v>
          </cell>
          <cell r="D1226">
            <v>40.520000000000003</v>
          </cell>
          <cell r="E1226">
            <v>1225</v>
          </cell>
          <cell r="F1226">
            <v>91062</v>
          </cell>
        </row>
        <row r="1227">
          <cell r="A1227" t="str">
            <v>09.10.63</v>
          </cell>
          <cell r="B1227" t="str">
            <v>SIRENE ELETRONICA BITONAL 24V-104 DB</v>
          </cell>
          <cell r="C1227" t="str">
            <v>UN</v>
          </cell>
          <cell r="D1227">
            <v>40.520000000000003</v>
          </cell>
          <cell r="E1227">
            <v>1226</v>
          </cell>
          <cell r="F1227">
            <v>91063</v>
          </cell>
        </row>
        <row r="1228">
          <cell r="A1228" t="str">
            <v>09.10.66</v>
          </cell>
          <cell r="B1228" t="str">
            <v>DETECTOR IONICO DE FUMACA</v>
          </cell>
          <cell r="C1228" t="str">
            <v>UN</v>
          </cell>
          <cell r="D1228">
            <v>106.38</v>
          </cell>
          <cell r="E1228">
            <v>1227</v>
          </cell>
          <cell r="F1228">
            <v>91066</v>
          </cell>
        </row>
        <row r="1229">
          <cell r="A1229" t="str">
            <v>09.10.67</v>
          </cell>
          <cell r="B1229" t="str">
            <v>DETECTOR OPTICO DE FUMACA</v>
          </cell>
          <cell r="C1229" t="str">
            <v>UN</v>
          </cell>
          <cell r="D1229">
            <v>98.02</v>
          </cell>
          <cell r="E1229">
            <v>1228</v>
          </cell>
          <cell r="F1229">
            <v>91067</v>
          </cell>
        </row>
        <row r="1230">
          <cell r="A1230" t="str">
            <v>09.10.68</v>
          </cell>
          <cell r="B1230" t="str">
            <v>DETECTOR TERMOVELOCIMETRICO</v>
          </cell>
          <cell r="C1230" t="str">
            <v>UN</v>
          </cell>
          <cell r="D1230">
            <v>91.86</v>
          </cell>
          <cell r="E1230">
            <v>1229</v>
          </cell>
          <cell r="F1230">
            <v>91068</v>
          </cell>
        </row>
        <row r="1231">
          <cell r="A1231" t="str">
            <v>09.10.70</v>
          </cell>
          <cell r="B1231" t="str">
            <v>DETECTOR DE PRESENCA TIPO INFRAVERMELHO PASSIVO - 12 VCC</v>
          </cell>
          <cell r="C1231" t="str">
            <v>UN</v>
          </cell>
          <cell r="D1231">
            <v>88.85</v>
          </cell>
          <cell r="E1231">
            <v>1230</v>
          </cell>
          <cell r="F1231">
            <v>91070</v>
          </cell>
        </row>
        <row r="1232">
          <cell r="A1232" t="str">
            <v>09.10.71</v>
          </cell>
          <cell r="B1232" t="str">
            <v>DETECTOR DE PRESENCA TIPO INFRAVERMELHO PASSIVO - 110 VCA</v>
          </cell>
          <cell r="C1232" t="str">
            <v>UN</v>
          </cell>
          <cell r="D1232">
            <v>59.12</v>
          </cell>
          <cell r="E1232">
            <v>1231</v>
          </cell>
          <cell r="F1232">
            <v>91071</v>
          </cell>
        </row>
        <row r="1233">
          <cell r="A1233" t="str">
            <v>09.10.74</v>
          </cell>
          <cell r="B1233" t="str">
            <v>NO-BREAK TRIFÁSICO - 15 KVA - AUTONOMIA DE 15 MIN.</v>
          </cell>
          <cell r="C1233" t="str">
            <v>UN</v>
          </cell>
          <cell r="D1233">
            <v>25708.36</v>
          </cell>
          <cell r="E1233">
            <v>1232</v>
          </cell>
          <cell r="F1233">
            <v>91074</v>
          </cell>
        </row>
        <row r="1234">
          <cell r="A1234" t="str">
            <v>09.10.77</v>
          </cell>
          <cell r="B1234" t="str">
            <v>ESTABILIZADOR ELETRÔNICO TRIFÁSICO - 15 KVA</v>
          </cell>
          <cell r="C1234" t="str">
            <v>UN</v>
          </cell>
          <cell r="D1234">
            <v>10037.59</v>
          </cell>
          <cell r="E1234">
            <v>1233</v>
          </cell>
          <cell r="F1234">
            <v>91077</v>
          </cell>
        </row>
        <row r="1235">
          <cell r="A1235" t="str">
            <v>09.10.79</v>
          </cell>
          <cell r="B1235" t="str">
            <v>GRUPO GERADOR 5KVA - 127V - PARTIDA AUTOMÁTICA</v>
          </cell>
          <cell r="D1235">
            <v>6811.88</v>
          </cell>
          <cell r="E1235">
            <v>1234</v>
          </cell>
          <cell r="F1235">
            <v>91079</v>
          </cell>
        </row>
        <row r="1236">
          <cell r="A1236" t="str">
            <v>09.10.80</v>
          </cell>
          <cell r="B1236" t="str">
            <v>GRUPO-GERADOR 10KVA/ 220V - TRIFÁSICO</v>
          </cell>
          <cell r="C1236" t="str">
            <v>UN</v>
          </cell>
          <cell r="D1236">
            <v>11548.33</v>
          </cell>
          <cell r="E1236">
            <v>1235</v>
          </cell>
          <cell r="F1236">
            <v>91080</v>
          </cell>
        </row>
        <row r="1237">
          <cell r="A1237" t="str">
            <v>09.10.81</v>
          </cell>
          <cell r="B1237" t="str">
            <v>GRUPO GERADOR 30KVA EXCITACAO BRUSHLESS C/QUADRO TRANSF AUTOMATICA</v>
          </cell>
          <cell r="C1237" t="str">
            <v>UN</v>
          </cell>
          <cell r="D1237">
            <v>36692.769999999997</v>
          </cell>
          <cell r="E1237">
            <v>1236</v>
          </cell>
          <cell r="F1237">
            <v>91081</v>
          </cell>
        </row>
        <row r="1238">
          <cell r="A1238" t="str">
            <v>09.10.82</v>
          </cell>
          <cell r="B1238" t="str">
            <v>GRUPO GERADOR 45KVA EXCITACAO BRUSHLESS C/QUADRO TRANSF AUTOMATICA</v>
          </cell>
          <cell r="C1238" t="str">
            <v>UN</v>
          </cell>
          <cell r="D1238">
            <v>38949.21</v>
          </cell>
          <cell r="E1238">
            <v>1237</v>
          </cell>
          <cell r="F1238">
            <v>91082</v>
          </cell>
        </row>
        <row r="1239">
          <cell r="A1239" t="str">
            <v>09.10.83</v>
          </cell>
          <cell r="B1239" t="str">
            <v>GRUPO GERADOR 75KVA EXCITACAO BRUSHLESS C/QUADRO TRANSF AUTOMATICA</v>
          </cell>
          <cell r="C1239" t="str">
            <v>UN</v>
          </cell>
          <cell r="D1239">
            <v>42996.47</v>
          </cell>
          <cell r="E1239">
            <v>1238</v>
          </cell>
          <cell r="F1239">
            <v>91083</v>
          </cell>
        </row>
        <row r="1240">
          <cell r="A1240" t="str">
            <v>09.10.84</v>
          </cell>
          <cell r="B1240" t="str">
            <v>GRUPO GERADOR 90KVA EXCITACAO BRUSHLESS C/QUADRO TRANSF AUTOMATICA</v>
          </cell>
          <cell r="C1240" t="str">
            <v>UN</v>
          </cell>
          <cell r="D1240">
            <v>49876.03</v>
          </cell>
          <cell r="E1240">
            <v>1239</v>
          </cell>
          <cell r="F1240">
            <v>91084</v>
          </cell>
        </row>
        <row r="1241">
          <cell r="A1241" t="str">
            <v>09.10.85</v>
          </cell>
          <cell r="B1241" t="str">
            <v>GRUPO GERADOR 110KVA EXCITACAO BRUSHLESS C/QUADRO TRANSF AUTOMATICA</v>
          </cell>
          <cell r="C1241" t="str">
            <v>UN</v>
          </cell>
          <cell r="D1241">
            <v>52104.92</v>
          </cell>
          <cell r="E1241">
            <v>1240</v>
          </cell>
          <cell r="F1241">
            <v>91085</v>
          </cell>
        </row>
        <row r="1242">
          <cell r="A1242" t="str">
            <v>09.10.86</v>
          </cell>
          <cell r="B1242" t="str">
            <v>GRUPO GERADOR 150KVA EXCITACAO BRUSHLEES C/QUADRO TRANSF AUTOMATICA</v>
          </cell>
          <cell r="C1242" t="str">
            <v>UN</v>
          </cell>
          <cell r="D1242">
            <v>61785.19</v>
          </cell>
          <cell r="E1242">
            <v>1241</v>
          </cell>
          <cell r="F1242">
            <v>91086</v>
          </cell>
        </row>
        <row r="1243">
          <cell r="A1243" t="str">
            <v>09.10.87</v>
          </cell>
          <cell r="B1243" t="str">
            <v>GRUPO GERADOR 185KVA EXCITACAO BRUSHLESS C/QUADRO TRANSF AUTOMATICA</v>
          </cell>
          <cell r="C1243" t="str">
            <v>UN</v>
          </cell>
          <cell r="D1243">
            <v>78086.06</v>
          </cell>
          <cell r="E1243">
            <v>1242</v>
          </cell>
          <cell r="F1243">
            <v>91087</v>
          </cell>
        </row>
        <row r="1244">
          <cell r="A1244" t="str">
            <v>09.10.89</v>
          </cell>
          <cell r="B1244" t="str">
            <v>GRUPO GERADOR 275KVA EXCITACAO BRUSHLESS C/QUADRO TRANSF AUTOMATICA</v>
          </cell>
          <cell r="C1244" t="str">
            <v>UN</v>
          </cell>
          <cell r="D1244">
            <v>102557.22</v>
          </cell>
          <cell r="E1244">
            <v>1243</v>
          </cell>
          <cell r="F1244">
            <v>91089</v>
          </cell>
        </row>
        <row r="1245">
          <cell r="A1245" t="str">
            <v>09.10.92</v>
          </cell>
          <cell r="B1245" t="str">
            <v>ALUGUEL DE GRUPO GERADOR-30KVA</v>
          </cell>
          <cell r="C1245" t="str">
            <v>MS</v>
          </cell>
          <cell r="D1245">
            <v>1909.75</v>
          </cell>
          <cell r="E1245">
            <v>1244</v>
          </cell>
          <cell r="F1245">
            <v>91092</v>
          </cell>
        </row>
        <row r="1246">
          <cell r="A1246" t="str">
            <v>09.10.93</v>
          </cell>
          <cell r="B1246" t="str">
            <v>ALUGUEL DE GRUPO GERADOR-45KVA</v>
          </cell>
          <cell r="C1246" t="str">
            <v>MS</v>
          </cell>
          <cell r="D1246">
            <v>2026.26</v>
          </cell>
          <cell r="E1246">
            <v>1245</v>
          </cell>
          <cell r="F1246">
            <v>91093</v>
          </cell>
        </row>
        <row r="1247">
          <cell r="A1247" t="str">
            <v>09.10.94</v>
          </cell>
          <cell r="B1247" t="str">
            <v>ALUGUEL DE GRUPO GERADOR-75KVA</v>
          </cell>
          <cell r="C1247" t="str">
            <v>MS</v>
          </cell>
          <cell r="D1247">
            <v>2600.37</v>
          </cell>
          <cell r="E1247">
            <v>1246</v>
          </cell>
          <cell r="F1247">
            <v>91094</v>
          </cell>
        </row>
        <row r="1248">
          <cell r="A1248" t="str">
            <v>09.10.95</v>
          </cell>
          <cell r="B1248" t="str">
            <v>ALUGUEL DE GRUPO GERADOR-90KVA</v>
          </cell>
          <cell r="C1248" t="str">
            <v>MS</v>
          </cell>
          <cell r="D1248">
            <v>2954.97</v>
          </cell>
          <cell r="E1248">
            <v>1247</v>
          </cell>
          <cell r="F1248">
            <v>91095</v>
          </cell>
        </row>
        <row r="1249">
          <cell r="A1249" t="str">
            <v>09.10.96</v>
          </cell>
          <cell r="B1249" t="str">
            <v>ALUGUEL DE GRUPO GERADOR-110KVA</v>
          </cell>
          <cell r="C1249" t="str">
            <v>MS</v>
          </cell>
          <cell r="D1249">
            <v>2788.64</v>
          </cell>
          <cell r="E1249">
            <v>1248</v>
          </cell>
          <cell r="F1249">
            <v>91096</v>
          </cell>
        </row>
        <row r="1250">
          <cell r="A1250" t="str">
            <v>09.10.97</v>
          </cell>
          <cell r="B1250" t="str">
            <v>ALUGUEL DE GRUPO GERADOR-150KVA</v>
          </cell>
          <cell r="C1250" t="str">
            <v>MS</v>
          </cell>
          <cell r="D1250">
            <v>3343.33</v>
          </cell>
          <cell r="E1250">
            <v>1249</v>
          </cell>
          <cell r="F1250">
            <v>91097</v>
          </cell>
        </row>
        <row r="1251">
          <cell r="A1251" t="str">
            <v>09.10.98</v>
          </cell>
          <cell r="B1251" t="str">
            <v>ALUGUEL DE GRUPO GERADOR-185KVA</v>
          </cell>
          <cell r="C1251" t="str">
            <v>MS</v>
          </cell>
          <cell r="D1251">
            <v>4369.97</v>
          </cell>
          <cell r="E1251">
            <v>1250</v>
          </cell>
          <cell r="F1251">
            <v>91098</v>
          </cell>
        </row>
        <row r="1252">
          <cell r="B1252" t="str">
            <v>PARA-RAIOS</v>
          </cell>
          <cell r="E1252">
            <v>1251</v>
          </cell>
        </row>
        <row r="1253">
          <cell r="A1253" t="str">
            <v>09.11.05</v>
          </cell>
          <cell r="B1253" t="str">
            <v>PARA-RAIOS TIPO"FRANKLIN",EXCLUSIVE DESCIDA E ATERRAMENTO</v>
          </cell>
          <cell r="C1253" t="str">
            <v>UN</v>
          </cell>
          <cell r="D1253">
            <v>166.19</v>
          </cell>
          <cell r="E1253">
            <v>1252</v>
          </cell>
          <cell r="F1253">
            <v>91105</v>
          </cell>
        </row>
        <row r="1254">
          <cell r="A1254" t="str">
            <v>09.11.14</v>
          </cell>
          <cell r="B1254" t="str">
            <v>CAIXA DE INSPECAO DE ATERRAMENTO TIPO EMBUTIR C/TAMPA E ALCA</v>
          </cell>
          <cell r="C1254" t="str">
            <v>UN</v>
          </cell>
          <cell r="D1254">
            <v>42.92</v>
          </cell>
          <cell r="E1254">
            <v>1253</v>
          </cell>
          <cell r="F1254">
            <v>91114</v>
          </cell>
        </row>
        <row r="1255">
          <cell r="A1255" t="str">
            <v>09.11.15</v>
          </cell>
          <cell r="B1255" t="str">
            <v>CAIXA DE INSPECAO DE ATERRAMENTO TIPO SUSPENSA EM FºFº</v>
          </cell>
          <cell r="C1255" t="str">
            <v>UN</v>
          </cell>
          <cell r="D1255">
            <v>72.98</v>
          </cell>
          <cell r="E1255">
            <v>1254</v>
          </cell>
          <cell r="F1255">
            <v>91115</v>
          </cell>
        </row>
        <row r="1256">
          <cell r="A1256" t="str">
            <v>09.11.17</v>
          </cell>
          <cell r="B1256" t="str">
            <v>LUZ DE OBSTACULO SIMPLES C/FOTOCELULA SOLAR</v>
          </cell>
          <cell r="C1256" t="str">
            <v>UN</v>
          </cell>
          <cell r="D1256">
            <v>58.37</v>
          </cell>
          <cell r="E1256">
            <v>1255</v>
          </cell>
          <cell r="F1256">
            <v>91117</v>
          </cell>
        </row>
        <row r="1257">
          <cell r="A1257">
            <v>91118</v>
          </cell>
          <cell r="B1257" t="str">
            <v>LUZ DE OBSTACULO DUPLA C/FOTOCELULA SOLAR</v>
          </cell>
          <cell r="C1257" t="str">
            <v>UN</v>
          </cell>
          <cell r="D1257">
            <v>82.13</v>
          </cell>
          <cell r="E1257">
            <v>1256</v>
          </cell>
          <cell r="F1257">
            <v>91118</v>
          </cell>
        </row>
        <row r="1258">
          <cell r="A1258" t="str">
            <v>09.11.23</v>
          </cell>
          <cell r="B1258" t="str">
            <v>POSTE AUTO SUPORTADO - GALV. FOGO H=10M LIVRES</v>
          </cell>
          <cell r="C1258" t="str">
            <v>UN</v>
          </cell>
          <cell r="D1258">
            <v>954.29</v>
          </cell>
          <cell r="E1258">
            <v>1257</v>
          </cell>
          <cell r="F1258">
            <v>91123</v>
          </cell>
        </row>
        <row r="1259">
          <cell r="A1259" t="str">
            <v>09.11.24</v>
          </cell>
          <cell r="B1259" t="str">
            <v>POSTE AUTO SUPORTADO - GALV. FOGO H=12M LIVRES</v>
          </cell>
          <cell r="C1259" t="str">
            <v>UN</v>
          </cell>
          <cell r="D1259">
            <v>1245.73</v>
          </cell>
          <cell r="E1259">
            <v>1258</v>
          </cell>
          <cell r="F1259">
            <v>91124</v>
          </cell>
        </row>
        <row r="1260">
          <cell r="A1260" t="str">
            <v>09.11.25</v>
          </cell>
          <cell r="B1260" t="str">
            <v>POSTE AUTO SUPORTADO - GALV. FOGO H=15M LIVRES</v>
          </cell>
          <cell r="C1260" t="str">
            <v>UN</v>
          </cell>
          <cell r="D1260">
            <v>1642.85</v>
          </cell>
          <cell r="E1260">
            <v>1259</v>
          </cell>
          <cell r="F1260">
            <v>91125</v>
          </cell>
        </row>
        <row r="1261">
          <cell r="A1261" t="str">
            <v>09.11.31</v>
          </cell>
          <cell r="B1261" t="str">
            <v>TORRE TRELICADA GALVANIZADA AUTO-SUPORTADA H=10M</v>
          </cell>
          <cell r="C1261" t="str">
            <v>UN</v>
          </cell>
          <cell r="D1261">
            <v>5716.16</v>
          </cell>
          <cell r="E1261">
            <v>1260</v>
          </cell>
          <cell r="F1261">
            <v>91131</v>
          </cell>
        </row>
        <row r="1262">
          <cell r="A1262" t="str">
            <v>09.11.32</v>
          </cell>
          <cell r="B1262" t="str">
            <v>TORRE TRELICADA GALVANIZADA AUTO-SUPORTADA H=15M</v>
          </cell>
          <cell r="C1262" t="str">
            <v>UN</v>
          </cell>
          <cell r="D1262">
            <v>8769.82</v>
          </cell>
          <cell r="E1262">
            <v>1261</v>
          </cell>
          <cell r="F1262">
            <v>91132</v>
          </cell>
        </row>
        <row r="1263">
          <cell r="A1263" t="str">
            <v>09.11.33</v>
          </cell>
          <cell r="B1263" t="str">
            <v>TORRE TRELICADA GALVANIZADA AUTO-SUPORTADA H=20M</v>
          </cell>
          <cell r="C1263" t="str">
            <v>UN</v>
          </cell>
          <cell r="D1263">
            <v>12694.75</v>
          </cell>
          <cell r="E1263">
            <v>1262</v>
          </cell>
          <cell r="F1263">
            <v>91133</v>
          </cell>
        </row>
        <row r="1264">
          <cell r="A1264" t="str">
            <v>09.11.35</v>
          </cell>
          <cell r="B1264" t="str">
            <v>TORRE TRELICADA GALVANIZADA ESTAIADA H=25M</v>
          </cell>
          <cell r="C1264" t="str">
            <v>UN</v>
          </cell>
          <cell r="D1264">
            <v>17392.599999999999</v>
          </cell>
          <cell r="E1264">
            <v>1263</v>
          </cell>
          <cell r="F1264">
            <v>91135</v>
          </cell>
        </row>
        <row r="1265">
          <cell r="A1265" t="str">
            <v>09.11.36</v>
          </cell>
          <cell r="B1265" t="str">
            <v>TORRE TRELICADA GALVANIZADA ESTAIADA H=30M</v>
          </cell>
          <cell r="C1265" t="str">
            <v>UN</v>
          </cell>
          <cell r="D1265">
            <v>20919.93</v>
          </cell>
          <cell r="E1265">
            <v>1264</v>
          </cell>
          <cell r="F1265">
            <v>91136</v>
          </cell>
        </row>
        <row r="1266">
          <cell r="A1266" t="str">
            <v>09.11.50</v>
          </cell>
          <cell r="B1266" t="str">
            <v>HASTE DE ACO GALVANIZADO,INCLUSIVE BASE E ESTAIS - 2"/3M</v>
          </cell>
          <cell r="C1266" t="str">
            <v>UN</v>
          </cell>
          <cell r="D1266">
            <v>140.99</v>
          </cell>
          <cell r="E1266">
            <v>1265</v>
          </cell>
          <cell r="F1266">
            <v>91150</v>
          </cell>
        </row>
        <row r="1267">
          <cell r="A1267" t="str">
            <v>09.11.51</v>
          </cell>
          <cell r="B1267" t="str">
            <v>CORDOALHA DE COBRE NU, INCLUSIVE ISOLADORES - 16,00MM2</v>
          </cell>
          <cell r="C1267" t="str">
            <v>M</v>
          </cell>
          <cell r="D1267">
            <v>13.78</v>
          </cell>
          <cell r="E1267">
            <v>1266</v>
          </cell>
          <cell r="F1267">
            <v>91151</v>
          </cell>
        </row>
        <row r="1268">
          <cell r="A1268" t="str">
            <v>09.11.52</v>
          </cell>
          <cell r="B1268" t="str">
            <v>CORDOALHA DE COBRE NU, INCLUSIVE ISOLADORES - 25,00MM2</v>
          </cell>
          <cell r="C1268" t="str">
            <v>M</v>
          </cell>
          <cell r="D1268">
            <v>15</v>
          </cell>
          <cell r="E1268">
            <v>1267</v>
          </cell>
          <cell r="F1268">
            <v>91152</v>
          </cell>
        </row>
        <row r="1269">
          <cell r="A1269" t="str">
            <v>09.11.53</v>
          </cell>
          <cell r="B1269" t="str">
            <v>CORDOALHA DE COBRE NU, INCLUSIVE ISOLADORES - 35,00MM2</v>
          </cell>
          <cell r="C1269" t="str">
            <v>M</v>
          </cell>
          <cell r="D1269">
            <v>17.23</v>
          </cell>
          <cell r="E1269">
            <v>1268</v>
          </cell>
          <cell r="F1269">
            <v>91153</v>
          </cell>
        </row>
        <row r="1270">
          <cell r="A1270" t="str">
            <v>09.11.54</v>
          </cell>
          <cell r="B1270" t="str">
            <v>CORDOALHA DE COBRE NU, INCLUSIVE ISOLADORES - 50,00MM2</v>
          </cell>
          <cell r="C1270" t="str">
            <v>M</v>
          </cell>
          <cell r="D1270">
            <v>22.77</v>
          </cell>
          <cell r="E1270">
            <v>1269</v>
          </cell>
          <cell r="F1270">
            <v>91154</v>
          </cell>
        </row>
        <row r="1271">
          <cell r="A1271" t="str">
            <v>09.11.55</v>
          </cell>
          <cell r="B1271" t="str">
            <v>CORDOALHA DE COBRE NU, INCLUSIVE ISOLADORES - 70,00MM2</v>
          </cell>
          <cell r="C1271" t="str">
            <v>M</v>
          </cell>
          <cell r="D1271">
            <v>24.1</v>
          </cell>
          <cell r="E1271">
            <v>1270</v>
          </cell>
          <cell r="F1271">
            <v>91155</v>
          </cell>
        </row>
        <row r="1272">
          <cell r="A1272" t="str">
            <v>09.11.56</v>
          </cell>
          <cell r="B1272" t="str">
            <v>CORDOALHA DE COBRE NU, INCLUSIVE ISOLADORES - 95,00MM2</v>
          </cell>
          <cell r="C1272" t="str">
            <v>M</v>
          </cell>
          <cell r="D1272">
            <v>31.11</v>
          </cell>
          <cell r="E1272">
            <v>1271</v>
          </cell>
          <cell r="F1272">
            <v>91156</v>
          </cell>
        </row>
        <row r="1273">
          <cell r="A1273" t="str">
            <v>09.11.61</v>
          </cell>
          <cell r="B1273" t="str">
            <v>TUBO DE PVC PARA PROTECAO DE CORDOALHA - 2"X3M</v>
          </cell>
          <cell r="C1273" t="str">
            <v>UN</v>
          </cell>
          <cell r="D1273">
            <v>30.71</v>
          </cell>
          <cell r="E1273">
            <v>1272</v>
          </cell>
          <cell r="F1273">
            <v>91161</v>
          </cell>
        </row>
        <row r="1274">
          <cell r="A1274" t="str">
            <v>09.11.90</v>
          </cell>
          <cell r="B1274" t="str">
            <v>TOMADA DE TERRA,COMPLETA</v>
          </cell>
          <cell r="C1274" t="str">
            <v>UN</v>
          </cell>
          <cell r="D1274">
            <v>230.97</v>
          </cell>
          <cell r="E1274">
            <v>1273</v>
          </cell>
          <cell r="F1274">
            <v>91190</v>
          </cell>
        </row>
        <row r="1275">
          <cell r="A1275" t="str">
            <v>09.11.91</v>
          </cell>
          <cell r="B1275" t="str">
            <v>PARA-RAIO DE BAIXA TENSAO 220V-1.5KA C/DISPARADOR AUTOMATICO</v>
          </cell>
          <cell r="C1275" t="str">
            <v>UN</v>
          </cell>
          <cell r="D1275">
            <v>28.55</v>
          </cell>
          <cell r="E1275">
            <v>1274</v>
          </cell>
          <cell r="F1275">
            <v>91191</v>
          </cell>
        </row>
        <row r="1276">
          <cell r="A1276" t="str">
            <v>09.11.95</v>
          </cell>
          <cell r="B1276" t="str">
            <v>BARRA CHATA DE ALUMÍNIO TIPO FITA 1/8" X 7/8" X 3 M</v>
          </cell>
          <cell r="C1276" t="str">
            <v>PÇ</v>
          </cell>
          <cell r="D1276">
            <v>22.57</v>
          </cell>
          <cell r="E1276">
            <v>1275</v>
          </cell>
          <cell r="F1276">
            <v>91195</v>
          </cell>
        </row>
        <row r="1277">
          <cell r="B1277" t="str">
            <v>DIVERSOS</v>
          </cell>
          <cell r="E1277">
            <v>1276</v>
          </cell>
        </row>
        <row r="1278">
          <cell r="A1278" t="str">
            <v>09.12.01</v>
          </cell>
          <cell r="B1278" t="str">
            <v>EXAUSTOR TIPO DOMICILIAR,DE EMBUTIR</v>
          </cell>
          <cell r="C1278" t="str">
            <v>UN</v>
          </cell>
          <cell r="D1278">
            <v>520.16999999999996</v>
          </cell>
          <cell r="E1278">
            <v>1277</v>
          </cell>
          <cell r="F1278">
            <v>91201</v>
          </cell>
        </row>
        <row r="1279">
          <cell r="A1279" t="str">
            <v>09.12.50</v>
          </cell>
          <cell r="B1279" t="str">
            <v>QUADRO COMANDO PARA CONJUNTO MOTOR-BOMBA,MONOFASICO - ATE 5HP</v>
          </cell>
          <cell r="C1279" t="str">
            <v>UN</v>
          </cell>
          <cell r="D1279">
            <v>632.95000000000005</v>
          </cell>
          <cell r="E1279">
            <v>1278</v>
          </cell>
          <cell r="F1279">
            <v>91250</v>
          </cell>
        </row>
        <row r="1280">
          <cell r="A1280" t="str">
            <v>09.12.51</v>
          </cell>
          <cell r="B1280" t="str">
            <v>QUADRO COMANDO PARA CONJUNTO MOTOR-BOMBA,TRIFASICO - ATE 5HP</v>
          </cell>
          <cell r="C1280" t="str">
            <v>UN</v>
          </cell>
          <cell r="D1280">
            <v>646.01</v>
          </cell>
          <cell r="E1280">
            <v>1279</v>
          </cell>
          <cell r="F1280">
            <v>91251</v>
          </cell>
        </row>
        <row r="1281">
          <cell r="A1281" t="str">
            <v>09.12.60</v>
          </cell>
          <cell r="B1281" t="str">
            <v>AUTOMATICO DE BOIA TIPO CONTACTO DE MERCURIO</v>
          </cell>
          <cell r="C1281" t="str">
            <v>UN</v>
          </cell>
          <cell r="D1281">
            <v>40.24</v>
          </cell>
          <cell r="E1281">
            <v>1280</v>
          </cell>
          <cell r="F1281">
            <v>91260</v>
          </cell>
        </row>
        <row r="1282">
          <cell r="B1282" t="str">
            <v>ELETROFERRAGENS</v>
          </cell>
          <cell r="E1282">
            <v>1281</v>
          </cell>
        </row>
        <row r="1283">
          <cell r="A1283" t="str">
            <v>09.13.05</v>
          </cell>
          <cell r="B1283" t="str">
            <v>PERFILADO LISO CHAPA 14-GE-MED. 19X38MM C/TAMPA E INSTAL.</v>
          </cell>
          <cell r="C1283" t="str">
            <v>M</v>
          </cell>
          <cell r="D1283">
            <v>20.32</v>
          </cell>
          <cell r="E1283">
            <v>1282</v>
          </cell>
          <cell r="F1283">
            <v>91305</v>
          </cell>
        </row>
        <row r="1284">
          <cell r="A1284" t="str">
            <v>09.13.06</v>
          </cell>
          <cell r="B1284" t="str">
            <v>PERFILADO LISO CHAPA 14-GE-MED. 19X76MM C/TAMPA E INSTAL.</v>
          </cell>
          <cell r="C1284" t="str">
            <v>M</v>
          </cell>
          <cell r="D1284">
            <v>48.14</v>
          </cell>
          <cell r="E1284">
            <v>1283</v>
          </cell>
          <cell r="F1284">
            <v>91306</v>
          </cell>
        </row>
        <row r="1285">
          <cell r="A1285" t="str">
            <v>09.13.07</v>
          </cell>
          <cell r="B1285" t="str">
            <v>PERFILADO LISO CHAPA 14-GE-MED. 38X38MM C/TAMPA E INSTAL.</v>
          </cell>
          <cell r="C1285" t="str">
            <v>M</v>
          </cell>
          <cell r="D1285">
            <v>23.29</v>
          </cell>
          <cell r="E1285">
            <v>1284</v>
          </cell>
          <cell r="F1285">
            <v>91307</v>
          </cell>
        </row>
        <row r="1286">
          <cell r="A1286" t="str">
            <v>09.13.08</v>
          </cell>
          <cell r="B1286" t="str">
            <v>PERFILADO LISO CHAPA 14-GE-MED. 38X76MM C/TAMPA E INSTAL.</v>
          </cell>
          <cell r="C1286" t="str">
            <v>M</v>
          </cell>
          <cell r="D1286">
            <v>33.67</v>
          </cell>
          <cell r="E1286">
            <v>1285</v>
          </cell>
          <cell r="F1286">
            <v>91308</v>
          </cell>
        </row>
        <row r="1287">
          <cell r="A1287" t="str">
            <v>09.13.11</v>
          </cell>
          <cell r="B1287" t="str">
            <v>PERFILADO PERFURADO CHAPA 14-GE-MED. 19X38MM C/TAMPA E INSTAL.</v>
          </cell>
          <cell r="C1287" t="str">
            <v>M</v>
          </cell>
          <cell r="D1287">
            <v>19.829999999999998</v>
          </cell>
          <cell r="E1287">
            <v>1286</v>
          </cell>
          <cell r="F1287">
            <v>91311</v>
          </cell>
        </row>
        <row r="1288">
          <cell r="A1288" t="str">
            <v>09.13.12</v>
          </cell>
          <cell r="B1288" t="str">
            <v>PERFILADO PERFURADO CHAPA 14-GE-MED. 19X76MM C/TAMPA E INSTAL.</v>
          </cell>
          <cell r="C1288" t="str">
            <v>M</v>
          </cell>
          <cell r="D1288">
            <v>48.56</v>
          </cell>
          <cell r="E1288">
            <v>1287</v>
          </cell>
          <cell r="F1288">
            <v>91312</v>
          </cell>
        </row>
        <row r="1289">
          <cell r="A1289" t="str">
            <v>09.13.13</v>
          </cell>
          <cell r="B1289" t="str">
            <v>PERFILADO PERFURADO CHAPA 14-GE-MED. 38X38MM C/TAMPA E INSTAL.</v>
          </cell>
          <cell r="C1289" t="str">
            <v>M</v>
          </cell>
          <cell r="D1289">
            <v>22.49</v>
          </cell>
          <cell r="E1289">
            <v>1288</v>
          </cell>
          <cell r="F1289">
            <v>91313</v>
          </cell>
        </row>
        <row r="1290">
          <cell r="A1290" t="str">
            <v>09.13.14</v>
          </cell>
          <cell r="B1290" t="str">
            <v>PERFILADO PERFURADO CHAPA 14-GE-MED. 38X76MM C/TAMPA E INSTAL.</v>
          </cell>
          <cell r="C1290" t="str">
            <v>M</v>
          </cell>
          <cell r="D1290">
            <v>28.73</v>
          </cell>
          <cell r="E1290">
            <v>1289</v>
          </cell>
          <cell r="F1290">
            <v>91314</v>
          </cell>
        </row>
        <row r="1291">
          <cell r="A1291" t="str">
            <v>09.13.21</v>
          </cell>
          <cell r="B1291" t="str">
            <v>ELETROCALHA LISA GALV ELETROLIT CHAPA 14 - 100X50MM  C/TAMPA E INST.</v>
          </cell>
          <cell r="C1291" t="str">
            <v>M</v>
          </cell>
          <cell r="D1291">
            <v>41.24</v>
          </cell>
          <cell r="E1291">
            <v>1290</v>
          </cell>
          <cell r="F1291">
            <v>91321</v>
          </cell>
        </row>
        <row r="1292">
          <cell r="A1292" t="str">
            <v>09.13.22</v>
          </cell>
          <cell r="B1292" t="str">
            <v>ELETROCALHA LISA GALV ELETROLIT CHAPA 14 - 125X50MM  C/TAMPA E INST.</v>
          </cell>
          <cell r="C1292" t="str">
            <v>M</v>
          </cell>
          <cell r="D1292">
            <v>46.73</v>
          </cell>
          <cell r="E1292">
            <v>1291</v>
          </cell>
          <cell r="F1292">
            <v>91322</v>
          </cell>
        </row>
        <row r="1293">
          <cell r="A1293" t="str">
            <v>09.13.23</v>
          </cell>
          <cell r="B1293" t="str">
            <v>ELETROCALHA LISA GALV ELETROLIT CHAPA 14 - 150X50MM  C/TAMPA E INST.</v>
          </cell>
          <cell r="C1293" t="str">
            <v>M</v>
          </cell>
          <cell r="D1293">
            <v>51.84</v>
          </cell>
          <cell r="E1293">
            <v>1292</v>
          </cell>
          <cell r="F1293">
            <v>91323</v>
          </cell>
        </row>
        <row r="1294">
          <cell r="A1294" t="str">
            <v>09.13.24</v>
          </cell>
          <cell r="B1294" t="str">
            <v>ELETROCALHA LISA GALV ELETROLIT CHAPA 14 - 175X50MM  C/TAMPA E INST.</v>
          </cell>
          <cell r="C1294" t="str">
            <v>M</v>
          </cell>
          <cell r="D1294">
            <v>57.67</v>
          </cell>
          <cell r="E1294">
            <v>1293</v>
          </cell>
          <cell r="F1294">
            <v>91324</v>
          </cell>
        </row>
        <row r="1295">
          <cell r="A1295" t="str">
            <v>09.13.25</v>
          </cell>
          <cell r="B1295" t="str">
            <v>ELETROCALHA LISA GALV ELETROLIT CHAPA 14 - 200X50MM  C/TAMPA E INST.</v>
          </cell>
          <cell r="C1295" t="str">
            <v>M</v>
          </cell>
          <cell r="D1295">
            <v>62.13</v>
          </cell>
          <cell r="E1295">
            <v>1294</v>
          </cell>
          <cell r="F1295">
            <v>91325</v>
          </cell>
        </row>
        <row r="1296">
          <cell r="A1296" t="str">
            <v>09.13.26</v>
          </cell>
          <cell r="B1296" t="str">
            <v>ELETROCALHA LISA GALV ELETROLIT CHAPA 14 - 250X50MM  C/TAMPA E INST.</v>
          </cell>
          <cell r="C1296" t="str">
            <v>M</v>
          </cell>
          <cell r="D1296">
            <v>74.180000000000007</v>
          </cell>
          <cell r="E1296">
            <v>1295</v>
          </cell>
          <cell r="F1296">
            <v>91326</v>
          </cell>
        </row>
        <row r="1297">
          <cell r="A1297" t="str">
            <v>09.13.27</v>
          </cell>
          <cell r="B1297" t="str">
            <v>ELETROCALHA LISA GALV ELETROLIT CHAPA 14 - 300X50MM  C/TAMPA E INST.</v>
          </cell>
          <cell r="C1297" t="str">
            <v>M</v>
          </cell>
          <cell r="D1297">
            <v>82.18</v>
          </cell>
          <cell r="E1297">
            <v>1296</v>
          </cell>
          <cell r="F1297">
            <v>91327</v>
          </cell>
        </row>
        <row r="1298">
          <cell r="A1298" t="str">
            <v>09.13.31</v>
          </cell>
          <cell r="B1298" t="str">
            <v>ELETROCALHA LISA GALV ELETROLIT CHAPA 14 - 150X100MM C/TAMPA E INST.</v>
          </cell>
          <cell r="C1298" t="str">
            <v>M</v>
          </cell>
          <cell r="D1298">
            <v>66.540000000000006</v>
          </cell>
          <cell r="E1298">
            <v>1297</v>
          </cell>
          <cell r="F1298">
            <v>91331</v>
          </cell>
        </row>
        <row r="1299">
          <cell r="A1299" t="str">
            <v>09.13.32</v>
          </cell>
          <cell r="B1299" t="str">
            <v>ELETROCALHA LISA GALV ELETROLIT CHAPA 14 - 200X100MM C/TAMPA E INST.</v>
          </cell>
          <cell r="C1299" t="str">
            <v>M</v>
          </cell>
          <cell r="D1299">
            <v>74.97</v>
          </cell>
          <cell r="E1299">
            <v>1298</v>
          </cell>
          <cell r="F1299">
            <v>91332</v>
          </cell>
        </row>
        <row r="1300">
          <cell r="A1300" t="str">
            <v>09.13.33</v>
          </cell>
          <cell r="B1300" t="str">
            <v>ELETROCALHA LISA GALV ELETROLIT CHAPA 14 - 250X100MM C/TAMPA E INST.</v>
          </cell>
          <cell r="C1300" t="str">
            <v>M</v>
          </cell>
          <cell r="D1300">
            <v>87.59</v>
          </cell>
          <cell r="E1300">
            <v>1299</v>
          </cell>
          <cell r="F1300">
            <v>91333</v>
          </cell>
        </row>
        <row r="1301">
          <cell r="A1301" t="str">
            <v>09.13.34</v>
          </cell>
          <cell r="B1301" t="str">
            <v>ELETROCALHA LISA GALV ELETROLIT CHAPA 14 - 300X100MM C/TAMPA E INST.</v>
          </cell>
          <cell r="C1301" t="str">
            <v>M</v>
          </cell>
          <cell r="D1301">
            <v>98</v>
          </cell>
          <cell r="E1301">
            <v>1300</v>
          </cell>
          <cell r="F1301">
            <v>91334</v>
          </cell>
        </row>
        <row r="1302">
          <cell r="A1302" t="str">
            <v>09.13.35</v>
          </cell>
          <cell r="B1302" t="str">
            <v>ELETROCALHA LISA GALV ELETROLIT CHAPA 14 - 400X100MM C/TAMPA E INST.</v>
          </cell>
          <cell r="C1302" t="str">
            <v>M</v>
          </cell>
          <cell r="D1302">
            <v>121.65</v>
          </cell>
          <cell r="E1302">
            <v>1301</v>
          </cell>
          <cell r="F1302">
            <v>91335</v>
          </cell>
        </row>
        <row r="1303">
          <cell r="A1303" t="str">
            <v>09.13.38</v>
          </cell>
          <cell r="B1303" t="str">
            <v>ELETROCALHA PERF GALV ELETROLIT CHAPA 14 - 100X50MM  C/TAMPA E INST.</v>
          </cell>
          <cell r="C1303" t="str">
            <v>M</v>
          </cell>
          <cell r="D1303">
            <v>39.770000000000003</v>
          </cell>
          <cell r="E1303">
            <v>1302</v>
          </cell>
          <cell r="F1303">
            <v>91338</v>
          </cell>
        </row>
        <row r="1304">
          <cell r="A1304" t="str">
            <v>09.13.39</v>
          </cell>
          <cell r="B1304" t="str">
            <v>ELETROCALHA PERF GALV ELETROLIT CHAPA 14 - 125X50MM  C/TAMPA E INST.</v>
          </cell>
          <cell r="C1304" t="str">
            <v>M</v>
          </cell>
          <cell r="D1304">
            <v>45.16</v>
          </cell>
          <cell r="E1304">
            <v>1303</v>
          </cell>
          <cell r="F1304">
            <v>91339</v>
          </cell>
        </row>
        <row r="1305">
          <cell r="A1305" t="str">
            <v>09.13.40</v>
          </cell>
          <cell r="B1305" t="str">
            <v>ELETROCALHA PERF GALV ELETROLIT CHAPA 14 - 150X50MM  C/TAMPA E INST.</v>
          </cell>
          <cell r="C1305" t="str">
            <v>M</v>
          </cell>
          <cell r="D1305">
            <v>49.96</v>
          </cell>
          <cell r="E1305">
            <v>1304</v>
          </cell>
          <cell r="F1305">
            <v>91340</v>
          </cell>
        </row>
        <row r="1306">
          <cell r="A1306" t="str">
            <v>09.13.41</v>
          </cell>
          <cell r="B1306" t="str">
            <v>ELETROCALHA PERF GALV ELETROLIT CHAPA 14 - 175X50MM  C/TAMPA E INST.</v>
          </cell>
          <cell r="C1306" t="str">
            <v>M</v>
          </cell>
          <cell r="D1306">
            <v>55.35</v>
          </cell>
          <cell r="E1306">
            <v>1305</v>
          </cell>
          <cell r="F1306">
            <v>91341</v>
          </cell>
        </row>
        <row r="1307">
          <cell r="A1307" t="str">
            <v>09.13.42</v>
          </cell>
          <cell r="B1307" t="str">
            <v>ELETROCALHA PERF GALV ELETROLIT CHAPA 14 - 200X50MM  C/TAMPA E INST.</v>
          </cell>
          <cell r="C1307" t="str">
            <v>M</v>
          </cell>
          <cell r="D1307">
            <v>56.63</v>
          </cell>
          <cell r="E1307">
            <v>1306</v>
          </cell>
          <cell r="F1307">
            <v>91342</v>
          </cell>
        </row>
        <row r="1308">
          <cell r="A1308" t="str">
            <v>09.13.43</v>
          </cell>
          <cell r="B1308" t="str">
            <v>ELETROCALHA PERF GALV ELETROLIT CHAPA 14 - 250X50MM  C/TAMPA E INST.</v>
          </cell>
          <cell r="C1308" t="str">
            <v>M</v>
          </cell>
          <cell r="D1308">
            <v>68.290000000000006</v>
          </cell>
          <cell r="E1308">
            <v>1307</v>
          </cell>
          <cell r="F1308">
            <v>91343</v>
          </cell>
        </row>
        <row r="1309">
          <cell r="A1309" t="str">
            <v>09.13.44</v>
          </cell>
          <cell r="B1309" t="str">
            <v>ELETROCALHA PERF GALV ELETROLIT CHAPA 14 - 300X50MM  C/TAMPA E INST.</v>
          </cell>
          <cell r="C1309" t="str">
            <v>M</v>
          </cell>
          <cell r="D1309">
            <v>75.13</v>
          </cell>
          <cell r="E1309">
            <v>1308</v>
          </cell>
          <cell r="F1309">
            <v>91344</v>
          </cell>
        </row>
        <row r="1310">
          <cell r="A1310" t="str">
            <v>09.13.46</v>
          </cell>
          <cell r="B1310" t="str">
            <v>ELETROCALHA PERF GALV ELETROLIT CHAPA 14 - 150X100MM C/TAMPA E INST.</v>
          </cell>
          <cell r="C1310" t="str">
            <v>M</v>
          </cell>
          <cell r="D1310">
            <v>60.34</v>
          </cell>
          <cell r="E1310">
            <v>1309</v>
          </cell>
          <cell r="F1310">
            <v>91346</v>
          </cell>
        </row>
        <row r="1311">
          <cell r="A1311" t="str">
            <v>09.13.47</v>
          </cell>
          <cell r="B1311" t="str">
            <v>ELETROCALHA PERF GALV ELETROLIT CHAPA 14 - 200X100MM C/TAMPA E INST.</v>
          </cell>
          <cell r="C1311" t="str">
            <v>M</v>
          </cell>
          <cell r="D1311">
            <v>67.739999999999995</v>
          </cell>
          <cell r="E1311">
            <v>1310</v>
          </cell>
          <cell r="F1311">
            <v>91347</v>
          </cell>
        </row>
        <row r="1312">
          <cell r="A1312" t="str">
            <v>09.13.48</v>
          </cell>
          <cell r="B1312" t="str">
            <v>ELETROCALHA PERF GALV ELETROLIT CHAPA 14 - 250X100MM C/TAMPA E INST.</v>
          </cell>
          <cell r="C1312" t="str">
            <v>M</v>
          </cell>
          <cell r="D1312">
            <v>80.349999999999994</v>
          </cell>
          <cell r="E1312">
            <v>1311</v>
          </cell>
          <cell r="F1312">
            <v>91348</v>
          </cell>
        </row>
        <row r="1313">
          <cell r="A1313" t="str">
            <v>09.13.49</v>
          </cell>
          <cell r="B1313" t="str">
            <v>ELETROCALHA PERF GALV ELETROLIT CHAPA 14 - 300X100MM C/TAMPA E INST.</v>
          </cell>
          <cell r="C1313" t="str">
            <v>M</v>
          </cell>
          <cell r="D1313">
            <v>90.21</v>
          </cell>
          <cell r="E1313">
            <v>1312</v>
          </cell>
          <cell r="F1313">
            <v>91349</v>
          </cell>
        </row>
        <row r="1314">
          <cell r="A1314" t="str">
            <v>09.13.50</v>
          </cell>
          <cell r="B1314" t="str">
            <v>ELETROCALHA PERF GALV ELETROLIT CHAPA 14 - 400X100MM C/TAMPA E INST.</v>
          </cell>
          <cell r="C1314" t="str">
            <v>M</v>
          </cell>
          <cell r="D1314">
            <v>114.48</v>
          </cell>
          <cell r="E1314">
            <v>1313</v>
          </cell>
          <cell r="F1314">
            <v>91350</v>
          </cell>
        </row>
        <row r="1315">
          <cell r="B1315" t="str">
            <v>ALTA TENSÃO</v>
          </cell>
          <cell r="E1315">
            <v>1314</v>
          </cell>
        </row>
        <row r="1316">
          <cell r="A1316" t="str">
            <v>09.14.01</v>
          </cell>
          <cell r="B1316" t="str">
            <v>OLEO ISOLANTE P/TRANSFORMADOR /DISJUNTOR 30KV/CM</v>
          </cell>
          <cell r="C1316" t="str">
            <v>L</v>
          </cell>
          <cell r="D1316">
            <v>5.74</v>
          </cell>
          <cell r="E1316">
            <v>1315</v>
          </cell>
          <cell r="F1316">
            <v>91401</v>
          </cell>
        </row>
        <row r="1317">
          <cell r="A1317" t="str">
            <v>09.14.02</v>
          </cell>
          <cell r="B1317" t="str">
            <v>FILTRAGEM DE OLEO ISOLANTE - 30 KV/CM</v>
          </cell>
          <cell r="C1317" t="str">
            <v>L</v>
          </cell>
          <cell r="D1317">
            <v>2.1800000000000002</v>
          </cell>
          <cell r="E1317">
            <v>1316</v>
          </cell>
          <cell r="F1317">
            <v>91402</v>
          </cell>
        </row>
        <row r="1318">
          <cell r="A1318" t="str">
            <v>09.14.03</v>
          </cell>
          <cell r="B1318" t="str">
            <v>TESTE DE ACIDEZ E RIGIDEZ DE OLEO ISOLANTE - 30 KV/CM</v>
          </cell>
          <cell r="C1318" t="str">
            <v>UN</v>
          </cell>
          <cell r="D1318">
            <v>63.32</v>
          </cell>
          <cell r="E1318">
            <v>1317</v>
          </cell>
          <cell r="F1318">
            <v>91403</v>
          </cell>
        </row>
        <row r="1319">
          <cell r="A1319" t="str">
            <v>09.14.04</v>
          </cell>
          <cell r="B1319" t="str">
            <v>ISOLADOR TIPO DISCO DE PORCELANA 150 MM - 15 KV</v>
          </cell>
          <cell r="C1319" t="str">
            <v>UN</v>
          </cell>
          <cell r="D1319">
            <v>28.97</v>
          </cell>
          <cell r="E1319">
            <v>1318</v>
          </cell>
          <cell r="F1319">
            <v>91404</v>
          </cell>
        </row>
        <row r="1320">
          <cell r="A1320" t="str">
            <v>09.14.05</v>
          </cell>
          <cell r="B1320" t="str">
            <v>ISOLADOR TIPO DISCO DE VIDRO 175 MM - 15 KV</v>
          </cell>
          <cell r="C1320" t="str">
            <v>UN</v>
          </cell>
          <cell r="D1320">
            <v>31.71</v>
          </cell>
          <cell r="E1320">
            <v>1319</v>
          </cell>
          <cell r="F1320">
            <v>91405</v>
          </cell>
        </row>
        <row r="1321">
          <cell r="A1321" t="str">
            <v>09.14.06</v>
          </cell>
          <cell r="B1321" t="str">
            <v>ISOLADOR SUPORTE TIPO PEDESTAL EM PORCELANA - 15 KV</v>
          </cell>
          <cell r="C1321" t="str">
            <v>UN</v>
          </cell>
          <cell r="D1321">
            <v>27.11</v>
          </cell>
          <cell r="E1321">
            <v>1320</v>
          </cell>
          <cell r="F1321">
            <v>91406</v>
          </cell>
        </row>
        <row r="1322">
          <cell r="A1322" t="str">
            <v>09.14.07</v>
          </cell>
          <cell r="B1322" t="str">
            <v>ISOLADOR SUPORTE TIPO PEDESTAL EM PORCELANA - 1 KV</v>
          </cell>
          <cell r="C1322" t="str">
            <v>UN</v>
          </cell>
          <cell r="D1322">
            <v>10.51</v>
          </cell>
          <cell r="E1322">
            <v>1321</v>
          </cell>
          <cell r="F1322">
            <v>91407</v>
          </cell>
        </row>
        <row r="1323">
          <cell r="A1323" t="str">
            <v>09.14.08</v>
          </cell>
          <cell r="B1323" t="str">
            <v>ISOLADOR SUPORTE TIPO PEDESTAL EM EPOXI - 15 KV</v>
          </cell>
          <cell r="C1323" t="str">
            <v>UN</v>
          </cell>
          <cell r="D1323">
            <v>32.57</v>
          </cell>
          <cell r="E1323">
            <v>1322</v>
          </cell>
          <cell r="F1323">
            <v>91408</v>
          </cell>
        </row>
        <row r="1324">
          <cell r="A1324" t="str">
            <v>09.14.09</v>
          </cell>
          <cell r="B1324" t="str">
            <v>ISOLADOR SUPORTE TIPO PEDESTAL EM EPOXI - 1 KV</v>
          </cell>
          <cell r="C1324" t="str">
            <v>UN</v>
          </cell>
          <cell r="D1324">
            <v>9.23</v>
          </cell>
          <cell r="E1324">
            <v>1323</v>
          </cell>
          <cell r="F1324">
            <v>91409</v>
          </cell>
        </row>
        <row r="1325">
          <cell r="A1325" t="str">
            <v>09.14.10</v>
          </cell>
          <cell r="B1325" t="str">
            <v>ISOLADOR TIPOPINO EM PORCELANA - 15 KV INCLUS. PINO</v>
          </cell>
          <cell r="C1325" t="str">
            <v>UN</v>
          </cell>
          <cell r="D1325">
            <v>20.09</v>
          </cell>
          <cell r="E1325">
            <v>1324</v>
          </cell>
          <cell r="F1325">
            <v>91410</v>
          </cell>
        </row>
        <row r="1326">
          <cell r="A1326" t="str">
            <v>09.14.11</v>
          </cell>
          <cell r="B1326" t="str">
            <v>ISOLADOR TIPO PINO DE VIDRO - 15 KV INCLUS. PINO</v>
          </cell>
          <cell r="C1326" t="str">
            <v>UN</v>
          </cell>
          <cell r="D1326">
            <v>22.29</v>
          </cell>
          <cell r="E1326">
            <v>1325</v>
          </cell>
          <cell r="F1326">
            <v>91411</v>
          </cell>
        </row>
        <row r="1327">
          <cell r="A1327" t="str">
            <v>09.14.12</v>
          </cell>
          <cell r="B1327" t="str">
            <v>ISOLADOR TIPO CASTANHA EM PORCELANA INCLUS. GRAMPO</v>
          </cell>
          <cell r="C1327" t="str">
            <v>UN</v>
          </cell>
          <cell r="D1327">
            <v>12.31</v>
          </cell>
          <cell r="E1327">
            <v>1326</v>
          </cell>
          <cell r="F1327">
            <v>91412</v>
          </cell>
        </row>
        <row r="1328">
          <cell r="A1328" t="str">
            <v>09.14.13</v>
          </cell>
          <cell r="B1328" t="str">
            <v>VERGALHAO DE COBRE 3/8" (10 MM)</v>
          </cell>
          <cell r="C1328" t="str">
            <v>M</v>
          </cell>
          <cell r="D1328">
            <v>15.94</v>
          </cell>
          <cell r="E1328">
            <v>1327</v>
          </cell>
          <cell r="F1328">
            <v>91413</v>
          </cell>
        </row>
        <row r="1329">
          <cell r="A1329" t="str">
            <v>09.14.14</v>
          </cell>
          <cell r="B1329" t="str">
            <v>TERMINAL OU CONECTOR P/VERGALHAO DE COBRE 3/8" (10 MM)</v>
          </cell>
          <cell r="C1329" t="str">
            <v>UN</v>
          </cell>
          <cell r="D1329">
            <v>8.0500000000000007</v>
          </cell>
          <cell r="E1329">
            <v>1328</v>
          </cell>
          <cell r="F1329">
            <v>91414</v>
          </cell>
        </row>
        <row r="1330">
          <cell r="A1330" t="str">
            <v>09.14.16</v>
          </cell>
          <cell r="B1330" t="str">
            <v>CABO DE MEDIA TENSAO PARA 12/20 KV - 1 X 25 MM2 UNIPOLAR</v>
          </cell>
          <cell r="C1330" t="str">
            <v>M</v>
          </cell>
          <cell r="D1330">
            <v>29.05</v>
          </cell>
          <cell r="E1330">
            <v>1329</v>
          </cell>
          <cell r="F1330">
            <v>91416</v>
          </cell>
        </row>
        <row r="1331">
          <cell r="A1331" t="str">
            <v>09.14.17</v>
          </cell>
          <cell r="B1331" t="str">
            <v>CABO DE MEDIA TENSAO PARA 12/20 KV - 1 X 35 MM2 UNIPOLAR</v>
          </cell>
          <cell r="C1331" t="str">
            <v>M</v>
          </cell>
          <cell r="D1331">
            <v>35.11</v>
          </cell>
          <cell r="E1331">
            <v>1330</v>
          </cell>
          <cell r="F1331">
            <v>91417</v>
          </cell>
        </row>
        <row r="1332">
          <cell r="A1332" t="str">
            <v>09.14.20</v>
          </cell>
          <cell r="B1332" t="str">
            <v>CABO DE MEDIA TENSAO PARA 12/20 KV - 3 X 35 MM2 TRIPOLAR</v>
          </cell>
          <cell r="C1332" t="str">
            <v>M</v>
          </cell>
          <cell r="D1332">
            <v>103.32</v>
          </cell>
          <cell r="E1332">
            <v>1331</v>
          </cell>
          <cell r="F1332">
            <v>91420</v>
          </cell>
        </row>
        <row r="1333">
          <cell r="A1333" t="str">
            <v>09.14.21</v>
          </cell>
          <cell r="B1333" t="str">
            <v>MUFLA UNIPOLAR INTERNA PARA CABO ATE 35 MM2 - 15 KV</v>
          </cell>
          <cell r="C1333" t="str">
            <v>UN</v>
          </cell>
          <cell r="D1333">
            <v>193.98</v>
          </cell>
          <cell r="E1333">
            <v>1332</v>
          </cell>
          <cell r="F1333">
            <v>91421</v>
          </cell>
        </row>
        <row r="1334">
          <cell r="A1334" t="str">
            <v>09.14.22</v>
          </cell>
          <cell r="B1334" t="str">
            <v>MUFLA UNIPOLAR EXTERNA PARA CABO ATE 35 MM2 - 15 KV</v>
          </cell>
          <cell r="C1334" t="str">
            <v>UN</v>
          </cell>
          <cell r="D1334">
            <v>263.69</v>
          </cell>
          <cell r="E1334">
            <v>1333</v>
          </cell>
          <cell r="F1334">
            <v>91422</v>
          </cell>
        </row>
        <row r="1335">
          <cell r="A1335" t="str">
            <v>09.14.23</v>
          </cell>
          <cell r="B1335" t="str">
            <v>MUFLA TRIPOLAR INTERNA PARA CABO ATE 35 MM2 - 15 KV</v>
          </cell>
          <cell r="C1335" t="str">
            <v>UN</v>
          </cell>
          <cell r="D1335">
            <v>243.68</v>
          </cell>
          <cell r="E1335">
            <v>1334</v>
          </cell>
          <cell r="F1335">
            <v>91423</v>
          </cell>
        </row>
        <row r="1336">
          <cell r="A1336" t="str">
            <v>09.14.24</v>
          </cell>
          <cell r="B1336" t="str">
            <v>MUFLA TRIPOLAR EXTERNA PARA CABO ATE 35 MM2 - 15 KV</v>
          </cell>
          <cell r="C1336" t="str">
            <v>UN</v>
          </cell>
          <cell r="D1336">
            <v>313.42</v>
          </cell>
          <cell r="E1336">
            <v>1335</v>
          </cell>
          <cell r="F1336">
            <v>91424</v>
          </cell>
        </row>
        <row r="1337">
          <cell r="A1337" t="str">
            <v>09.14.25</v>
          </cell>
          <cell r="B1337" t="str">
            <v>BUCHA DE PASSAGEM INTERNA/EXTERNA - 15 KV</v>
          </cell>
          <cell r="C1337" t="str">
            <v>UN</v>
          </cell>
          <cell r="D1337">
            <v>47.87</v>
          </cell>
          <cell r="E1337">
            <v>1336</v>
          </cell>
          <cell r="F1337">
            <v>91425</v>
          </cell>
        </row>
        <row r="1338">
          <cell r="A1338" t="str">
            <v>09.14.26</v>
          </cell>
          <cell r="B1338" t="str">
            <v>BUCHA DE PASSAGEM PARA NEUTRO - 1 KV</v>
          </cell>
          <cell r="C1338" t="str">
            <v>UN</v>
          </cell>
          <cell r="D1338">
            <v>25.15</v>
          </cell>
          <cell r="E1338">
            <v>1337</v>
          </cell>
          <cell r="F1338">
            <v>91426</v>
          </cell>
        </row>
        <row r="1339">
          <cell r="A1339" t="str">
            <v>09.14.27</v>
          </cell>
          <cell r="B1339" t="str">
            <v>CHAPA DE FERRO 1.50 X 0.50 X 1/4" PARA BUCHAS DE PASSAGEM</v>
          </cell>
          <cell r="C1339" t="str">
            <v>UN</v>
          </cell>
          <cell r="D1339">
            <v>277.08999999999997</v>
          </cell>
          <cell r="E1339">
            <v>1338</v>
          </cell>
          <cell r="F1339">
            <v>91427</v>
          </cell>
        </row>
        <row r="1340">
          <cell r="A1340" t="str">
            <v>09.14.29</v>
          </cell>
          <cell r="B1340" t="str">
            <v>FUSIVEL HH PARA 40A/15KV</v>
          </cell>
          <cell r="C1340" t="str">
            <v>UN</v>
          </cell>
          <cell r="D1340">
            <v>117.52</v>
          </cell>
          <cell r="E1340">
            <v>1339</v>
          </cell>
          <cell r="F1340">
            <v>91429</v>
          </cell>
        </row>
        <row r="1341">
          <cell r="A1341" t="str">
            <v>09.14.30</v>
          </cell>
          <cell r="B1341" t="str">
            <v>BASE TRIPOLAR PARA FUSIVEL LIMITADOR HH - 15 KV / 200 A</v>
          </cell>
          <cell r="C1341" t="str">
            <v>UN</v>
          </cell>
          <cell r="D1341">
            <v>336.12</v>
          </cell>
          <cell r="E1341">
            <v>1340</v>
          </cell>
          <cell r="F1341">
            <v>91430</v>
          </cell>
        </row>
        <row r="1342">
          <cell r="A1342" t="str">
            <v>09.14.31</v>
          </cell>
          <cell r="B1342" t="str">
            <v>FUSIVEL HH PARA 100 A / 15 KV</v>
          </cell>
          <cell r="C1342" t="str">
            <v>UN</v>
          </cell>
          <cell r="D1342">
            <v>173.09</v>
          </cell>
          <cell r="E1342">
            <v>1341</v>
          </cell>
          <cell r="F1342">
            <v>91431</v>
          </cell>
        </row>
        <row r="1343">
          <cell r="A1343" t="str">
            <v>09.14.34</v>
          </cell>
          <cell r="B1343" t="str">
            <v>TRANSFORMADOR POTENCIAL A OLEO 500 VA - 13.2 KV / 220 V</v>
          </cell>
          <cell r="C1343" t="str">
            <v>UN</v>
          </cell>
          <cell r="D1343">
            <v>974.06</v>
          </cell>
          <cell r="E1343">
            <v>1342</v>
          </cell>
          <cell r="F1343">
            <v>91434</v>
          </cell>
        </row>
        <row r="1344">
          <cell r="A1344" t="str">
            <v>09.14.35</v>
          </cell>
          <cell r="B1344" t="str">
            <v>TRANSFORMADOR POTENCIAL A OLEO 500 VA - 13.2 KV / 3.8KV / 220 V</v>
          </cell>
          <cell r="C1344" t="str">
            <v>UN</v>
          </cell>
          <cell r="D1344">
            <v>1065.02</v>
          </cell>
          <cell r="E1344">
            <v>1343</v>
          </cell>
          <cell r="F1344">
            <v>91435</v>
          </cell>
        </row>
        <row r="1345">
          <cell r="A1345" t="str">
            <v>09.14.36</v>
          </cell>
          <cell r="B1345" t="str">
            <v>FUSIVEL PARA TRANSFORMADOR DE POTENCIAL</v>
          </cell>
          <cell r="C1345" t="str">
            <v>UN</v>
          </cell>
          <cell r="D1345">
            <v>27.48</v>
          </cell>
          <cell r="E1345">
            <v>1344</v>
          </cell>
          <cell r="F1345">
            <v>91436</v>
          </cell>
        </row>
        <row r="1346">
          <cell r="A1346" t="str">
            <v>09.14.37</v>
          </cell>
          <cell r="B1346" t="str">
            <v>DISJUNTOR VOL NORMAL DE OLEO 15KV / 280 MVA - COMPLETO</v>
          </cell>
          <cell r="C1346" t="str">
            <v>UN</v>
          </cell>
          <cell r="D1346">
            <v>16041.24</v>
          </cell>
          <cell r="E1346">
            <v>1345</v>
          </cell>
          <cell r="F1346">
            <v>91437</v>
          </cell>
        </row>
        <row r="1347">
          <cell r="A1347" t="str">
            <v>09.14.38</v>
          </cell>
          <cell r="B1347" t="str">
            <v>DISJUNTOR VOL REDUZIDO DE OLEO 15KV / 350 MVA - COMPLETO</v>
          </cell>
          <cell r="C1347" t="str">
            <v>UN</v>
          </cell>
          <cell r="D1347">
            <v>16454.990000000002</v>
          </cell>
          <cell r="E1347">
            <v>1346</v>
          </cell>
          <cell r="F1347">
            <v>91438</v>
          </cell>
        </row>
        <row r="1348">
          <cell r="A1348" t="str">
            <v>09.14.39</v>
          </cell>
          <cell r="B1348" t="str">
            <v>RELE DE SOBRECORRENTE DISJUNTOR 15 KV FLUIDO DINAMICO</v>
          </cell>
          <cell r="C1348" t="str">
            <v>UN</v>
          </cell>
          <cell r="D1348">
            <v>961.9</v>
          </cell>
          <cell r="E1348">
            <v>1347</v>
          </cell>
          <cell r="F1348">
            <v>91439</v>
          </cell>
        </row>
        <row r="1349">
          <cell r="A1349" t="str">
            <v>09.14.40</v>
          </cell>
          <cell r="B1349" t="str">
            <v>BOBINA DE MINIMA TENSAO DO DISJUNTOR VOL NORMAL DE OLEO</v>
          </cell>
          <cell r="C1349" t="str">
            <v>UN</v>
          </cell>
          <cell r="D1349">
            <v>733.02</v>
          </cell>
          <cell r="E1349">
            <v>1348</v>
          </cell>
          <cell r="F1349">
            <v>91440</v>
          </cell>
        </row>
        <row r="1350">
          <cell r="A1350" t="str">
            <v>09.14.41</v>
          </cell>
          <cell r="B1350" t="str">
            <v>BOBINA DE MINIMA TENSAO DO DISJUNTOR VOL. REDUZIDO DE OLEO</v>
          </cell>
          <cell r="C1350" t="str">
            <v>UN</v>
          </cell>
          <cell r="D1350">
            <v>733.02</v>
          </cell>
          <cell r="E1350">
            <v>1349</v>
          </cell>
          <cell r="F1350">
            <v>91441</v>
          </cell>
        </row>
        <row r="1351">
          <cell r="A1351" t="str">
            <v>09.14.42</v>
          </cell>
          <cell r="B1351" t="str">
            <v>RELE DE FALTA DE FASE E MINIMA TENSAO TRIFASICO</v>
          </cell>
          <cell r="C1351" t="str">
            <v>UN</v>
          </cell>
          <cell r="D1351">
            <v>85.74</v>
          </cell>
          <cell r="E1351">
            <v>1350</v>
          </cell>
          <cell r="F1351">
            <v>91442</v>
          </cell>
        </row>
        <row r="1352">
          <cell r="A1352" t="str">
            <v>09.14.43</v>
          </cell>
          <cell r="B1352" t="str">
            <v>PARA-RAIO TIPO CRISTAL VALVE - CLASSE 15 KV</v>
          </cell>
          <cell r="C1352" t="str">
            <v>UN</v>
          </cell>
          <cell r="D1352">
            <v>190.1</v>
          </cell>
          <cell r="E1352">
            <v>1351</v>
          </cell>
          <cell r="F1352">
            <v>91443</v>
          </cell>
        </row>
        <row r="1353">
          <cell r="A1353" t="str">
            <v>09.14.44</v>
          </cell>
          <cell r="B1353" t="str">
            <v>TAPETE DE BORRACHA 100 X 100 X 0.5 CM</v>
          </cell>
          <cell r="C1353" t="str">
            <v>UN</v>
          </cell>
          <cell r="D1353">
            <v>68.7</v>
          </cell>
          <cell r="E1353">
            <v>1352</v>
          </cell>
          <cell r="F1353">
            <v>91444</v>
          </cell>
        </row>
        <row r="1354">
          <cell r="A1354" t="str">
            <v>09.14.45</v>
          </cell>
          <cell r="B1354" t="str">
            <v>ESTRADO DE MADEIRA 100X100CM</v>
          </cell>
          <cell r="C1354" t="str">
            <v>UN</v>
          </cell>
          <cell r="D1354">
            <v>35.81</v>
          </cell>
          <cell r="E1354">
            <v>1353</v>
          </cell>
          <cell r="F1354">
            <v>91445</v>
          </cell>
        </row>
        <row r="1355">
          <cell r="A1355" t="str">
            <v>09.14.46</v>
          </cell>
          <cell r="B1355" t="str">
            <v>VARA DE MANOBRA DE FENOLITE 2.70 M / 15 KV</v>
          </cell>
          <cell r="C1355" t="str">
            <v>UN</v>
          </cell>
          <cell r="D1355">
            <v>75.61</v>
          </cell>
          <cell r="E1355">
            <v>1354</v>
          </cell>
          <cell r="F1355">
            <v>91446</v>
          </cell>
        </row>
        <row r="1356">
          <cell r="A1356" t="str">
            <v>09.14.47</v>
          </cell>
          <cell r="B1356" t="str">
            <v>CAIXA DE MEDICAO PADRAO ELETROPAULO - 100 X 100 X 25 CM</v>
          </cell>
          <cell r="C1356" t="str">
            <v>UN</v>
          </cell>
          <cell r="D1356">
            <v>494.54</v>
          </cell>
          <cell r="E1356">
            <v>1355</v>
          </cell>
          <cell r="F1356">
            <v>91447</v>
          </cell>
        </row>
        <row r="1357">
          <cell r="A1357" t="str">
            <v>09.14.48</v>
          </cell>
          <cell r="B1357" t="str">
            <v>VENEZIANA COM TELA DE PROTECAO EXP. 15 CM</v>
          </cell>
          <cell r="C1357" t="str">
            <v>M2</v>
          </cell>
          <cell r="D1357">
            <v>237.19</v>
          </cell>
          <cell r="E1357">
            <v>1356</v>
          </cell>
          <cell r="F1357">
            <v>91448</v>
          </cell>
        </row>
        <row r="1358">
          <cell r="A1358" t="str">
            <v>09.14.49</v>
          </cell>
          <cell r="B1358" t="str">
            <v>PLACA DE AVISO P/ CABINE PRIM. DE FERRO ESMALTADO 30 X 40 CM</v>
          </cell>
          <cell r="C1358" t="str">
            <v>UN</v>
          </cell>
          <cell r="D1358">
            <v>89.2</v>
          </cell>
          <cell r="E1358">
            <v>1357</v>
          </cell>
          <cell r="F1358">
            <v>91449</v>
          </cell>
        </row>
        <row r="1359">
          <cell r="A1359" t="str">
            <v>09.14.50</v>
          </cell>
          <cell r="B1359" t="str">
            <v>PLAQUETA INDICATIVADE PVC 8 X 12 CM</v>
          </cell>
          <cell r="C1359" t="str">
            <v>UN</v>
          </cell>
          <cell r="D1359">
            <v>3.74</v>
          </cell>
          <cell r="E1359">
            <v>1358</v>
          </cell>
          <cell r="F1359">
            <v>91450</v>
          </cell>
        </row>
        <row r="1360">
          <cell r="A1360" t="str">
            <v>09.14.51</v>
          </cell>
          <cell r="B1360" t="str">
            <v>MUDANCA DOS TAP'S DO TRANSFORMADOR DE FORCA</v>
          </cell>
          <cell r="C1360" t="str">
            <v>UN</v>
          </cell>
          <cell r="D1360">
            <v>99.46</v>
          </cell>
          <cell r="E1360">
            <v>1359</v>
          </cell>
          <cell r="F1360">
            <v>91451</v>
          </cell>
        </row>
        <row r="1361">
          <cell r="A1361" t="str">
            <v>09.14.52</v>
          </cell>
          <cell r="B1361" t="str">
            <v>MUDANCA DOS TAP'S DO TRANSFORMADOR DE POTENCIAL</v>
          </cell>
          <cell r="C1361" t="str">
            <v>UN</v>
          </cell>
          <cell r="D1361">
            <v>58.74</v>
          </cell>
          <cell r="E1361">
            <v>1360</v>
          </cell>
          <cell r="F1361">
            <v>91452</v>
          </cell>
        </row>
        <row r="1362">
          <cell r="A1362" t="str">
            <v>09.14.53</v>
          </cell>
          <cell r="B1362" t="str">
            <v>LIMPEZA DO POSTO PRIMARIO E PINTURA DOS BARRAMENTOS</v>
          </cell>
          <cell r="C1362" t="str">
            <v>UN</v>
          </cell>
          <cell r="D1362">
            <v>343.49</v>
          </cell>
          <cell r="E1362">
            <v>1361</v>
          </cell>
          <cell r="F1362">
            <v>91453</v>
          </cell>
        </row>
        <row r="1363">
          <cell r="A1363" t="str">
            <v>09.14.54</v>
          </cell>
          <cell r="B1363" t="str">
            <v>CRUZETA DE MADEIRA TRATADA DE 2.40 M</v>
          </cell>
          <cell r="C1363" t="str">
            <v>UN</v>
          </cell>
          <cell r="D1363">
            <v>97.28</v>
          </cell>
          <cell r="E1363">
            <v>1362</v>
          </cell>
          <cell r="F1363">
            <v>91454</v>
          </cell>
        </row>
        <row r="1364">
          <cell r="A1364" t="str">
            <v>09.14.55</v>
          </cell>
          <cell r="B1364" t="str">
            <v>SELA PARA CRUZETA DE MADEIRA</v>
          </cell>
          <cell r="C1364" t="str">
            <v>UN</v>
          </cell>
          <cell r="D1364">
            <v>25.29</v>
          </cell>
          <cell r="E1364">
            <v>1363</v>
          </cell>
          <cell r="F1364">
            <v>91455</v>
          </cell>
        </row>
        <row r="1365">
          <cell r="A1365" t="str">
            <v>09.14.56</v>
          </cell>
          <cell r="B1365" t="str">
            <v>MAO FRANCESA DE 700 MM</v>
          </cell>
          <cell r="C1365" t="str">
            <v>UN</v>
          </cell>
          <cell r="D1365">
            <v>26.39</v>
          </cell>
          <cell r="E1365">
            <v>1364</v>
          </cell>
          <cell r="F1365">
            <v>91456</v>
          </cell>
        </row>
        <row r="1366">
          <cell r="A1366" t="str">
            <v>09.14.57</v>
          </cell>
          <cell r="B1366" t="str">
            <v>BRACADEIRA PARA ELETRODUTO EM POSTE</v>
          </cell>
          <cell r="C1366" t="str">
            <v>UN</v>
          </cell>
          <cell r="D1366">
            <v>6.59</v>
          </cell>
          <cell r="E1366">
            <v>1365</v>
          </cell>
          <cell r="F1366">
            <v>91457</v>
          </cell>
        </row>
        <row r="1367">
          <cell r="A1367" t="str">
            <v>09.14.58</v>
          </cell>
          <cell r="B1367" t="str">
            <v>SUPORTE PARA TRANSFORMADOR EM POSTE</v>
          </cell>
          <cell r="C1367" t="str">
            <v>UN</v>
          </cell>
          <cell r="D1367">
            <v>93.47</v>
          </cell>
          <cell r="E1367">
            <v>1366</v>
          </cell>
          <cell r="F1367">
            <v>91458</v>
          </cell>
        </row>
        <row r="1368">
          <cell r="A1368" t="str">
            <v>09.14.59</v>
          </cell>
          <cell r="B1368" t="str">
            <v>LUVA DE BORRACHA ISOLACAO 20KV</v>
          </cell>
          <cell r="C1368" t="str">
            <v>PR</v>
          </cell>
          <cell r="D1368">
            <v>333.47</v>
          </cell>
          <cell r="E1368">
            <v>1367</v>
          </cell>
          <cell r="F1368">
            <v>91459</v>
          </cell>
        </row>
        <row r="1369">
          <cell r="A1369" t="str">
            <v>09.14.60</v>
          </cell>
          <cell r="B1369" t="str">
            <v>CHAVE SECCIONADORA TRIP SECA INTERNA 200A/15KV</v>
          </cell>
          <cell r="C1369" t="str">
            <v>UN</v>
          </cell>
          <cell r="D1369">
            <v>790.63</v>
          </cell>
          <cell r="E1369">
            <v>1368</v>
          </cell>
          <cell r="F1369">
            <v>91460</v>
          </cell>
        </row>
        <row r="1370">
          <cell r="A1370" t="str">
            <v>09.14.61</v>
          </cell>
          <cell r="B1370" t="str">
            <v>CHAVE SECCIONADORA TRIP SECA INTERNA 400A/15KV</v>
          </cell>
          <cell r="C1370" t="str">
            <v>UN</v>
          </cell>
          <cell r="D1370">
            <v>463.41</v>
          </cell>
          <cell r="E1370">
            <v>1369</v>
          </cell>
          <cell r="F1370">
            <v>91461</v>
          </cell>
        </row>
        <row r="1371">
          <cell r="A1371" t="str">
            <v>09.14.62</v>
          </cell>
          <cell r="B1371" t="str">
            <v>CHAVE SECCIONADORA TRIP INTERNA C/BASE FUS HH 400A/15KV</v>
          </cell>
          <cell r="C1371" t="str">
            <v>UN</v>
          </cell>
          <cell r="D1371">
            <v>779.72</v>
          </cell>
          <cell r="E1371">
            <v>1370</v>
          </cell>
          <cell r="F1371">
            <v>91462</v>
          </cell>
        </row>
        <row r="1372">
          <cell r="A1372" t="str">
            <v>09.14.80</v>
          </cell>
          <cell r="B1372" t="str">
            <v>CABINE MED/PROT/TRANSF BLINDADA SIMPLIF. ATE 225KVA COMPL. S/TRAFO</v>
          </cell>
          <cell r="C1372" t="str">
            <v>CJ</v>
          </cell>
          <cell r="D1372">
            <v>58358.21</v>
          </cell>
          <cell r="E1372">
            <v>1371</v>
          </cell>
          <cell r="F1372">
            <v>91480</v>
          </cell>
        </row>
        <row r="1373">
          <cell r="A1373" t="str">
            <v>09.14.82</v>
          </cell>
          <cell r="B1373" t="str">
            <v>CABINE MED/PROT/TRANSF BLINDADA ATE 500KVA EXTERNA COMPLETA S/TRAFO</v>
          </cell>
          <cell r="C1373" t="str">
            <v>CJ</v>
          </cell>
          <cell r="D1373">
            <v>72655.509999999995</v>
          </cell>
          <cell r="E1373">
            <v>1372</v>
          </cell>
          <cell r="F1373">
            <v>91482</v>
          </cell>
        </row>
        <row r="1374">
          <cell r="B1374" t="str">
            <v>TRANSFORMADORES</v>
          </cell>
          <cell r="E1374">
            <v>1373</v>
          </cell>
        </row>
        <row r="1375">
          <cell r="A1375" t="str">
            <v>09.15.01</v>
          </cell>
          <cell r="B1375" t="str">
            <v>TRANSFORMADOR TRIFASICO 15KV - 13.2KV / 220/127V - 15 KVA</v>
          </cell>
          <cell r="C1375" t="str">
            <v>UN</v>
          </cell>
          <cell r="D1375">
            <v>2892.63</v>
          </cell>
          <cell r="E1375">
            <v>1374</v>
          </cell>
          <cell r="F1375">
            <v>91501</v>
          </cell>
        </row>
        <row r="1376">
          <cell r="A1376" t="str">
            <v>09.15.02</v>
          </cell>
          <cell r="B1376" t="str">
            <v>TRANSFORMADOR TRIFASICO 15KV - 13.2KV / 220/127V - 30 KVA</v>
          </cell>
          <cell r="C1376" t="str">
            <v>UN</v>
          </cell>
          <cell r="D1376">
            <v>3467.63</v>
          </cell>
          <cell r="E1376">
            <v>1375</v>
          </cell>
          <cell r="F1376">
            <v>91502</v>
          </cell>
        </row>
        <row r="1377">
          <cell r="A1377" t="str">
            <v>09.15.03</v>
          </cell>
          <cell r="B1377" t="str">
            <v>TRANSFORMADOR TRIFASICO 15KV - 13.2KV / 220/127V - 45 KVA</v>
          </cell>
          <cell r="C1377" t="str">
            <v>UN</v>
          </cell>
          <cell r="D1377">
            <v>4462.8500000000004</v>
          </cell>
          <cell r="E1377">
            <v>1376</v>
          </cell>
          <cell r="F1377">
            <v>91503</v>
          </cell>
        </row>
        <row r="1378">
          <cell r="A1378" t="str">
            <v>09.15.04</v>
          </cell>
          <cell r="B1378" t="str">
            <v>TRANSFORMADOR TRIFASICO 15KV - 13.2KV / 220/127V - 75 KVA</v>
          </cell>
          <cell r="C1378" t="str">
            <v>UN</v>
          </cell>
          <cell r="D1378">
            <v>5748.08</v>
          </cell>
          <cell r="E1378">
            <v>1377</v>
          </cell>
          <cell r="F1378">
            <v>91504</v>
          </cell>
        </row>
        <row r="1379">
          <cell r="A1379" t="str">
            <v>09.15.05</v>
          </cell>
          <cell r="B1379" t="str">
            <v>TRANSFORMADOR TRIFASICO 15KV - 13.2KV / 220/127V - 112.5 KVA</v>
          </cell>
          <cell r="C1379" t="str">
            <v>UN</v>
          </cell>
          <cell r="D1379">
            <v>7202.11</v>
          </cell>
          <cell r="E1379">
            <v>1378</v>
          </cell>
          <cell r="F1379">
            <v>91505</v>
          </cell>
        </row>
        <row r="1380">
          <cell r="A1380" t="str">
            <v>09.15.06</v>
          </cell>
          <cell r="B1380" t="str">
            <v>TRANSFORMADOR TRIFASICO 15KV - 13.2KV / 220/127V - 150 KVA</v>
          </cell>
          <cell r="C1380" t="str">
            <v>UN</v>
          </cell>
          <cell r="D1380">
            <v>8540.4500000000007</v>
          </cell>
          <cell r="E1380">
            <v>1379</v>
          </cell>
          <cell r="F1380">
            <v>91506</v>
          </cell>
        </row>
        <row r="1381">
          <cell r="A1381" t="str">
            <v>09.15.07</v>
          </cell>
          <cell r="B1381" t="str">
            <v>TRANSFORMADOR TRIFASICO 15KV - 13.2KV / 220/127V - 225 KVA</v>
          </cell>
          <cell r="C1381" t="str">
            <v>UN</v>
          </cell>
          <cell r="D1381">
            <v>12240.54</v>
          </cell>
          <cell r="E1381">
            <v>1380</v>
          </cell>
          <cell r="F1381">
            <v>91507</v>
          </cell>
        </row>
        <row r="1382">
          <cell r="A1382" t="str">
            <v>09.15.08</v>
          </cell>
          <cell r="B1382" t="str">
            <v>TRANSFORMADOR TRIFASICO 15KV - 13.2KV / 220/127V - 300 KVA</v>
          </cell>
          <cell r="C1382" t="str">
            <v>UN</v>
          </cell>
          <cell r="D1382">
            <v>13811.13</v>
          </cell>
          <cell r="E1382">
            <v>1381</v>
          </cell>
          <cell r="F1382">
            <v>91508</v>
          </cell>
        </row>
        <row r="1383">
          <cell r="A1383" t="str">
            <v>09.15.09</v>
          </cell>
          <cell r="B1383" t="str">
            <v>TRANSFORMADOR TRIFASICO 15KV - 13.2KV / 220/127V - 500 KVA</v>
          </cell>
          <cell r="C1383" t="str">
            <v>UN</v>
          </cell>
          <cell r="D1383">
            <v>19990.34</v>
          </cell>
          <cell r="E1383">
            <v>1382</v>
          </cell>
          <cell r="F1383">
            <v>91509</v>
          </cell>
        </row>
        <row r="1384">
          <cell r="A1384" t="str">
            <v>09.15.10</v>
          </cell>
          <cell r="B1384" t="str">
            <v>TRANSFORMADOR TRIFASICO 15KV - 13.2KV / 220/127V - 750 KVA</v>
          </cell>
          <cell r="C1384" t="str">
            <v>UN</v>
          </cell>
          <cell r="D1384">
            <v>26388.22</v>
          </cell>
          <cell r="E1384">
            <v>1383</v>
          </cell>
          <cell r="F1384">
            <v>91510</v>
          </cell>
        </row>
        <row r="1385">
          <cell r="A1385" t="str">
            <v>09.15.11</v>
          </cell>
          <cell r="B1385" t="str">
            <v>TRANSFORMADOR TRIFASICO 15KV - 13.2KV / 3.8KV - 220 / 127V - 15 KVA</v>
          </cell>
          <cell r="C1385" t="str">
            <v>UN</v>
          </cell>
          <cell r="D1385">
            <v>3099.73</v>
          </cell>
          <cell r="E1385">
            <v>1384</v>
          </cell>
          <cell r="F1385">
            <v>91511</v>
          </cell>
        </row>
        <row r="1386">
          <cell r="A1386" t="str">
            <v>09.15.12</v>
          </cell>
          <cell r="B1386" t="str">
            <v>TRANSFORMADOR TRIFASICO 15KV - 13.2KV / 3.8KV - 220 / 127V - 30 KVA</v>
          </cell>
          <cell r="C1386" t="str">
            <v>UN</v>
          </cell>
          <cell r="D1386">
            <v>3777.2</v>
          </cell>
          <cell r="E1386">
            <v>1385</v>
          </cell>
          <cell r="F1386">
            <v>91512</v>
          </cell>
        </row>
        <row r="1387">
          <cell r="A1387" t="str">
            <v>09.15.13</v>
          </cell>
          <cell r="B1387" t="str">
            <v>TRANSFORMADOR TRIFASICO 15KV - 13.2KV / 3.8KV - 220 / 127V - 45 KVA</v>
          </cell>
          <cell r="C1387" t="str">
            <v>UN</v>
          </cell>
          <cell r="D1387">
            <v>4462.8500000000004</v>
          </cell>
          <cell r="E1387">
            <v>1386</v>
          </cell>
          <cell r="F1387">
            <v>91513</v>
          </cell>
        </row>
        <row r="1388">
          <cell r="A1388" t="str">
            <v>09.15.14</v>
          </cell>
          <cell r="B1388" t="str">
            <v>TRANSFORMADOR TRIFASICO 15KV - 13.2KV / 3.8KV - 220 / 127V - 75 KVA</v>
          </cell>
          <cell r="C1388" t="str">
            <v>UN</v>
          </cell>
          <cell r="D1388">
            <v>5748.08</v>
          </cell>
          <cell r="E1388">
            <v>1387</v>
          </cell>
          <cell r="F1388">
            <v>91514</v>
          </cell>
        </row>
        <row r="1389">
          <cell r="A1389" t="str">
            <v>09.15.15</v>
          </cell>
          <cell r="B1389" t="str">
            <v>TRANSFORMADOR TRIFASICO 15KV - 13.2KV / 3.8KV - 220 / 127V-112.5 KVA</v>
          </cell>
          <cell r="C1389" t="str">
            <v>UN</v>
          </cell>
          <cell r="D1389">
            <v>7163.11</v>
          </cell>
          <cell r="E1389">
            <v>1388</v>
          </cell>
          <cell r="F1389">
            <v>91515</v>
          </cell>
        </row>
        <row r="1390">
          <cell r="A1390" t="str">
            <v>09.15.16</v>
          </cell>
          <cell r="B1390" t="str">
            <v>TRANSFORMADOR TRIFASICO 15KV - 13.2KV / 3.8KV - 220 / 127V - 150 KVA</v>
          </cell>
          <cell r="C1390" t="str">
            <v>UN</v>
          </cell>
          <cell r="D1390">
            <v>8540.4500000000007</v>
          </cell>
          <cell r="E1390">
            <v>1389</v>
          </cell>
          <cell r="F1390">
            <v>91516</v>
          </cell>
        </row>
        <row r="1391">
          <cell r="A1391" t="str">
            <v>09.15.17</v>
          </cell>
          <cell r="B1391" t="str">
            <v>TRANSFORMADOR TRIFASICO 15KV - 13.2KV / 3.8KV - 220 / 127V - 225 KVA</v>
          </cell>
          <cell r="C1391" t="str">
            <v>UN</v>
          </cell>
          <cell r="D1391">
            <v>12240.54</v>
          </cell>
          <cell r="E1391">
            <v>1390</v>
          </cell>
          <cell r="F1391">
            <v>91517</v>
          </cell>
        </row>
        <row r="1392">
          <cell r="A1392" t="str">
            <v>09.15.18</v>
          </cell>
          <cell r="B1392" t="str">
            <v>TRANSFORMADOR TRIFASICO 15KV - 13.2KV / 3.8KV - 220 / 127V - 300 KVA</v>
          </cell>
          <cell r="C1392" t="str">
            <v>UN</v>
          </cell>
          <cell r="D1392">
            <v>12997.46</v>
          </cell>
          <cell r="E1392">
            <v>1391</v>
          </cell>
          <cell r="F1392">
            <v>91518</v>
          </cell>
        </row>
        <row r="1393">
          <cell r="A1393" t="str">
            <v>09.15.19</v>
          </cell>
          <cell r="B1393" t="str">
            <v>TRANSFORMADOR TRIFASICO 15KV - 13.2KV / 3.8KV - 220 / 127V - 500 KVA</v>
          </cell>
          <cell r="C1393" t="str">
            <v>UN</v>
          </cell>
          <cell r="D1393">
            <v>19990.34</v>
          </cell>
          <cell r="E1393">
            <v>1392</v>
          </cell>
          <cell r="F1393">
            <v>91519</v>
          </cell>
        </row>
        <row r="1394">
          <cell r="A1394" t="str">
            <v>09.15.20</v>
          </cell>
          <cell r="B1394" t="str">
            <v>TRANSFORMADOR TRIFASICO 15KV - 13.2KV / 3.8KV - 220 / 127V - 750 KVA</v>
          </cell>
          <cell r="C1394" t="str">
            <v>UN</v>
          </cell>
          <cell r="D1394">
            <v>26388.22</v>
          </cell>
          <cell r="E1394">
            <v>1393</v>
          </cell>
          <cell r="F1394">
            <v>91520</v>
          </cell>
        </row>
        <row r="1395">
          <cell r="A1395" t="str">
            <v>09.15.21</v>
          </cell>
          <cell r="B1395" t="str">
            <v>ALUGUEL DE TRANSFORMADOR - 150 KVA</v>
          </cell>
          <cell r="C1395" t="str">
            <v>MS</v>
          </cell>
          <cell r="D1395">
            <v>499.81</v>
          </cell>
          <cell r="E1395">
            <v>1394</v>
          </cell>
          <cell r="F1395">
            <v>91521</v>
          </cell>
        </row>
        <row r="1396">
          <cell r="A1396" t="str">
            <v>09.15.22</v>
          </cell>
          <cell r="B1396" t="str">
            <v>ALUGUEL DE TRANSFORMADOR - 225 KVA</v>
          </cell>
          <cell r="C1396" t="str">
            <v>MS</v>
          </cell>
          <cell r="D1396">
            <v>641.65</v>
          </cell>
          <cell r="E1396">
            <v>1395</v>
          </cell>
          <cell r="F1396">
            <v>91522</v>
          </cell>
        </row>
        <row r="1397">
          <cell r="A1397" t="str">
            <v>09.15.23</v>
          </cell>
          <cell r="B1397" t="str">
            <v>ALUGUEL DE TRANSFORMADOR - 300 KVA</v>
          </cell>
          <cell r="C1397" t="str">
            <v>MS</v>
          </cell>
          <cell r="D1397">
            <v>722.7</v>
          </cell>
          <cell r="E1397">
            <v>1396</v>
          </cell>
          <cell r="F1397">
            <v>91523</v>
          </cell>
        </row>
        <row r="1398">
          <cell r="A1398" t="str">
            <v>09.15.24</v>
          </cell>
          <cell r="B1398" t="str">
            <v>ALUGUEL DE TRANSFORMADOR - 500 KVA</v>
          </cell>
          <cell r="C1398" t="str">
            <v>MS</v>
          </cell>
          <cell r="D1398">
            <v>911.82</v>
          </cell>
          <cell r="E1398">
            <v>1397</v>
          </cell>
          <cell r="F1398">
            <v>91524</v>
          </cell>
        </row>
        <row r="1399">
          <cell r="A1399" t="str">
            <v>09.15.40</v>
          </cell>
          <cell r="B1399" t="str">
            <v>TRANSFORMADOR TRIFÁSICO À SECO 500 KVA - 13,8/13,2/12,6 KV- 220/127V</v>
          </cell>
          <cell r="C1399" t="str">
            <v>UN</v>
          </cell>
          <cell r="D1399">
            <v>19990.34</v>
          </cell>
          <cell r="E1399">
            <v>1398</v>
          </cell>
          <cell r="F1399">
            <v>91540</v>
          </cell>
        </row>
        <row r="1400">
          <cell r="B1400" t="str">
            <v>CAPACITORES</v>
          </cell>
          <cell r="E1400">
            <v>1399</v>
          </cell>
        </row>
        <row r="1401">
          <cell r="A1401" t="str">
            <v>09.16.01</v>
          </cell>
          <cell r="B1401" t="str">
            <v>CAPACITOR P/ CORRECAO DO FATOR DE POTENCIA - 220V - 2.5 KVAR</v>
          </cell>
          <cell r="C1401" t="str">
            <v>UN</v>
          </cell>
          <cell r="D1401">
            <v>256.60000000000002</v>
          </cell>
          <cell r="E1401">
            <v>1400</v>
          </cell>
          <cell r="F1401">
            <v>91601</v>
          </cell>
        </row>
        <row r="1402">
          <cell r="A1402" t="str">
            <v>09.16.02</v>
          </cell>
          <cell r="B1402" t="str">
            <v>CAPACITOR P/ CORRECAO DO FATOR DE POTENCIA - 220V - 5.0 KVAR</v>
          </cell>
          <cell r="C1402" t="str">
            <v>UN</v>
          </cell>
          <cell r="D1402">
            <v>299.83999999999997</v>
          </cell>
          <cell r="E1402">
            <v>1401</v>
          </cell>
          <cell r="F1402">
            <v>91602</v>
          </cell>
        </row>
        <row r="1403">
          <cell r="A1403" t="str">
            <v>09.16.03</v>
          </cell>
          <cell r="B1403" t="str">
            <v>CAPACITOR P/ CORRECAO DO FATOR DE POTENCIA - 220V - 7.5 KVAR</v>
          </cell>
          <cell r="C1403" t="str">
            <v>UN</v>
          </cell>
          <cell r="D1403">
            <v>347.5</v>
          </cell>
          <cell r="E1403">
            <v>1402</v>
          </cell>
          <cell r="F1403">
            <v>91603</v>
          </cell>
        </row>
        <row r="1404">
          <cell r="A1404" t="str">
            <v>09.16.04</v>
          </cell>
          <cell r="B1404" t="str">
            <v>CAPACITOR P/ CORRECAO DO FATOR DE POTENCIA - 220V - 10.0 KVAR</v>
          </cell>
          <cell r="C1404" t="str">
            <v>UN</v>
          </cell>
          <cell r="D1404">
            <v>420.16</v>
          </cell>
          <cell r="E1404">
            <v>1403</v>
          </cell>
          <cell r="F1404">
            <v>91604</v>
          </cell>
        </row>
        <row r="1405">
          <cell r="A1405" t="str">
            <v>09.16.05</v>
          </cell>
          <cell r="B1405" t="str">
            <v>CAPACITOR P/ CORRECAO DO FATOR DE POTENCIA - 220V - 12.5 KVAR</v>
          </cell>
          <cell r="C1405" t="str">
            <v>UN</v>
          </cell>
          <cell r="D1405">
            <v>511.28</v>
          </cell>
          <cell r="E1405">
            <v>1404</v>
          </cell>
          <cell r="F1405">
            <v>91605</v>
          </cell>
        </row>
        <row r="1406">
          <cell r="A1406" t="str">
            <v>09.16.06</v>
          </cell>
          <cell r="B1406" t="str">
            <v>CAPACITOR P/ CORRECAO DO FATOR DE POTENCIA - 220V - 15.0 KVAR</v>
          </cell>
          <cell r="C1406" t="str">
            <v>UN</v>
          </cell>
          <cell r="D1406">
            <v>538.54999999999995</v>
          </cell>
          <cell r="E1406">
            <v>1405</v>
          </cell>
          <cell r="F1406">
            <v>91606</v>
          </cell>
        </row>
        <row r="1407">
          <cell r="A1407" t="str">
            <v>09.16.07</v>
          </cell>
          <cell r="B1407" t="str">
            <v>CAPACITOR P/ CORRECAO DO FATOR DE POTENCIA - 220V - 17.5 KVAR</v>
          </cell>
          <cell r="C1407" t="str">
            <v>UN</v>
          </cell>
          <cell r="D1407">
            <v>629.12</v>
          </cell>
          <cell r="E1407">
            <v>1406</v>
          </cell>
          <cell r="F1407">
            <v>91607</v>
          </cell>
        </row>
        <row r="1408">
          <cell r="A1408" t="str">
            <v>09.16.08</v>
          </cell>
          <cell r="B1408" t="str">
            <v>CAPACITOR P/ CORRECAO DO FATOR DE POTENCIA - 220V - 20.0 KVAR</v>
          </cell>
          <cell r="C1408" t="str">
            <v>UN</v>
          </cell>
          <cell r="D1408">
            <v>659.13</v>
          </cell>
          <cell r="E1408">
            <v>1407</v>
          </cell>
          <cell r="F1408">
            <v>91608</v>
          </cell>
        </row>
        <row r="1409">
          <cell r="A1409" t="str">
            <v>09.16.09</v>
          </cell>
          <cell r="B1409" t="str">
            <v>CAPACITOR P/ CORRECAO DO FATOR DE POTENCIA - 220V - 22.5 KVAR</v>
          </cell>
          <cell r="C1409" t="str">
            <v>UN</v>
          </cell>
          <cell r="D1409">
            <v>734.84</v>
          </cell>
          <cell r="E1409">
            <v>1408</v>
          </cell>
          <cell r="F1409">
            <v>91609</v>
          </cell>
        </row>
        <row r="1410">
          <cell r="A1410" t="str">
            <v>09.16.10</v>
          </cell>
          <cell r="B1410" t="str">
            <v>CAPACITOR P/ CORRECAO DO FATOR DE POTENCIA - 220V - 25.0 KVAR</v>
          </cell>
          <cell r="C1410" t="str">
            <v>UN</v>
          </cell>
          <cell r="D1410">
            <v>814.03</v>
          </cell>
          <cell r="E1410">
            <v>1409</v>
          </cell>
          <cell r="F1410">
            <v>91610</v>
          </cell>
        </row>
        <row r="1411">
          <cell r="A1411" t="str">
            <v>09.16.11</v>
          </cell>
          <cell r="B1411" t="str">
            <v>CAPACITOR P/ CORRECAO DO FATOR DE POTENCIA - 220V - 30.0 KVAR</v>
          </cell>
          <cell r="C1411" t="str">
            <v>UN</v>
          </cell>
          <cell r="D1411">
            <v>876.87</v>
          </cell>
          <cell r="E1411">
            <v>1410</v>
          </cell>
          <cell r="F1411">
            <v>91611</v>
          </cell>
        </row>
        <row r="1412">
          <cell r="A1412" t="str">
            <v>09.16.12</v>
          </cell>
          <cell r="B1412" t="str">
            <v>CAPACITOR P/ CORRECAO DO FATOR DE POTENCIA - 220V - 35.0 KVAR</v>
          </cell>
          <cell r="C1412" t="str">
            <v>UN</v>
          </cell>
          <cell r="D1412">
            <v>1012.79</v>
          </cell>
          <cell r="E1412">
            <v>1411</v>
          </cell>
          <cell r="F1412">
            <v>91612</v>
          </cell>
        </row>
        <row r="1413">
          <cell r="A1413" t="str">
            <v>09.16.13</v>
          </cell>
          <cell r="B1413" t="str">
            <v>CAPACITOR P/ CORRECAO DO FATOR DE POTENCIA - 220V - 40.0 KVAR</v>
          </cell>
          <cell r="C1413" t="str">
            <v>UN</v>
          </cell>
          <cell r="D1413">
            <v>1055.96</v>
          </cell>
          <cell r="E1413">
            <v>1412</v>
          </cell>
          <cell r="F1413">
            <v>91613</v>
          </cell>
        </row>
        <row r="1414">
          <cell r="A1414" t="str">
            <v>09.16.14</v>
          </cell>
          <cell r="B1414" t="str">
            <v>CAPACITOR P/ CORRECAO DO FATOR DE POTENCIA - 220V - 45.0 KVAR</v>
          </cell>
          <cell r="C1414" t="str">
            <v>UN</v>
          </cell>
          <cell r="D1414">
            <v>1124.31</v>
          </cell>
          <cell r="E1414">
            <v>1413</v>
          </cell>
          <cell r="F1414">
            <v>91614</v>
          </cell>
        </row>
        <row r="1415">
          <cell r="A1415" t="str">
            <v>09.16.15</v>
          </cell>
          <cell r="B1415" t="str">
            <v>CAPACITOR P/ CORRECAO DO FATOR DE POTENCIA - 220V - 50.0 KVAR</v>
          </cell>
          <cell r="C1415" t="str">
            <v>UN</v>
          </cell>
          <cell r="D1415">
            <v>1238.54</v>
          </cell>
          <cell r="E1415">
            <v>1414</v>
          </cell>
          <cell r="F1415">
            <v>91615</v>
          </cell>
        </row>
        <row r="1416">
          <cell r="B1416" t="str">
            <v>CONJUNTOS DE ILUMINAÇÃO</v>
          </cell>
          <cell r="E1416">
            <v>1415</v>
          </cell>
        </row>
        <row r="1417">
          <cell r="A1417" t="str">
            <v>09.20.10</v>
          </cell>
          <cell r="B1417" t="str">
            <v>LC.02-ILUM.QUADRA C/POSTE CONCR TUB H LIV.=10M C/3 PROJ VP/MERC 400W</v>
          </cell>
          <cell r="C1417" t="str">
            <v>CJ</v>
          </cell>
          <cell r="D1417">
            <v>1798.11</v>
          </cell>
          <cell r="E1417">
            <v>1416</v>
          </cell>
          <cell r="F1417">
            <v>92010</v>
          </cell>
        </row>
        <row r="1418">
          <cell r="A1418" t="str">
            <v>09.20.15</v>
          </cell>
          <cell r="B1418" t="str">
            <v>LC.05-POSTE CONCR.TUB H LIV.= 5M LUM C/VIDR.C/LAMP.MISTA 250W</v>
          </cell>
          <cell r="C1418" t="str">
            <v>CJ</v>
          </cell>
          <cell r="D1418">
            <v>1069.1400000000001</v>
          </cell>
          <cell r="E1418">
            <v>1417</v>
          </cell>
          <cell r="F1418">
            <v>92015</v>
          </cell>
        </row>
        <row r="1419">
          <cell r="A1419" t="str">
            <v>09.20.18</v>
          </cell>
          <cell r="B1419" t="str">
            <v>LC.08-POSTE CONCR TUB H LIV.= 5M LUM.C/ALOJ.C/LAMP.VP/MERCURIO 250W</v>
          </cell>
          <cell r="C1419" t="str">
            <v>CJ</v>
          </cell>
          <cell r="D1419">
            <v>1310.44</v>
          </cell>
          <cell r="E1419">
            <v>1418</v>
          </cell>
          <cell r="F1419">
            <v>92018</v>
          </cell>
        </row>
        <row r="1420">
          <cell r="A1420" t="str">
            <v>09.20.21</v>
          </cell>
          <cell r="B1420" t="str">
            <v>LC.11-POSTE CONCR TUB H LIV.= 5M LUM.C/ALOJ.C/LAMP.VP/SODIO 150W</v>
          </cell>
          <cell r="C1420" t="str">
            <v>CJ</v>
          </cell>
          <cell r="D1420">
            <v>1355.76</v>
          </cell>
          <cell r="E1420">
            <v>1419</v>
          </cell>
          <cell r="F1420">
            <v>92021</v>
          </cell>
        </row>
        <row r="1421">
          <cell r="A1421" t="str">
            <v>09.20.22</v>
          </cell>
          <cell r="B1421" t="str">
            <v>LC.12-POSTE CONCR TUB H LIV.= 5M LUM.C/ALOJ.C/LAMP.VP/SODIO 250W</v>
          </cell>
          <cell r="C1421" t="str">
            <v>CJ</v>
          </cell>
          <cell r="D1421">
            <v>1359.91</v>
          </cell>
          <cell r="E1421">
            <v>1420</v>
          </cell>
          <cell r="F1421">
            <v>92022</v>
          </cell>
        </row>
        <row r="1422">
          <cell r="A1422" t="str">
            <v>09.20.25</v>
          </cell>
          <cell r="B1422" t="str">
            <v>LC.15-POSTE CONCR TUB H LIV.= 7M LUM.C/VIDR.C/LAMP.MISTA 250 W</v>
          </cell>
          <cell r="C1422" t="str">
            <v>CJ</v>
          </cell>
          <cell r="D1422">
            <v>1207.21</v>
          </cell>
          <cell r="E1422">
            <v>1421</v>
          </cell>
          <cell r="F1422">
            <v>92025</v>
          </cell>
        </row>
        <row r="1423">
          <cell r="A1423" t="str">
            <v>09.20.28</v>
          </cell>
          <cell r="B1423" t="str">
            <v>LC.18-POSTE CONCR TUB H LIV.= 7M LUM.C/ALOJ.C/LAMP.VP/MERCURIO 250W</v>
          </cell>
          <cell r="C1423" t="str">
            <v>CJ</v>
          </cell>
          <cell r="D1423">
            <v>1448.51</v>
          </cell>
          <cell r="E1423">
            <v>1422</v>
          </cell>
          <cell r="F1423">
            <v>92028</v>
          </cell>
        </row>
        <row r="1424">
          <cell r="A1424" t="str">
            <v>09.20.31</v>
          </cell>
          <cell r="B1424" t="str">
            <v>LC.21-POSTE CONCR TUB H LIV.= 7M LUM.C/ALOJ.C/LAMP.VP/SODIO 150W</v>
          </cell>
          <cell r="C1424" t="str">
            <v>CJ</v>
          </cell>
          <cell r="D1424">
            <v>1493.83</v>
          </cell>
          <cell r="E1424">
            <v>1423</v>
          </cell>
          <cell r="F1424">
            <v>92031</v>
          </cell>
        </row>
        <row r="1425">
          <cell r="A1425" t="str">
            <v>09.20.32</v>
          </cell>
          <cell r="B1425" t="str">
            <v>LC.22-POSTE CONCR TUB H= 7M LIV.LUM C/ALOJ.C/LAMP.VP/SODIO 250W</v>
          </cell>
          <cell r="C1425" t="str">
            <v>CJ</v>
          </cell>
          <cell r="D1425">
            <v>1497.99</v>
          </cell>
          <cell r="E1425">
            <v>1424</v>
          </cell>
          <cell r="F1425">
            <v>92032</v>
          </cell>
        </row>
        <row r="1426">
          <cell r="B1426" t="str">
            <v>DEMOLIÇÕES - ENTRADA E DISTRIBUIÇÃO</v>
          </cell>
          <cell r="E1426">
            <v>1425</v>
          </cell>
        </row>
        <row r="1427">
          <cell r="A1427" t="str">
            <v>09.50.01</v>
          </cell>
          <cell r="B1427" t="str">
            <v>REMOCAO DE POSTE DE ENTRADA DE ENERGIA EM BAIXA TENSAO - GALVANIZADO</v>
          </cell>
          <cell r="C1427" t="str">
            <v>UN</v>
          </cell>
          <cell r="D1427">
            <v>56.73</v>
          </cell>
          <cell r="E1427">
            <v>1426</v>
          </cell>
          <cell r="F1427">
            <v>95001</v>
          </cell>
        </row>
        <row r="1428">
          <cell r="A1428" t="str">
            <v>09.50.02</v>
          </cell>
          <cell r="B1428" t="str">
            <v>REMOCAO DE POSTE DE ENTRADA DE ENERGIA EM BAIXA TENSAO - CONCRETO</v>
          </cell>
          <cell r="C1428" t="str">
            <v>UN</v>
          </cell>
          <cell r="D1428">
            <v>70.92</v>
          </cell>
          <cell r="E1428">
            <v>1427</v>
          </cell>
          <cell r="F1428">
            <v>95002</v>
          </cell>
        </row>
        <row r="1429">
          <cell r="A1429" t="str">
            <v>09.50.03</v>
          </cell>
          <cell r="B1429" t="str">
            <v>REMOCAO DE CAIXA DE ENTRADA DE ENERGIA EM BAIXA TENSAO</v>
          </cell>
          <cell r="C1429" t="str">
            <v>UN</v>
          </cell>
          <cell r="D1429">
            <v>56.73</v>
          </cell>
          <cell r="E1429">
            <v>1428</v>
          </cell>
          <cell r="F1429">
            <v>95003</v>
          </cell>
        </row>
        <row r="1430">
          <cell r="A1430" t="str">
            <v>09.50.04</v>
          </cell>
          <cell r="B1430" t="str">
            <v>REMOCAO DE ARMACAO TIPO BRAQUETE</v>
          </cell>
          <cell r="C1430" t="str">
            <v>UN</v>
          </cell>
          <cell r="D1430">
            <v>7.09</v>
          </cell>
          <cell r="E1430">
            <v>1429</v>
          </cell>
          <cell r="F1430">
            <v>95004</v>
          </cell>
        </row>
        <row r="1431">
          <cell r="A1431" t="str">
            <v>09.50.05</v>
          </cell>
          <cell r="B1431" t="str">
            <v>REMOCAO DE CABECOTE TIPO"TELESP"</v>
          </cell>
          <cell r="C1431" t="str">
            <v>UN</v>
          </cell>
          <cell r="D1431">
            <v>3.55</v>
          </cell>
          <cell r="E1431">
            <v>1430</v>
          </cell>
          <cell r="F1431">
            <v>95005</v>
          </cell>
        </row>
        <row r="1432">
          <cell r="A1432" t="str">
            <v>09.50.06</v>
          </cell>
          <cell r="B1432" t="str">
            <v>REMOCAO DE CAIXA DE ENTRADA DE TELEFONE TIPO"TELESP"</v>
          </cell>
          <cell r="C1432" t="str">
            <v>UN</v>
          </cell>
          <cell r="D1432">
            <v>28.37</v>
          </cell>
          <cell r="E1432">
            <v>1431</v>
          </cell>
          <cell r="F1432">
            <v>95006</v>
          </cell>
        </row>
        <row r="1433">
          <cell r="A1433" t="str">
            <v>09.50.09</v>
          </cell>
          <cell r="B1433" t="str">
            <v>REMOCAO DE PERFILADOS</v>
          </cell>
          <cell r="C1433" t="str">
            <v>M</v>
          </cell>
          <cell r="D1433">
            <v>5.67</v>
          </cell>
          <cell r="E1433">
            <v>1432</v>
          </cell>
          <cell r="F1433">
            <v>95009</v>
          </cell>
        </row>
        <row r="1434">
          <cell r="A1434" t="str">
            <v>09.50.10</v>
          </cell>
          <cell r="B1434" t="str">
            <v>REMOCAO DE ELETRODUTOS EMBUTIDOS - ATE 2"</v>
          </cell>
          <cell r="C1434" t="str">
            <v>M</v>
          </cell>
          <cell r="D1434">
            <v>7.09</v>
          </cell>
          <cell r="E1434">
            <v>1433</v>
          </cell>
          <cell r="F1434">
            <v>95010</v>
          </cell>
        </row>
        <row r="1435">
          <cell r="A1435" t="str">
            <v>09.50.11</v>
          </cell>
          <cell r="B1435" t="str">
            <v>REMOCAO DE ELETRODUTOS EMBUTIDOS - ACIMA DE 2"</v>
          </cell>
          <cell r="C1435" t="str">
            <v>M</v>
          </cell>
          <cell r="D1435">
            <v>14.18</v>
          </cell>
          <cell r="E1435">
            <v>1434</v>
          </cell>
          <cell r="F1435">
            <v>95011</v>
          </cell>
        </row>
        <row r="1436">
          <cell r="A1436" t="str">
            <v>09.50.12</v>
          </cell>
          <cell r="B1436" t="str">
            <v>REMOCAO DE ELETRODUTOS APARENTES - ATE 2"</v>
          </cell>
          <cell r="C1436" t="str">
            <v>M</v>
          </cell>
          <cell r="D1436">
            <v>3.55</v>
          </cell>
          <cell r="E1436">
            <v>1435</v>
          </cell>
          <cell r="F1436">
            <v>95012</v>
          </cell>
        </row>
        <row r="1437">
          <cell r="A1437" t="str">
            <v>09.50.13</v>
          </cell>
          <cell r="B1437" t="str">
            <v>REMOCAO DE ELETRODUTOS APARENTES - ACIMA DE 2"</v>
          </cell>
          <cell r="C1437" t="str">
            <v>M</v>
          </cell>
          <cell r="D1437">
            <v>7.09</v>
          </cell>
          <cell r="E1437">
            <v>1436</v>
          </cell>
          <cell r="F1437">
            <v>95013</v>
          </cell>
        </row>
        <row r="1438">
          <cell r="A1438" t="str">
            <v>09.50.14</v>
          </cell>
          <cell r="B1438" t="str">
            <v>REMOCAO DE FIO EMBUTIDO - ATE 16MM2</v>
          </cell>
          <cell r="C1438" t="str">
            <v>M</v>
          </cell>
          <cell r="D1438">
            <v>0.71</v>
          </cell>
          <cell r="E1438">
            <v>1437</v>
          </cell>
          <cell r="F1438">
            <v>95014</v>
          </cell>
        </row>
        <row r="1439">
          <cell r="A1439" t="str">
            <v>09.50.15</v>
          </cell>
          <cell r="B1439" t="str">
            <v>REMOCAO DE CABO EMBUTIDO - ACIMA DE 16MM2</v>
          </cell>
          <cell r="C1439" t="str">
            <v>M</v>
          </cell>
          <cell r="D1439">
            <v>1.42</v>
          </cell>
          <cell r="E1439">
            <v>1438</v>
          </cell>
          <cell r="F1439">
            <v>95015</v>
          </cell>
        </row>
        <row r="1440">
          <cell r="A1440" t="str">
            <v>09.50.16</v>
          </cell>
          <cell r="B1440" t="str">
            <v>REMOCAO DE FIO APARENTE - ATE 16MM2</v>
          </cell>
          <cell r="C1440" t="str">
            <v>M</v>
          </cell>
          <cell r="D1440">
            <v>0.85</v>
          </cell>
          <cell r="E1440">
            <v>1439</v>
          </cell>
          <cell r="F1440">
            <v>95016</v>
          </cell>
        </row>
        <row r="1441">
          <cell r="A1441" t="str">
            <v>09.50.17</v>
          </cell>
          <cell r="B1441" t="str">
            <v>REMOCAO DE CABO APARENTE - ACIMA DE 16MM2</v>
          </cell>
          <cell r="C1441" t="str">
            <v>M</v>
          </cell>
          <cell r="D1441">
            <v>1.7</v>
          </cell>
          <cell r="E1441">
            <v>1440</v>
          </cell>
          <cell r="F1441">
            <v>95017</v>
          </cell>
        </row>
        <row r="1442">
          <cell r="A1442" t="str">
            <v>09.50.18</v>
          </cell>
          <cell r="B1442" t="str">
            <v>REMOCAO DE TERMINAIS OU CONECTORES DE PRESSAO PARA CABOS</v>
          </cell>
          <cell r="C1442" t="str">
            <v>UN</v>
          </cell>
          <cell r="D1442">
            <v>2.84</v>
          </cell>
          <cell r="E1442">
            <v>1441</v>
          </cell>
          <cell r="F1442">
            <v>95018</v>
          </cell>
        </row>
        <row r="1443">
          <cell r="A1443" t="str">
            <v>09.50.20</v>
          </cell>
          <cell r="B1443" t="str">
            <v>REMOCAO DE SUPORTE-ISOLADOR TIPO ROLDANA</v>
          </cell>
          <cell r="C1443" t="str">
            <v>UN</v>
          </cell>
          <cell r="D1443">
            <v>2.84</v>
          </cell>
          <cell r="E1443">
            <v>1442</v>
          </cell>
          <cell r="F1443">
            <v>95020</v>
          </cell>
        </row>
        <row r="1444">
          <cell r="B1444" t="str">
            <v>DEMOLIÇÕES - CAIXAS E QUADROS</v>
          </cell>
          <cell r="E1444">
            <v>1443</v>
          </cell>
        </row>
        <row r="1445">
          <cell r="A1445" t="str">
            <v>09.51.11</v>
          </cell>
          <cell r="B1445" t="str">
            <v>REMOCAO DE DE ISOLADORES EM QUADROS ELETRICOS</v>
          </cell>
          <cell r="C1445" t="str">
            <v>UN</v>
          </cell>
          <cell r="D1445">
            <v>2.84</v>
          </cell>
          <cell r="E1445">
            <v>1444</v>
          </cell>
          <cell r="F1445">
            <v>95111</v>
          </cell>
        </row>
        <row r="1446">
          <cell r="A1446" t="str">
            <v>09.51.15</v>
          </cell>
          <cell r="B1446" t="str">
            <v>REMOCAO DE DISJUNTOR AUTOMATICO UNIPOLAR ATE 50A</v>
          </cell>
          <cell r="C1446" t="str">
            <v>UN</v>
          </cell>
          <cell r="D1446">
            <v>4.26</v>
          </cell>
          <cell r="E1446">
            <v>1445</v>
          </cell>
          <cell r="F1446">
            <v>95115</v>
          </cell>
        </row>
        <row r="1447">
          <cell r="A1447" t="str">
            <v>09.51.16</v>
          </cell>
          <cell r="B1447" t="str">
            <v>REMOCAO DE DISJUNTOR AUTOMATICO BIPOLAR ATE 50A</v>
          </cell>
          <cell r="C1447" t="str">
            <v>UN</v>
          </cell>
          <cell r="D1447">
            <v>9.93</v>
          </cell>
          <cell r="E1447">
            <v>1446</v>
          </cell>
          <cell r="F1447">
            <v>95116</v>
          </cell>
        </row>
        <row r="1448">
          <cell r="A1448" t="str">
            <v>09.51.17</v>
          </cell>
          <cell r="B1448" t="str">
            <v>REMOCAO DE DISJUNTOR AUTOMATICO TRIPOLAR ATE 50A</v>
          </cell>
          <cell r="C1448" t="str">
            <v>UN</v>
          </cell>
          <cell r="D1448">
            <v>18.440000000000001</v>
          </cell>
          <cell r="E1448">
            <v>1447</v>
          </cell>
          <cell r="F1448">
            <v>95117</v>
          </cell>
        </row>
        <row r="1449">
          <cell r="A1449" t="str">
            <v>09.51.25</v>
          </cell>
          <cell r="B1449" t="str">
            <v>REMOCAO DE CAIXA PARA FUSIVEL OU TOMADA,INSTALADA EM PERFILADOS</v>
          </cell>
          <cell r="C1449" t="str">
            <v>UN</v>
          </cell>
          <cell r="D1449">
            <v>7.09</v>
          </cell>
          <cell r="E1449">
            <v>1448</v>
          </cell>
          <cell r="F1449">
            <v>95125</v>
          </cell>
        </row>
        <row r="1450">
          <cell r="A1450" t="str">
            <v>09.51.26</v>
          </cell>
          <cell r="B1450" t="str">
            <v>REMOCAO DE QUADRO DE DISTRIBUICAO OU CAIXA DE PASSAGEM</v>
          </cell>
          <cell r="C1450" t="str">
            <v>UN</v>
          </cell>
          <cell r="D1450">
            <v>14.18</v>
          </cell>
          <cell r="E1450">
            <v>1449</v>
          </cell>
          <cell r="F1450">
            <v>95126</v>
          </cell>
        </row>
        <row r="1451">
          <cell r="A1451" t="str">
            <v>09.51.27</v>
          </cell>
          <cell r="B1451" t="str">
            <v>REMOCAO DE FUNDO DE QUADRO DE DISTRIBUICAO OU CAIXA DE PASSAGEM</v>
          </cell>
          <cell r="C1451" t="str">
            <v>M2</v>
          </cell>
          <cell r="D1451">
            <v>14.18</v>
          </cell>
          <cell r="E1451">
            <v>1450</v>
          </cell>
          <cell r="F1451">
            <v>95127</v>
          </cell>
        </row>
        <row r="1452">
          <cell r="A1452" t="str">
            <v>09.51.29</v>
          </cell>
          <cell r="B1452" t="str">
            <v>REMOCAO DE TAMPA DE QUADRO DE DISTRIBUICAO OU CAIXA DE PASSAGEM</v>
          </cell>
          <cell r="C1452" t="str">
            <v>M2</v>
          </cell>
          <cell r="D1452">
            <v>14.18</v>
          </cell>
          <cell r="E1452">
            <v>1451</v>
          </cell>
          <cell r="F1452">
            <v>95129</v>
          </cell>
        </row>
        <row r="1453">
          <cell r="A1453" t="str">
            <v>09.51.30</v>
          </cell>
          <cell r="B1453" t="str">
            <v>REMOCAO DE FECHADURA DE QUADRO DE DISTRIBUICAO OU CAIXA DE PASSAGEM</v>
          </cell>
          <cell r="C1453" t="str">
            <v>UN</v>
          </cell>
          <cell r="D1453">
            <v>2.84</v>
          </cell>
          <cell r="E1453">
            <v>1452</v>
          </cell>
          <cell r="F1453">
            <v>95130</v>
          </cell>
        </row>
        <row r="1454">
          <cell r="A1454" t="str">
            <v>09.51.32</v>
          </cell>
          <cell r="B1454" t="str">
            <v>REMOCAO DE DISJUNTOR AUTOMATICO TIPO"QUICK-LAG"</v>
          </cell>
          <cell r="C1454" t="str">
            <v>UN</v>
          </cell>
          <cell r="D1454">
            <v>3.55</v>
          </cell>
          <cell r="E1454">
            <v>1453</v>
          </cell>
          <cell r="F1454">
            <v>95132</v>
          </cell>
        </row>
        <row r="1455">
          <cell r="A1455" t="str">
            <v>09.51.34</v>
          </cell>
          <cell r="B1455" t="str">
            <v>REMOCAO DE BASE EM CH. DE FERRO P/ DISJ. TIPO "QUICK-LAG"</v>
          </cell>
          <cell r="C1455" t="str">
            <v>UN</v>
          </cell>
          <cell r="D1455">
            <v>3.55</v>
          </cell>
          <cell r="E1455">
            <v>1454</v>
          </cell>
          <cell r="F1455">
            <v>95134</v>
          </cell>
        </row>
        <row r="1456">
          <cell r="A1456" t="str">
            <v>09.51.35</v>
          </cell>
          <cell r="B1456" t="str">
            <v>REMOCAO DE CAPACITOR PARA CORRECAO DE FATOR DE POTENCIA</v>
          </cell>
          <cell r="C1456" t="str">
            <v>UN</v>
          </cell>
          <cell r="D1456">
            <v>87.11</v>
          </cell>
          <cell r="E1456">
            <v>1455</v>
          </cell>
          <cell r="F1456">
            <v>95135</v>
          </cell>
        </row>
        <row r="1457">
          <cell r="A1457" t="str">
            <v>09.51.36</v>
          </cell>
          <cell r="B1457" t="str">
            <v>REMOCAO DE CHAVE SECCIONADORA TIPO FACA - BASE DE MARMORE OU ARDOSIA</v>
          </cell>
          <cell r="C1457" t="str">
            <v>UN</v>
          </cell>
          <cell r="D1457">
            <v>7.09</v>
          </cell>
          <cell r="E1457">
            <v>1456</v>
          </cell>
          <cell r="F1457">
            <v>95136</v>
          </cell>
        </row>
        <row r="1458">
          <cell r="A1458" t="str">
            <v>09.51.37</v>
          </cell>
          <cell r="B1458" t="str">
            <v>REMOCAO DE CHAVE SECCIONADORA OU BASE P/FUSIVEIS TIPO NH - UNIPOLAR</v>
          </cell>
          <cell r="C1458" t="str">
            <v>UN</v>
          </cell>
          <cell r="D1458">
            <v>7.09</v>
          </cell>
          <cell r="E1458">
            <v>1457</v>
          </cell>
          <cell r="F1458">
            <v>95137</v>
          </cell>
        </row>
        <row r="1459">
          <cell r="A1459" t="str">
            <v>09.51.38</v>
          </cell>
          <cell r="B1459" t="str">
            <v>REMOCAO DE CHAVE SECCIONADORA OU BASE P/FUSIVEIS TIPO NH - TRIPOLAR</v>
          </cell>
          <cell r="C1459" t="str">
            <v>UN</v>
          </cell>
          <cell r="D1459">
            <v>10.64</v>
          </cell>
          <cell r="E1459">
            <v>1458</v>
          </cell>
          <cell r="F1459">
            <v>95138</v>
          </cell>
        </row>
        <row r="1460">
          <cell r="A1460" t="str">
            <v>09.51.39</v>
          </cell>
          <cell r="B1460" t="str">
            <v>REMOCAO DE BASE PARA FUSIVEIS TIPO"DIAZED"</v>
          </cell>
          <cell r="C1460" t="str">
            <v>UN</v>
          </cell>
          <cell r="D1460">
            <v>3.55</v>
          </cell>
          <cell r="E1460">
            <v>1459</v>
          </cell>
          <cell r="F1460">
            <v>95139</v>
          </cell>
        </row>
        <row r="1461">
          <cell r="B1461" t="str">
            <v>DEMOLIÇÕES - PONTOS E APARELHOS</v>
          </cell>
          <cell r="E1461">
            <v>1460</v>
          </cell>
        </row>
        <row r="1462">
          <cell r="A1462" t="str">
            <v>09.52.01</v>
          </cell>
          <cell r="B1462" t="str">
            <v>REMOCAO DE SOQUETE</v>
          </cell>
          <cell r="C1462" t="str">
            <v>UN</v>
          </cell>
          <cell r="D1462">
            <v>2.84</v>
          </cell>
          <cell r="E1462">
            <v>1461</v>
          </cell>
          <cell r="F1462">
            <v>95201</v>
          </cell>
        </row>
        <row r="1463">
          <cell r="A1463" t="str">
            <v>09.52.02</v>
          </cell>
          <cell r="B1463" t="str">
            <v>REMOCAO DE REATOR PARA LAMPADA FLUORESCENTE</v>
          </cell>
          <cell r="C1463" t="str">
            <v>UN</v>
          </cell>
          <cell r="D1463">
            <v>7.09</v>
          </cell>
          <cell r="E1463">
            <v>1462</v>
          </cell>
          <cell r="F1463">
            <v>95202</v>
          </cell>
        </row>
        <row r="1464">
          <cell r="A1464" t="str">
            <v>09.52.03</v>
          </cell>
          <cell r="B1464" t="str">
            <v>REMOCAO DE LAMPADA INCANDESCENTE OU FLUORESCENTE</v>
          </cell>
          <cell r="C1464" t="str">
            <v>UN</v>
          </cell>
          <cell r="D1464">
            <v>0.62</v>
          </cell>
          <cell r="E1464">
            <v>1463</v>
          </cell>
          <cell r="F1464">
            <v>95203</v>
          </cell>
        </row>
        <row r="1465">
          <cell r="A1465" t="str">
            <v>09.52.04</v>
          </cell>
          <cell r="B1465" t="str">
            <v>REMOCAO DE LAMPADA VAPOR DE MERCURIO,SODIO OU MISTA</v>
          </cell>
          <cell r="C1465" t="str">
            <v>UN</v>
          </cell>
          <cell r="D1465">
            <v>4.26</v>
          </cell>
          <cell r="E1465">
            <v>1464</v>
          </cell>
          <cell r="F1465">
            <v>95204</v>
          </cell>
        </row>
        <row r="1466">
          <cell r="A1466" t="str">
            <v>09.52.05</v>
          </cell>
          <cell r="B1466" t="str">
            <v>REMOCAO DE PLACA DIFUSORA PARA LAMPADA FLUORESCENTE</v>
          </cell>
          <cell r="C1466" t="str">
            <v>UN</v>
          </cell>
          <cell r="D1466">
            <v>0.62</v>
          </cell>
          <cell r="E1466">
            <v>1465</v>
          </cell>
          <cell r="F1466">
            <v>95205</v>
          </cell>
        </row>
        <row r="1467">
          <cell r="A1467" t="str">
            <v>09.52.06</v>
          </cell>
          <cell r="B1467" t="str">
            <v>REMOCAO DE INTERRUPTOR,TOMADA,BOTAO DE CAMPAINHA OU CIGARRA</v>
          </cell>
          <cell r="C1467" t="str">
            <v>UN</v>
          </cell>
          <cell r="D1467">
            <v>5.67</v>
          </cell>
          <cell r="E1467">
            <v>1466</v>
          </cell>
          <cell r="F1467">
            <v>95206</v>
          </cell>
        </row>
        <row r="1468">
          <cell r="A1468" t="str">
            <v>09.52.08</v>
          </cell>
          <cell r="B1468" t="str">
            <v>REMOCAO DE REATOR PARA LAMPADA HG/NA - EM CAIXA DE PASSAGEM</v>
          </cell>
          <cell r="C1468" t="str">
            <v>UN</v>
          </cell>
          <cell r="D1468">
            <v>7.09</v>
          </cell>
          <cell r="E1468">
            <v>1467</v>
          </cell>
          <cell r="F1468">
            <v>95208</v>
          </cell>
        </row>
        <row r="1469">
          <cell r="A1469" t="str">
            <v>09.52.09</v>
          </cell>
          <cell r="B1469" t="str">
            <v>REMOCAO DE REATOR PARA LAMPADA HG/NA - EM POSTE</v>
          </cell>
          <cell r="C1469" t="str">
            <v>UN</v>
          </cell>
          <cell r="D1469">
            <v>14.18</v>
          </cell>
          <cell r="E1469">
            <v>1468</v>
          </cell>
          <cell r="F1469">
            <v>95209</v>
          </cell>
        </row>
        <row r="1470">
          <cell r="A1470" t="str">
            <v>09.52.10</v>
          </cell>
          <cell r="B1470" t="str">
            <v>REMOCAO DE LUMINARIA INTERNA PARA LAMPADA INCANDESCENTE</v>
          </cell>
          <cell r="C1470" t="str">
            <v>UN</v>
          </cell>
          <cell r="D1470">
            <v>5.67</v>
          </cell>
          <cell r="E1470">
            <v>1469</v>
          </cell>
          <cell r="F1470">
            <v>95210</v>
          </cell>
        </row>
        <row r="1471">
          <cell r="A1471" t="str">
            <v>09.52.11</v>
          </cell>
          <cell r="B1471" t="str">
            <v>REMOCAO DE LUMINARIA INTERNA PARA LAMPADA FLUORESCENTE</v>
          </cell>
          <cell r="C1471" t="str">
            <v>UN</v>
          </cell>
          <cell r="D1471">
            <v>10.64</v>
          </cell>
          <cell r="E1471">
            <v>1470</v>
          </cell>
          <cell r="F1471">
            <v>95211</v>
          </cell>
        </row>
        <row r="1472">
          <cell r="A1472" t="str">
            <v>09.52.12</v>
          </cell>
          <cell r="B1472" t="str">
            <v>REMOCAO DE LUMINARIA EXTERNA INSTALADA EM POSTE</v>
          </cell>
          <cell r="C1472" t="str">
            <v>UN</v>
          </cell>
          <cell r="D1472">
            <v>21.28</v>
          </cell>
          <cell r="E1472">
            <v>1471</v>
          </cell>
          <cell r="F1472">
            <v>95212</v>
          </cell>
        </row>
        <row r="1473">
          <cell r="A1473" t="str">
            <v>09.52.13</v>
          </cell>
          <cell r="B1473" t="str">
            <v>REMOCAO DE LUMINARIA EXTERNA INSTALADA EM BRACO DE FERRO</v>
          </cell>
          <cell r="C1473" t="str">
            <v>UN</v>
          </cell>
          <cell r="D1473">
            <v>21.28</v>
          </cell>
          <cell r="E1473">
            <v>1472</v>
          </cell>
          <cell r="F1473">
            <v>95213</v>
          </cell>
        </row>
        <row r="1474">
          <cell r="A1474" t="str">
            <v>09.52.14</v>
          </cell>
          <cell r="B1474" t="str">
            <v>REMOCAO DE LUMINARIA A PROVA DE TEMPO,GASES E VAPOR</v>
          </cell>
          <cell r="C1474" t="str">
            <v>UN</v>
          </cell>
          <cell r="D1474">
            <v>7.09</v>
          </cell>
          <cell r="E1474">
            <v>1473</v>
          </cell>
          <cell r="F1474">
            <v>95214</v>
          </cell>
        </row>
        <row r="1475">
          <cell r="A1475" t="str">
            <v>09.52.18</v>
          </cell>
          <cell r="B1475" t="str">
            <v>REMOCAO DE PROJETOR DE FACHADA</v>
          </cell>
          <cell r="C1475" t="str">
            <v>UN</v>
          </cell>
          <cell r="D1475">
            <v>21.28</v>
          </cell>
          <cell r="E1475">
            <v>1474</v>
          </cell>
          <cell r="F1475">
            <v>95218</v>
          </cell>
        </row>
        <row r="1476">
          <cell r="A1476" t="str">
            <v>09.52.19</v>
          </cell>
          <cell r="B1476" t="str">
            <v>REMOCAO DE PROJETOR DE JARDIM</v>
          </cell>
          <cell r="C1476" t="str">
            <v>UN</v>
          </cell>
          <cell r="D1476">
            <v>14.18</v>
          </cell>
          <cell r="E1476">
            <v>1475</v>
          </cell>
          <cell r="F1476">
            <v>95219</v>
          </cell>
        </row>
        <row r="1477">
          <cell r="A1477" t="str">
            <v>09.52.20</v>
          </cell>
          <cell r="B1477" t="str">
            <v>REMOCAO DE CRUZETA DE FERRO PARA FIXACAO DE PROJETOR</v>
          </cell>
          <cell r="C1477" t="str">
            <v>UN</v>
          </cell>
          <cell r="D1477">
            <v>21.28</v>
          </cell>
          <cell r="E1477">
            <v>1476</v>
          </cell>
          <cell r="F1477">
            <v>95220</v>
          </cell>
        </row>
        <row r="1478">
          <cell r="A1478" t="str">
            <v>09.52.25</v>
          </cell>
          <cell r="B1478" t="str">
            <v>REMOCAO DE BRACO DE LUMINARIA</v>
          </cell>
          <cell r="C1478" t="str">
            <v>UN</v>
          </cell>
          <cell r="D1478">
            <v>11.35</v>
          </cell>
          <cell r="E1478">
            <v>1477</v>
          </cell>
          <cell r="F1478">
            <v>95225</v>
          </cell>
        </row>
        <row r="1479">
          <cell r="B1479" t="str">
            <v>DEMOLIÇÕES - PARA-RAIOS E OUTROS</v>
          </cell>
          <cell r="E1479">
            <v>1478</v>
          </cell>
        </row>
        <row r="1480">
          <cell r="A1480" t="str">
            <v>09.53.10</v>
          </cell>
          <cell r="B1480" t="str">
            <v>REMOCAO DE CAPTOR DE PARA-RAIOS - TIPO FRANKLIN</v>
          </cell>
          <cell r="C1480" t="str">
            <v>UN</v>
          </cell>
          <cell r="D1480">
            <v>7.09</v>
          </cell>
          <cell r="E1480">
            <v>1479</v>
          </cell>
          <cell r="F1480">
            <v>95310</v>
          </cell>
        </row>
        <row r="1481">
          <cell r="A1481" t="str">
            <v>09.53.11</v>
          </cell>
          <cell r="B1481" t="str">
            <v>REMOCAO DE CAPTOR DE PARA-RAIOS - RADIOATIVO</v>
          </cell>
          <cell r="C1481" t="str">
            <v>UN</v>
          </cell>
          <cell r="D1481">
            <v>7.09</v>
          </cell>
          <cell r="E1481">
            <v>1480</v>
          </cell>
          <cell r="F1481">
            <v>95311</v>
          </cell>
        </row>
        <row r="1482">
          <cell r="A1482" t="str">
            <v>09.53.14</v>
          </cell>
          <cell r="B1482" t="str">
            <v>REMOCAO DE CORDOALHA DE COBRE NU</v>
          </cell>
          <cell r="C1482" t="str">
            <v>M</v>
          </cell>
          <cell r="D1482">
            <v>2.84</v>
          </cell>
          <cell r="E1482">
            <v>1481</v>
          </cell>
          <cell r="F1482">
            <v>95314</v>
          </cell>
        </row>
        <row r="1483">
          <cell r="A1483" t="str">
            <v>09.53.15</v>
          </cell>
          <cell r="B1483" t="str">
            <v>REMOCAO DE CABO DE COBRE NU,PARA ATERRAMENTO</v>
          </cell>
          <cell r="C1483" t="str">
            <v>M</v>
          </cell>
          <cell r="D1483">
            <v>3.55</v>
          </cell>
          <cell r="E1483">
            <v>1482</v>
          </cell>
          <cell r="F1483">
            <v>95315</v>
          </cell>
        </row>
        <row r="1484">
          <cell r="A1484" t="str">
            <v>09.53.16</v>
          </cell>
          <cell r="B1484" t="str">
            <v>REMOCAO DE CONECTOR TIPO"SPLIT-BOLT"</v>
          </cell>
          <cell r="C1484" t="str">
            <v>UN</v>
          </cell>
          <cell r="D1484">
            <v>2.84</v>
          </cell>
          <cell r="E1484">
            <v>1483</v>
          </cell>
          <cell r="F1484">
            <v>95316</v>
          </cell>
        </row>
        <row r="1485">
          <cell r="A1485" t="str">
            <v>09.53.20</v>
          </cell>
          <cell r="B1485" t="str">
            <v>REMOCAO DE BASE E HASTE DE PARA-RAIOS</v>
          </cell>
          <cell r="C1485" t="str">
            <v>UN</v>
          </cell>
          <cell r="D1485">
            <v>14.18</v>
          </cell>
          <cell r="E1485">
            <v>1484</v>
          </cell>
          <cell r="F1485">
            <v>95320</v>
          </cell>
        </row>
        <row r="1486">
          <cell r="A1486" t="str">
            <v>09.53.21</v>
          </cell>
          <cell r="B1486" t="str">
            <v>REMOCAO DE CABO DE ACO E ESTICADORES</v>
          </cell>
          <cell r="C1486" t="str">
            <v>M</v>
          </cell>
          <cell r="D1486">
            <v>7.09</v>
          </cell>
          <cell r="E1486">
            <v>1485</v>
          </cell>
          <cell r="F1486">
            <v>95321</v>
          </cell>
        </row>
        <row r="1487">
          <cell r="A1487" t="str">
            <v>09.53.22</v>
          </cell>
          <cell r="B1487" t="str">
            <v>REMOCAO DE BRACADEIRA PARA 3 ESTAIS</v>
          </cell>
          <cell r="C1487" t="str">
            <v>UN</v>
          </cell>
          <cell r="D1487">
            <v>7.09</v>
          </cell>
          <cell r="E1487">
            <v>1486</v>
          </cell>
          <cell r="F1487">
            <v>95322</v>
          </cell>
        </row>
        <row r="1488">
          <cell r="A1488" t="str">
            <v>09.53.25</v>
          </cell>
          <cell r="B1488" t="str">
            <v>REMOCAO DE TUBO DE PROTECAO PARA CORDOALHA,INCLUSIVE FIXACOES</v>
          </cell>
          <cell r="C1488" t="str">
            <v>UN</v>
          </cell>
          <cell r="D1488">
            <v>14.18</v>
          </cell>
          <cell r="E1488">
            <v>1487</v>
          </cell>
          <cell r="F1488">
            <v>95325</v>
          </cell>
        </row>
        <row r="1489">
          <cell r="A1489" t="str">
            <v>09.53.55</v>
          </cell>
          <cell r="B1489" t="str">
            <v>REMOCAO DE AUTOMATICO DE BOIA</v>
          </cell>
          <cell r="C1489" t="str">
            <v>UN</v>
          </cell>
          <cell r="D1489">
            <v>8.51</v>
          </cell>
          <cell r="E1489">
            <v>1488</v>
          </cell>
          <cell r="F1489">
            <v>95355</v>
          </cell>
        </row>
        <row r="1490">
          <cell r="A1490" t="str">
            <v>09.53.56</v>
          </cell>
          <cell r="B1490" t="str">
            <v>REMOCAO DE CONTACTOR MAGNETICO E RELES PARA QUADRO DE COMANDO</v>
          </cell>
          <cell r="C1490" t="str">
            <v>UN</v>
          </cell>
          <cell r="D1490">
            <v>14.18</v>
          </cell>
          <cell r="E1490">
            <v>1489</v>
          </cell>
          <cell r="F1490">
            <v>95356</v>
          </cell>
        </row>
        <row r="1491">
          <cell r="A1491" t="str">
            <v>09.53.60</v>
          </cell>
          <cell r="B1491" t="str">
            <v>REMOCAO DE POSTE DE FERRO,INCLUSIVE BASE DE FIXACAO</v>
          </cell>
          <cell r="C1491" t="str">
            <v>UN</v>
          </cell>
          <cell r="D1491">
            <v>70.92</v>
          </cell>
          <cell r="E1491">
            <v>1490</v>
          </cell>
          <cell r="F1491">
            <v>95360</v>
          </cell>
        </row>
        <row r="1492">
          <cell r="A1492" t="str">
            <v>09.53.61</v>
          </cell>
          <cell r="B1492" t="str">
            <v>REMOCAO DE POSTE DE FERRO ENGASTADO NO SOLO</v>
          </cell>
          <cell r="C1492" t="str">
            <v>UN</v>
          </cell>
          <cell r="D1492">
            <v>113.47</v>
          </cell>
          <cell r="E1492">
            <v>1491</v>
          </cell>
          <cell r="F1492">
            <v>95361</v>
          </cell>
        </row>
        <row r="1493">
          <cell r="A1493" t="str">
            <v>09.53.62</v>
          </cell>
          <cell r="B1493" t="str">
            <v>REMOCAO DE POSTE DE CONCRETO EM REDE DE ENERGIA</v>
          </cell>
          <cell r="C1493" t="str">
            <v>UN</v>
          </cell>
          <cell r="D1493">
            <v>70.92</v>
          </cell>
          <cell r="E1493">
            <v>1492</v>
          </cell>
          <cell r="F1493">
            <v>95362</v>
          </cell>
        </row>
        <row r="1494">
          <cell r="B1494" t="str">
            <v>DEMOLIÇÕES - CABINE PRIMÁRIA</v>
          </cell>
          <cell r="E1494">
            <v>1493</v>
          </cell>
        </row>
        <row r="1495">
          <cell r="A1495" t="str">
            <v>09.54.01</v>
          </cell>
          <cell r="B1495" t="str">
            <v>REMOCAO DE ISOLADOR TP DISCO, INCLUS. GANCHO DE SUSTENTACAO</v>
          </cell>
          <cell r="C1495" t="str">
            <v>UN</v>
          </cell>
          <cell r="D1495">
            <v>2.13</v>
          </cell>
          <cell r="E1495">
            <v>1494</v>
          </cell>
          <cell r="F1495">
            <v>95401</v>
          </cell>
        </row>
        <row r="1496">
          <cell r="A1496" t="str">
            <v>09.54.02</v>
          </cell>
          <cell r="B1496" t="str">
            <v>REMOCAO DE ISOLADOR TP CASTANHA, INCLUS. GANCHO DE SUSTENTACAO</v>
          </cell>
          <cell r="C1496" t="str">
            <v>UN</v>
          </cell>
          <cell r="D1496">
            <v>0.62</v>
          </cell>
          <cell r="E1496">
            <v>1495</v>
          </cell>
          <cell r="F1496">
            <v>95402</v>
          </cell>
        </row>
        <row r="1497">
          <cell r="A1497" t="str">
            <v>09.54.03</v>
          </cell>
          <cell r="B1497" t="str">
            <v>REMOCAO DE ISOLADOR TP PINO PARA A.T. INCLUSIVE PINO</v>
          </cell>
          <cell r="C1497" t="str">
            <v>UN</v>
          </cell>
          <cell r="D1497">
            <v>3.55</v>
          </cell>
          <cell r="E1497">
            <v>1496</v>
          </cell>
          <cell r="F1497">
            <v>95403</v>
          </cell>
        </row>
        <row r="1498">
          <cell r="A1498" t="str">
            <v>09.54.04</v>
          </cell>
          <cell r="B1498" t="str">
            <v>REMOCAO DE ISOLADOR TIPO PEDESTAL PARA A.T.</v>
          </cell>
          <cell r="C1498" t="str">
            <v>UN</v>
          </cell>
          <cell r="D1498">
            <v>2.84</v>
          </cell>
          <cell r="E1498">
            <v>1497</v>
          </cell>
          <cell r="F1498">
            <v>95404</v>
          </cell>
        </row>
        <row r="1499">
          <cell r="A1499" t="str">
            <v>09.54.05</v>
          </cell>
          <cell r="B1499" t="str">
            <v>REMOCAO DE CRUZETA DE MADEIRA</v>
          </cell>
          <cell r="C1499" t="str">
            <v>UN</v>
          </cell>
          <cell r="D1499">
            <v>20.36</v>
          </cell>
          <cell r="E1499">
            <v>1498</v>
          </cell>
          <cell r="F1499">
            <v>95405</v>
          </cell>
        </row>
        <row r="1500">
          <cell r="A1500" t="str">
            <v>09.54.06</v>
          </cell>
          <cell r="B1500" t="str">
            <v>REMOCAO DE BUCHA DE PASSAGEM INTERNA/EXTERNA PARA A.T.</v>
          </cell>
          <cell r="C1500" t="str">
            <v>UN</v>
          </cell>
          <cell r="D1500">
            <v>5.67</v>
          </cell>
          <cell r="E1500">
            <v>1499</v>
          </cell>
          <cell r="F1500">
            <v>95406</v>
          </cell>
        </row>
        <row r="1501">
          <cell r="A1501" t="str">
            <v>09.54.07</v>
          </cell>
          <cell r="B1501" t="str">
            <v>REMOCAO DE CHAPA DE FERRO PARA BUCHA DE PASSAGEM</v>
          </cell>
          <cell r="C1501" t="str">
            <v>UN</v>
          </cell>
          <cell r="D1501">
            <v>5.67</v>
          </cell>
          <cell r="E1501">
            <v>1500</v>
          </cell>
          <cell r="F1501">
            <v>95407</v>
          </cell>
        </row>
        <row r="1502">
          <cell r="A1502" t="str">
            <v>09.54.08</v>
          </cell>
          <cell r="B1502" t="str">
            <v>REMOCAO DE VERGALHAO DE COBRE 3/8"</v>
          </cell>
          <cell r="C1502" t="str">
            <v>M</v>
          </cell>
          <cell r="D1502">
            <v>2.84</v>
          </cell>
          <cell r="E1502">
            <v>1501</v>
          </cell>
          <cell r="F1502">
            <v>95408</v>
          </cell>
        </row>
        <row r="1503">
          <cell r="A1503" t="str">
            <v>09.54.09</v>
          </cell>
          <cell r="B1503" t="str">
            <v>REMOCAO DE TERMINAL OU CONECTOR P/ VERGALHAO DE COBRE</v>
          </cell>
          <cell r="C1503" t="str">
            <v>UN</v>
          </cell>
          <cell r="D1503">
            <v>1.24</v>
          </cell>
          <cell r="E1503">
            <v>1502</v>
          </cell>
          <cell r="F1503">
            <v>95409</v>
          </cell>
        </row>
        <row r="1504">
          <cell r="A1504" t="str">
            <v>09.54.10</v>
          </cell>
          <cell r="B1504" t="str">
            <v>REMOCAO DE CHAVE SECCIONADORA TRIPOLAR</v>
          </cell>
          <cell r="C1504" t="str">
            <v>UN</v>
          </cell>
          <cell r="D1504">
            <v>40.72</v>
          </cell>
          <cell r="E1504">
            <v>1503</v>
          </cell>
          <cell r="F1504">
            <v>95410</v>
          </cell>
        </row>
        <row r="1505">
          <cell r="A1505" t="str">
            <v>09.54.11</v>
          </cell>
          <cell r="B1505" t="str">
            <v>REMOCAO DE TRANSFORMADOR DE POTENCIAL</v>
          </cell>
          <cell r="C1505" t="str">
            <v>UN</v>
          </cell>
          <cell r="D1505">
            <v>9.2200000000000006</v>
          </cell>
          <cell r="E1505">
            <v>1504</v>
          </cell>
          <cell r="F1505">
            <v>95411</v>
          </cell>
        </row>
        <row r="1506">
          <cell r="A1506" t="str">
            <v>09.54.12</v>
          </cell>
          <cell r="B1506" t="str">
            <v>REMOCAO DE DISJUNTOR A OLEO - VOL NORMAL OU REDUZIDO</v>
          </cell>
          <cell r="C1506" t="str">
            <v>UN</v>
          </cell>
          <cell r="D1506">
            <v>58.74</v>
          </cell>
          <cell r="E1506">
            <v>1505</v>
          </cell>
          <cell r="F1506">
            <v>95412</v>
          </cell>
        </row>
        <row r="1507">
          <cell r="A1507" t="str">
            <v>09.54.13</v>
          </cell>
          <cell r="B1507" t="str">
            <v>REMOCAO DE TRANSFORMADOR DE POTENCIA CLASSE 15KV</v>
          </cell>
          <cell r="C1507" t="str">
            <v>UN</v>
          </cell>
          <cell r="D1507">
            <v>109.64</v>
          </cell>
          <cell r="E1507">
            <v>1506</v>
          </cell>
          <cell r="F1507">
            <v>95413</v>
          </cell>
        </row>
        <row r="1508">
          <cell r="A1508" t="str">
            <v>09.54.14</v>
          </cell>
          <cell r="B1508" t="str">
            <v>REMOCAO DE CHAVE FUSIVEL TIPO MATHEUS</v>
          </cell>
          <cell r="C1508" t="str">
            <v>UN</v>
          </cell>
          <cell r="D1508">
            <v>21.28</v>
          </cell>
          <cell r="E1508">
            <v>1507</v>
          </cell>
          <cell r="F1508">
            <v>95414</v>
          </cell>
        </row>
        <row r="1509">
          <cell r="A1509" t="str">
            <v>09.54.15</v>
          </cell>
          <cell r="B1509" t="str">
            <v>REMOCAO DE SUPORTE DE TRANSFORMADOR EM POSTE</v>
          </cell>
          <cell r="C1509" t="str">
            <v>UN</v>
          </cell>
          <cell r="D1509">
            <v>9.8800000000000008</v>
          </cell>
          <cell r="E1509">
            <v>1508</v>
          </cell>
          <cell r="F1509">
            <v>95415</v>
          </cell>
        </row>
        <row r="1510">
          <cell r="A1510" t="str">
            <v>09.54.16</v>
          </cell>
          <cell r="B1510" t="str">
            <v>REMOCAO DE CABOS DE A.T. EM LINHA AEREA ATE 35MM2</v>
          </cell>
          <cell r="C1510" t="str">
            <v>M</v>
          </cell>
          <cell r="D1510">
            <v>10.18</v>
          </cell>
          <cell r="E1510">
            <v>1509</v>
          </cell>
          <cell r="F1510">
            <v>95416</v>
          </cell>
        </row>
        <row r="1511">
          <cell r="A1511" t="str">
            <v>09.54.17</v>
          </cell>
          <cell r="B1511" t="str">
            <v>REMOCAO DE PARA-RAIOS TIPO CRISTAL VALVE CLASSE 15 KV</v>
          </cell>
          <cell r="C1511" t="str">
            <v>UN</v>
          </cell>
          <cell r="D1511">
            <v>30.54</v>
          </cell>
          <cell r="E1511">
            <v>1510</v>
          </cell>
          <cell r="F1511">
            <v>95417</v>
          </cell>
        </row>
        <row r="1512">
          <cell r="A1512" t="str">
            <v>09.54.18</v>
          </cell>
          <cell r="B1512" t="str">
            <v>REMOCAO DE CONTATORES E RELES EM GERAL</v>
          </cell>
          <cell r="C1512" t="str">
            <v>UN</v>
          </cell>
          <cell r="D1512">
            <v>28.48</v>
          </cell>
          <cell r="E1512">
            <v>1511</v>
          </cell>
          <cell r="F1512">
            <v>95418</v>
          </cell>
        </row>
        <row r="1513">
          <cell r="A1513" t="str">
            <v>09.54.19</v>
          </cell>
          <cell r="B1513" t="str">
            <v>REMOCAO DE MUFLA INTERNA UNIPOLAR/TRIPOLAR</v>
          </cell>
          <cell r="C1513" t="str">
            <v>UN</v>
          </cell>
          <cell r="D1513">
            <v>20.36</v>
          </cell>
          <cell r="E1513">
            <v>1512</v>
          </cell>
          <cell r="F1513">
            <v>95419</v>
          </cell>
        </row>
        <row r="1514">
          <cell r="A1514" t="str">
            <v>09.54.20</v>
          </cell>
          <cell r="B1514" t="str">
            <v>REMOCAO DE BUCHA DE PASSAGEM PARA NEUTRO - 1 KV</v>
          </cell>
          <cell r="C1514" t="str">
            <v>UN</v>
          </cell>
          <cell r="D1514">
            <v>4.26</v>
          </cell>
          <cell r="E1514">
            <v>1513</v>
          </cell>
          <cell r="F1514">
            <v>95420</v>
          </cell>
        </row>
        <row r="1515">
          <cell r="A1515" t="str">
            <v>09.54.21</v>
          </cell>
          <cell r="B1515" t="str">
            <v>REMOCAO DE OLEO ISOLANTE DE TRANSFORMADOR OU DISJUNTOR</v>
          </cell>
          <cell r="C1515" t="str">
            <v>L</v>
          </cell>
          <cell r="D1515">
            <v>0.25</v>
          </cell>
          <cell r="E1515">
            <v>1514</v>
          </cell>
          <cell r="F1515">
            <v>95421</v>
          </cell>
        </row>
        <row r="1516">
          <cell r="A1516" t="str">
            <v>09.54.22</v>
          </cell>
          <cell r="B1516" t="str">
            <v>REMOCAO DE SELA PARA CRUZETA DE MADEIRA</v>
          </cell>
          <cell r="C1516" t="str">
            <v>UN</v>
          </cell>
          <cell r="D1516">
            <v>3.09</v>
          </cell>
          <cell r="E1516">
            <v>1515</v>
          </cell>
          <cell r="F1516">
            <v>95422</v>
          </cell>
        </row>
        <row r="1517">
          <cell r="A1517" t="str">
            <v>09.54.23</v>
          </cell>
          <cell r="B1517" t="str">
            <v>REMOCAO DE FUSIVEL EM ALTA TENSAO TIPO "HH"</v>
          </cell>
          <cell r="C1517" t="str">
            <v>UN</v>
          </cell>
          <cell r="D1517">
            <v>7.09</v>
          </cell>
          <cell r="E1517">
            <v>1516</v>
          </cell>
          <cell r="F1517">
            <v>95423</v>
          </cell>
        </row>
        <row r="1518">
          <cell r="A1518" t="str">
            <v>09.54.24</v>
          </cell>
          <cell r="B1518" t="str">
            <v>REMOCAO DE ELO FUSIVEL EM CHAVE TIPO MATHEUS</v>
          </cell>
          <cell r="C1518" t="str">
            <v>UN</v>
          </cell>
          <cell r="D1518">
            <v>4.26</v>
          </cell>
          <cell r="E1518">
            <v>1517</v>
          </cell>
          <cell r="F1518">
            <v>95424</v>
          </cell>
        </row>
        <row r="1519">
          <cell r="A1519" t="str">
            <v>09.54.25</v>
          </cell>
          <cell r="B1519" t="str">
            <v>REMOCAO DE RELE OU BOBINA - DISJUNTOR DE A.T.</v>
          </cell>
          <cell r="C1519" t="str">
            <v>UN</v>
          </cell>
          <cell r="D1519">
            <v>6.41</v>
          </cell>
          <cell r="E1519">
            <v>1518</v>
          </cell>
          <cell r="F1519">
            <v>95425</v>
          </cell>
        </row>
        <row r="1520">
          <cell r="A1520" t="str">
            <v>09.54.26</v>
          </cell>
          <cell r="B1520" t="str">
            <v>REMOCAO DE MUFLA EXTERNA UNIPOLAR / TRIPOLAR</v>
          </cell>
          <cell r="C1520" t="str">
            <v>UN</v>
          </cell>
          <cell r="D1520">
            <v>30.54</v>
          </cell>
          <cell r="E1520">
            <v>1519</v>
          </cell>
          <cell r="F1520">
            <v>95426</v>
          </cell>
        </row>
        <row r="1521">
          <cell r="A1521" t="str">
            <v>09.54.27</v>
          </cell>
          <cell r="B1521" t="str">
            <v>REMOCAO DE MUFLA INTERNA UNIPOLAR / TRIPOLAR</v>
          </cell>
          <cell r="C1521" t="str">
            <v>UN</v>
          </cell>
          <cell r="D1521">
            <v>20.36</v>
          </cell>
          <cell r="E1521">
            <v>1520</v>
          </cell>
          <cell r="F1521">
            <v>95427</v>
          </cell>
        </row>
        <row r="1522">
          <cell r="B1522" t="str">
            <v>RETIRADAS - ENTRADA E DISTRIBUIÇÃO</v>
          </cell>
          <cell r="E1522">
            <v>1521</v>
          </cell>
        </row>
        <row r="1523">
          <cell r="A1523" t="str">
            <v>09.60.01</v>
          </cell>
          <cell r="B1523" t="str">
            <v>RETIRADA DE POSTE DE ENTRADA DE ENERGIA EM BAIXA TENSAO - GALVANIZ.</v>
          </cell>
          <cell r="C1523" t="str">
            <v>UN</v>
          </cell>
          <cell r="D1523">
            <v>56.73</v>
          </cell>
          <cell r="E1523">
            <v>1522</v>
          </cell>
          <cell r="F1523">
            <v>96001</v>
          </cell>
        </row>
        <row r="1524">
          <cell r="A1524" t="str">
            <v>09.60.02</v>
          </cell>
          <cell r="B1524" t="str">
            <v>RETIRADA DE POSTE DE ENTRADA DE ENERGIA EM BAIXA TENSAO - CONCRETO</v>
          </cell>
          <cell r="C1524" t="str">
            <v>UN</v>
          </cell>
          <cell r="D1524">
            <v>70.92</v>
          </cell>
          <cell r="E1524">
            <v>1523</v>
          </cell>
          <cell r="F1524">
            <v>96002</v>
          </cell>
        </row>
        <row r="1525">
          <cell r="A1525" t="str">
            <v>09.60.03</v>
          </cell>
          <cell r="B1525" t="str">
            <v>RETIRADA DE CAIXA DE ENTRADA DE ENERGIA EM BAIXA TENSAO</v>
          </cell>
          <cell r="C1525" t="str">
            <v>UN</v>
          </cell>
          <cell r="D1525">
            <v>63.82</v>
          </cell>
          <cell r="E1525">
            <v>1524</v>
          </cell>
          <cell r="F1525">
            <v>96003</v>
          </cell>
        </row>
        <row r="1526">
          <cell r="A1526" t="str">
            <v>09.60.04</v>
          </cell>
          <cell r="B1526" t="str">
            <v>RETIRADA DE ARMACAO TIPO BRAQUETE</v>
          </cell>
          <cell r="C1526" t="str">
            <v>UN</v>
          </cell>
          <cell r="D1526">
            <v>7.09</v>
          </cell>
          <cell r="E1526">
            <v>1525</v>
          </cell>
          <cell r="F1526">
            <v>96004</v>
          </cell>
        </row>
        <row r="1527">
          <cell r="A1527" t="str">
            <v>09.60.05</v>
          </cell>
          <cell r="B1527" t="str">
            <v>RETIRADA DE CABECOTE TIPO"TELESP"</v>
          </cell>
          <cell r="C1527" t="str">
            <v>UN</v>
          </cell>
          <cell r="D1527">
            <v>3.55</v>
          </cell>
          <cell r="E1527">
            <v>1526</v>
          </cell>
          <cell r="F1527">
            <v>96005</v>
          </cell>
        </row>
        <row r="1528">
          <cell r="A1528" t="str">
            <v>09.60.08</v>
          </cell>
          <cell r="B1528" t="str">
            <v>RETIRADA DE CONDULETE</v>
          </cell>
          <cell r="C1528" t="str">
            <v>UN</v>
          </cell>
          <cell r="D1528">
            <v>7.09</v>
          </cell>
          <cell r="E1528">
            <v>1527</v>
          </cell>
          <cell r="F1528">
            <v>96008</v>
          </cell>
        </row>
        <row r="1529">
          <cell r="A1529" t="str">
            <v>09.60.09</v>
          </cell>
          <cell r="B1529" t="str">
            <v>RETIRADA DE PERFILADOS</v>
          </cell>
          <cell r="C1529" t="str">
            <v>M</v>
          </cell>
          <cell r="D1529">
            <v>5.67</v>
          </cell>
          <cell r="E1529">
            <v>1528</v>
          </cell>
          <cell r="F1529">
            <v>96009</v>
          </cell>
        </row>
        <row r="1530">
          <cell r="A1530" t="str">
            <v>09.60.12</v>
          </cell>
          <cell r="B1530" t="str">
            <v>RETIRADA DE ELETRODUTOS APARENTES - ATE 2"</v>
          </cell>
          <cell r="C1530" t="str">
            <v>M</v>
          </cell>
          <cell r="D1530">
            <v>3.55</v>
          </cell>
          <cell r="E1530">
            <v>1529</v>
          </cell>
          <cell r="F1530">
            <v>96012</v>
          </cell>
        </row>
        <row r="1531">
          <cell r="A1531" t="str">
            <v>09.60.13</v>
          </cell>
          <cell r="B1531" t="str">
            <v>RETIRADA DE ELETRODUTOS APARENTES - ACIMA DE 2"</v>
          </cell>
          <cell r="C1531" t="str">
            <v>M</v>
          </cell>
          <cell r="D1531">
            <v>7.09</v>
          </cell>
          <cell r="E1531">
            <v>1530</v>
          </cell>
          <cell r="F1531">
            <v>96013</v>
          </cell>
        </row>
        <row r="1532">
          <cell r="A1532" t="str">
            <v>09.60.14</v>
          </cell>
          <cell r="B1532" t="str">
            <v>RETIRADA DE FIO EMBUTIDO - ATE 16MM2</v>
          </cell>
          <cell r="C1532" t="str">
            <v>M</v>
          </cell>
          <cell r="D1532">
            <v>0.71</v>
          </cell>
          <cell r="E1532">
            <v>1531</v>
          </cell>
          <cell r="F1532">
            <v>96014</v>
          </cell>
        </row>
        <row r="1533">
          <cell r="A1533" t="str">
            <v>09.60.15</v>
          </cell>
          <cell r="B1533" t="str">
            <v>RETIRADA DE CABO EMBUTIDO - ACIMA DE 16MM2</v>
          </cell>
          <cell r="C1533" t="str">
            <v>M</v>
          </cell>
          <cell r="D1533">
            <v>1.42</v>
          </cell>
          <cell r="E1533">
            <v>1532</v>
          </cell>
          <cell r="F1533">
            <v>96015</v>
          </cell>
        </row>
        <row r="1534">
          <cell r="A1534" t="str">
            <v>09.60.16</v>
          </cell>
          <cell r="B1534" t="str">
            <v>RETIRADA DE FIO APARENTE - ATE 16MM2</v>
          </cell>
          <cell r="C1534" t="str">
            <v>M</v>
          </cell>
          <cell r="D1534">
            <v>0.85</v>
          </cell>
          <cell r="E1534">
            <v>1533</v>
          </cell>
          <cell r="F1534">
            <v>96016</v>
          </cell>
        </row>
        <row r="1535">
          <cell r="A1535" t="str">
            <v>09.60.17</v>
          </cell>
          <cell r="B1535" t="str">
            <v>RETIRADA DE CABO APARENTE - ACIMA DE 16MM2</v>
          </cell>
          <cell r="C1535" t="str">
            <v>M</v>
          </cell>
          <cell r="D1535">
            <v>1.7</v>
          </cell>
          <cell r="E1535">
            <v>1534</v>
          </cell>
          <cell r="F1535">
            <v>96017</v>
          </cell>
        </row>
        <row r="1536">
          <cell r="A1536" t="str">
            <v>09.60.18</v>
          </cell>
          <cell r="B1536" t="str">
            <v>RETIRADA DE TERMINAIS OU CONECTORES DE PRESSAO PARA CABOS</v>
          </cell>
          <cell r="C1536" t="str">
            <v>UN</v>
          </cell>
          <cell r="D1536">
            <v>2.84</v>
          </cell>
          <cell r="E1536">
            <v>1535</v>
          </cell>
          <cell r="F1536">
            <v>96018</v>
          </cell>
        </row>
        <row r="1537">
          <cell r="A1537" t="str">
            <v>09.60.20</v>
          </cell>
          <cell r="B1537" t="str">
            <v>RETIRADA DE SUPORTE-ISOLADOR TIPO ROLDANA</v>
          </cell>
          <cell r="C1537" t="str">
            <v>UN</v>
          </cell>
          <cell r="D1537">
            <v>2.84</v>
          </cell>
          <cell r="E1537">
            <v>1536</v>
          </cell>
          <cell r="F1537">
            <v>96020</v>
          </cell>
        </row>
        <row r="1538">
          <cell r="B1538" t="str">
            <v>RETIRADAS - CAIXAS E QUADROS</v>
          </cell>
          <cell r="E1538">
            <v>1537</v>
          </cell>
        </row>
        <row r="1539">
          <cell r="A1539" t="str">
            <v>09.61.10</v>
          </cell>
          <cell r="B1539" t="str">
            <v>RETIRADA DE BARRAMENTOS EM QUADROS ELETRICOS</v>
          </cell>
          <cell r="C1539" t="str">
            <v>M</v>
          </cell>
          <cell r="D1539">
            <v>11.35</v>
          </cell>
          <cell r="E1539">
            <v>1538</v>
          </cell>
          <cell r="F1539">
            <v>96110</v>
          </cell>
        </row>
        <row r="1540">
          <cell r="A1540" t="str">
            <v>09.61.11</v>
          </cell>
          <cell r="B1540" t="str">
            <v>RETIRADA DE ISOLADORES EM QUADROS ELETRICOS</v>
          </cell>
          <cell r="C1540" t="str">
            <v>UN</v>
          </cell>
          <cell r="D1540">
            <v>2.84</v>
          </cell>
          <cell r="E1540">
            <v>1539</v>
          </cell>
          <cell r="F1540">
            <v>96111</v>
          </cell>
        </row>
        <row r="1541">
          <cell r="A1541" t="str">
            <v>09.61.15</v>
          </cell>
          <cell r="B1541" t="str">
            <v>RETIRADA DE DISJUNTOR AUTOMATICO UNIPOLAR ATE 50A</v>
          </cell>
          <cell r="C1541" t="str">
            <v>UN</v>
          </cell>
          <cell r="D1541">
            <v>4.26</v>
          </cell>
          <cell r="E1541">
            <v>1540</v>
          </cell>
          <cell r="F1541">
            <v>96115</v>
          </cell>
        </row>
        <row r="1542">
          <cell r="A1542" t="str">
            <v>09.61.16</v>
          </cell>
          <cell r="B1542" t="str">
            <v>RETIRADA DE DISJUNTOR AUTOMATICO BIPOLAR ATE 50A</v>
          </cell>
          <cell r="C1542" t="str">
            <v>UN</v>
          </cell>
          <cell r="D1542">
            <v>9.93</v>
          </cell>
          <cell r="E1542">
            <v>1541</v>
          </cell>
          <cell r="F1542">
            <v>96116</v>
          </cell>
        </row>
        <row r="1543">
          <cell r="A1543" t="str">
            <v>09.61.17</v>
          </cell>
          <cell r="B1543" t="str">
            <v>RETIRADA DE DISJUNTOR AUTOMATICO TRIPOLAR ATE 50A</v>
          </cell>
          <cell r="C1543" t="str">
            <v>UN</v>
          </cell>
          <cell r="D1543">
            <v>18.440000000000001</v>
          </cell>
          <cell r="E1543">
            <v>1542</v>
          </cell>
          <cell r="F1543">
            <v>96117</v>
          </cell>
        </row>
        <row r="1544">
          <cell r="A1544" t="str">
            <v>09.61.25</v>
          </cell>
          <cell r="B1544" t="str">
            <v>RETIRADA DE CAIXA PARA FUSIVEL OU TOMADA,INSTALADA EM PERFILADOS</v>
          </cell>
          <cell r="C1544" t="str">
            <v>UN</v>
          </cell>
          <cell r="D1544">
            <v>7.09</v>
          </cell>
          <cell r="E1544">
            <v>1543</v>
          </cell>
          <cell r="F1544">
            <v>96125</v>
          </cell>
        </row>
        <row r="1545">
          <cell r="A1545" t="str">
            <v>09.61.26</v>
          </cell>
          <cell r="B1545" t="str">
            <v>RETIRADA DE QUADRO DE DISTRIBUICAO OU CAIXA DE PASSAGEM</v>
          </cell>
          <cell r="C1545" t="str">
            <v>M2</v>
          </cell>
          <cell r="D1545">
            <v>28.37</v>
          </cell>
          <cell r="E1545">
            <v>1544</v>
          </cell>
          <cell r="F1545">
            <v>96126</v>
          </cell>
        </row>
        <row r="1546">
          <cell r="A1546" t="str">
            <v>09.61.30</v>
          </cell>
          <cell r="B1546" t="str">
            <v>RETIRADA DE FECHADURA DE QUADRO DE DISTRIBUICAO OU CAIXA DE PASSAGEM</v>
          </cell>
          <cell r="C1546" t="str">
            <v>UN</v>
          </cell>
          <cell r="D1546">
            <v>2.84</v>
          </cell>
          <cell r="E1546">
            <v>1545</v>
          </cell>
          <cell r="F1546">
            <v>96130</v>
          </cell>
        </row>
        <row r="1547">
          <cell r="A1547" t="str">
            <v>09.61.32</v>
          </cell>
          <cell r="B1547" t="str">
            <v>RETIRADA DE DISJUNTOR AUTOMATICO TIPO "QUICK-LAG"</v>
          </cell>
          <cell r="C1547" t="str">
            <v>UN</v>
          </cell>
          <cell r="D1547">
            <v>4.26</v>
          </cell>
          <cell r="E1547">
            <v>1546</v>
          </cell>
          <cell r="F1547">
            <v>96132</v>
          </cell>
        </row>
        <row r="1548">
          <cell r="A1548" t="str">
            <v>09.61.34</v>
          </cell>
          <cell r="B1548" t="str">
            <v>RETIRADA DE BASE EM CHAPA DE FERRO,PARA DISJUNTOR TIPO"QUICK-LAG"</v>
          </cell>
          <cell r="C1548" t="str">
            <v>UN</v>
          </cell>
          <cell r="D1548">
            <v>3.55</v>
          </cell>
          <cell r="E1548">
            <v>1547</v>
          </cell>
          <cell r="F1548">
            <v>96134</v>
          </cell>
        </row>
        <row r="1549">
          <cell r="A1549" t="str">
            <v>09.61.35</v>
          </cell>
          <cell r="B1549" t="str">
            <v>RETIRADA DE CAPACITOR PARA CORRECAO DE FATOR DE POTENCIA</v>
          </cell>
          <cell r="C1549" t="str">
            <v>UN</v>
          </cell>
          <cell r="D1549">
            <v>174.21</v>
          </cell>
          <cell r="E1549">
            <v>1548</v>
          </cell>
          <cell r="F1549">
            <v>96135</v>
          </cell>
        </row>
        <row r="1550">
          <cell r="A1550" t="str">
            <v>09.61.37</v>
          </cell>
          <cell r="B1550" t="str">
            <v>RETIRADA DE CHAVE SECCIONADORA OU BASE P/ FUSIVEIS TP NH UNIPOLAR</v>
          </cell>
          <cell r="C1550" t="str">
            <v>UN</v>
          </cell>
          <cell r="D1550">
            <v>7.09</v>
          </cell>
          <cell r="E1550">
            <v>1549</v>
          </cell>
          <cell r="F1550">
            <v>96137</v>
          </cell>
        </row>
        <row r="1551">
          <cell r="A1551" t="str">
            <v>09.61.38</v>
          </cell>
          <cell r="B1551" t="str">
            <v>RETIRADA DE CHAVE SECCIONADORA OU BASE P/ FUSIVEIS TIPO NH TRIPOLAR</v>
          </cell>
          <cell r="C1551" t="str">
            <v>UN</v>
          </cell>
          <cell r="D1551">
            <v>10.64</v>
          </cell>
          <cell r="E1551">
            <v>1550</v>
          </cell>
          <cell r="F1551">
            <v>96138</v>
          </cell>
        </row>
        <row r="1552">
          <cell r="A1552" t="str">
            <v>09.61.39</v>
          </cell>
          <cell r="B1552" t="str">
            <v>RETIRADA DE BASE P/ FUSIVEIS TIPO DIAZED</v>
          </cell>
          <cell r="C1552" t="str">
            <v>UN</v>
          </cell>
          <cell r="D1552">
            <v>3.55</v>
          </cell>
          <cell r="E1552">
            <v>1551</v>
          </cell>
          <cell r="F1552">
            <v>96139</v>
          </cell>
        </row>
        <row r="1553">
          <cell r="A1553" t="str">
            <v>09.61.40</v>
          </cell>
          <cell r="B1553" t="str">
            <v>RETIRADA DE BARRAMENTO DE COBRE</v>
          </cell>
          <cell r="C1553" t="str">
            <v>UN</v>
          </cell>
          <cell r="D1553">
            <v>7.09</v>
          </cell>
          <cell r="E1553">
            <v>1552</v>
          </cell>
          <cell r="F1553">
            <v>96140</v>
          </cell>
        </row>
        <row r="1554">
          <cell r="B1554" t="str">
            <v>RETIRADAS - PONTOS E APARELHOS</v>
          </cell>
          <cell r="E1554">
            <v>1553</v>
          </cell>
        </row>
        <row r="1555">
          <cell r="A1555" t="str">
            <v>09.62.01</v>
          </cell>
          <cell r="B1555" t="str">
            <v>RETIRADA DE SOQUETES EM LUMINARIAS</v>
          </cell>
          <cell r="C1555" t="str">
            <v>UN</v>
          </cell>
          <cell r="D1555">
            <v>3.55</v>
          </cell>
          <cell r="E1555">
            <v>1554</v>
          </cell>
          <cell r="F1555">
            <v>96201</v>
          </cell>
        </row>
        <row r="1556">
          <cell r="A1556" t="str">
            <v>09.62.02</v>
          </cell>
          <cell r="B1556" t="str">
            <v>RETIRADA DE REATOR EM LUMINARIA FLUORESCENTE</v>
          </cell>
          <cell r="C1556" t="str">
            <v>UN</v>
          </cell>
          <cell r="D1556">
            <v>1.42</v>
          </cell>
          <cell r="E1556">
            <v>1555</v>
          </cell>
          <cell r="F1556">
            <v>96202</v>
          </cell>
        </row>
        <row r="1557">
          <cell r="A1557" t="str">
            <v>09.62.03</v>
          </cell>
          <cell r="B1557" t="str">
            <v>RETIRADA DE LAMPADA INCANDESCENTE OU FLUORESCENTE</v>
          </cell>
          <cell r="C1557" t="str">
            <v>UN</v>
          </cell>
          <cell r="D1557">
            <v>0.62</v>
          </cell>
          <cell r="E1557">
            <v>1556</v>
          </cell>
          <cell r="F1557">
            <v>96203</v>
          </cell>
        </row>
        <row r="1558">
          <cell r="A1558" t="str">
            <v>09.62.04</v>
          </cell>
          <cell r="B1558" t="str">
            <v>RETIRADA DE LAMPADA VAPOR DE MERCURIO,SODIO OU MISTA</v>
          </cell>
          <cell r="C1558" t="str">
            <v>UN</v>
          </cell>
          <cell r="D1558">
            <v>4.26</v>
          </cell>
          <cell r="E1558">
            <v>1557</v>
          </cell>
          <cell r="F1558">
            <v>96204</v>
          </cell>
        </row>
        <row r="1559">
          <cell r="A1559" t="str">
            <v>09.62.05</v>
          </cell>
          <cell r="B1559" t="str">
            <v>RETIRADA DE PLACA DIFUSORA PARA LAMPADA FLUORESCENTE</v>
          </cell>
          <cell r="C1559" t="str">
            <v>UN</v>
          </cell>
          <cell r="D1559">
            <v>0.62</v>
          </cell>
          <cell r="E1559">
            <v>1558</v>
          </cell>
          <cell r="F1559">
            <v>96205</v>
          </cell>
        </row>
        <row r="1560">
          <cell r="A1560" t="str">
            <v>09.62.10</v>
          </cell>
          <cell r="B1560" t="str">
            <v>RETIRADA DE LUMINARIA INTERNA PARA LAMPADA INCANDESCENTE</v>
          </cell>
          <cell r="C1560" t="str">
            <v>UN</v>
          </cell>
          <cell r="D1560">
            <v>5.67</v>
          </cell>
          <cell r="E1560">
            <v>1559</v>
          </cell>
          <cell r="F1560">
            <v>96210</v>
          </cell>
        </row>
        <row r="1561">
          <cell r="A1561" t="str">
            <v>09.62.11</v>
          </cell>
          <cell r="B1561" t="str">
            <v>RETIRADA DE LUMINARIA INTERNA PARA LAMPADA FLUORESCENTE</v>
          </cell>
          <cell r="C1561" t="str">
            <v>UN</v>
          </cell>
          <cell r="D1561">
            <v>10.64</v>
          </cell>
          <cell r="E1561">
            <v>1560</v>
          </cell>
          <cell r="F1561">
            <v>96211</v>
          </cell>
        </row>
        <row r="1562">
          <cell r="A1562" t="str">
            <v>09.62.12</v>
          </cell>
          <cell r="B1562" t="str">
            <v>RETIRADA DE LUMINARIA EXTERNA INSTALADA EM POSTE</v>
          </cell>
          <cell r="C1562" t="str">
            <v>UN</v>
          </cell>
          <cell r="D1562">
            <v>21.28</v>
          </cell>
          <cell r="E1562">
            <v>1561</v>
          </cell>
          <cell r="F1562">
            <v>96212</v>
          </cell>
        </row>
        <row r="1563">
          <cell r="A1563" t="str">
            <v>09.62.13</v>
          </cell>
          <cell r="B1563" t="str">
            <v>RETIRADA DE LUMINARIA EXTERNA INSTALADA EM BRACO DE FERRO</v>
          </cell>
          <cell r="C1563" t="str">
            <v>UN</v>
          </cell>
          <cell r="D1563">
            <v>21.28</v>
          </cell>
          <cell r="E1563">
            <v>1562</v>
          </cell>
          <cell r="F1563">
            <v>96213</v>
          </cell>
        </row>
        <row r="1564">
          <cell r="A1564" t="str">
            <v>09.62.14</v>
          </cell>
          <cell r="B1564" t="str">
            <v>RETIRADA DE LUMINARIA A PROVA DE TEMPO,GASES E VAPOR</v>
          </cell>
          <cell r="C1564" t="str">
            <v>UN</v>
          </cell>
          <cell r="D1564">
            <v>7.09</v>
          </cell>
          <cell r="E1564">
            <v>1563</v>
          </cell>
          <cell r="F1564">
            <v>96214</v>
          </cell>
        </row>
        <row r="1565">
          <cell r="A1565" t="str">
            <v>09.62.18</v>
          </cell>
          <cell r="B1565" t="str">
            <v>RETIRADA DE PROJETOR DE FACHADA</v>
          </cell>
          <cell r="C1565" t="str">
            <v>UN</v>
          </cell>
          <cell r="D1565">
            <v>21.28</v>
          </cell>
          <cell r="E1565">
            <v>1564</v>
          </cell>
          <cell r="F1565">
            <v>96218</v>
          </cell>
        </row>
        <row r="1566">
          <cell r="A1566" t="str">
            <v>09.62.19</v>
          </cell>
          <cell r="B1566" t="str">
            <v>RETIRADA DE PROJETOR DE JARDIM</v>
          </cell>
          <cell r="C1566" t="str">
            <v>UN</v>
          </cell>
          <cell r="D1566">
            <v>14.18</v>
          </cell>
          <cell r="E1566">
            <v>1565</v>
          </cell>
          <cell r="F1566">
            <v>96219</v>
          </cell>
        </row>
        <row r="1567">
          <cell r="A1567" t="str">
            <v>09.62.25</v>
          </cell>
          <cell r="B1567" t="str">
            <v>RETIRADA DE BRACO DE LUMINARIA</v>
          </cell>
          <cell r="C1567" t="str">
            <v>UN</v>
          </cell>
          <cell r="D1567">
            <v>14.18</v>
          </cell>
          <cell r="E1567">
            <v>1566</v>
          </cell>
          <cell r="F1567">
            <v>96225</v>
          </cell>
        </row>
        <row r="1568">
          <cell r="B1568" t="str">
            <v>RETIRADAS - PARA-RAIOS E OUTROS</v>
          </cell>
          <cell r="E1568">
            <v>1567</v>
          </cell>
        </row>
        <row r="1569">
          <cell r="A1569" t="str">
            <v>09.63.14</v>
          </cell>
          <cell r="B1569" t="str">
            <v>RETIRADA DE CORDOALHA DE COBRE NU</v>
          </cell>
          <cell r="C1569" t="str">
            <v>M</v>
          </cell>
          <cell r="D1569">
            <v>2.84</v>
          </cell>
          <cell r="E1569">
            <v>1568</v>
          </cell>
          <cell r="F1569">
            <v>96314</v>
          </cell>
        </row>
        <row r="1570">
          <cell r="A1570" t="str">
            <v>09.63.15</v>
          </cell>
          <cell r="B1570" t="str">
            <v>RETIRADA DE CORDOALHA DE COBRE NU PARA ATERRAMENTO</v>
          </cell>
          <cell r="C1570" t="str">
            <v>M</v>
          </cell>
          <cell r="D1570">
            <v>3.55</v>
          </cell>
          <cell r="E1570">
            <v>1569</v>
          </cell>
          <cell r="F1570">
            <v>96315</v>
          </cell>
        </row>
        <row r="1571">
          <cell r="A1571" t="str">
            <v>09.63.16</v>
          </cell>
          <cell r="B1571" t="str">
            <v>RETIRADA DE CONECTOR TIPO "SPLIT-BOLT"</v>
          </cell>
          <cell r="C1571" t="str">
            <v>UN</v>
          </cell>
          <cell r="D1571">
            <v>2.84</v>
          </cell>
          <cell r="E1571">
            <v>1570</v>
          </cell>
          <cell r="F1571">
            <v>96316</v>
          </cell>
        </row>
        <row r="1572">
          <cell r="A1572" t="str">
            <v>09.63.60</v>
          </cell>
          <cell r="B1572" t="str">
            <v>RETIRADA DE POSTE DE FERRO,INCLUSIVE BASE DE FIXACAO</v>
          </cell>
          <cell r="C1572" t="str">
            <v>UN</v>
          </cell>
          <cell r="D1572">
            <v>70.92</v>
          </cell>
          <cell r="E1572">
            <v>1571</v>
          </cell>
          <cell r="F1572">
            <v>96360</v>
          </cell>
        </row>
        <row r="1573">
          <cell r="A1573" t="str">
            <v>09.63.61</v>
          </cell>
          <cell r="B1573" t="str">
            <v>RETIRADA DE POSTE DE FERRO ENGASTADO NO SOLO</v>
          </cell>
          <cell r="C1573" t="str">
            <v>UN</v>
          </cell>
          <cell r="D1573">
            <v>113.47</v>
          </cell>
          <cell r="E1573">
            <v>1572</v>
          </cell>
          <cell r="F1573">
            <v>96361</v>
          </cell>
        </row>
        <row r="1574">
          <cell r="A1574" t="str">
            <v>09.63.62</v>
          </cell>
          <cell r="B1574" t="str">
            <v>RETIRADA DE POSTE DE CONCRETO EM REDE DE ENERGIA</v>
          </cell>
          <cell r="C1574" t="str">
            <v>UN</v>
          </cell>
          <cell r="D1574">
            <v>163.56</v>
          </cell>
          <cell r="E1574">
            <v>1573</v>
          </cell>
          <cell r="F1574">
            <v>96362</v>
          </cell>
        </row>
        <row r="1575">
          <cell r="B1575" t="str">
            <v>RETIRADAS - CABINE PROMÁRIA</v>
          </cell>
          <cell r="E1575">
            <v>1574</v>
          </cell>
        </row>
        <row r="1576">
          <cell r="A1576" t="str">
            <v>09.64.01</v>
          </cell>
          <cell r="B1576" t="str">
            <v>RETIRADA DE ISOLADOR TP DISCO INCLUSIVE GANCHO DE SUSTENTACAO</v>
          </cell>
          <cell r="C1576" t="str">
            <v>UN</v>
          </cell>
          <cell r="D1576">
            <v>14.18</v>
          </cell>
          <cell r="E1576">
            <v>1575</v>
          </cell>
          <cell r="F1576">
            <v>96401</v>
          </cell>
        </row>
        <row r="1577">
          <cell r="A1577" t="str">
            <v>09.64.02</v>
          </cell>
          <cell r="B1577" t="str">
            <v>RETIRADA DE ISOLADOR TP CASTANHA INCLUSIVE GANCHO DE SUSTENTACAO</v>
          </cell>
          <cell r="C1577" t="str">
            <v>UN</v>
          </cell>
          <cell r="D1577">
            <v>0.62</v>
          </cell>
          <cell r="E1577">
            <v>1576</v>
          </cell>
          <cell r="F1577">
            <v>96402</v>
          </cell>
        </row>
        <row r="1578">
          <cell r="A1578" t="str">
            <v>09.64.03</v>
          </cell>
          <cell r="B1578" t="str">
            <v>RETIRADA DE ISOLADOR TP PINO A.T. INCLUSIVE PINO</v>
          </cell>
          <cell r="C1578" t="str">
            <v>UN</v>
          </cell>
          <cell r="D1578">
            <v>3.55</v>
          </cell>
          <cell r="E1578">
            <v>1577</v>
          </cell>
          <cell r="F1578">
            <v>96403</v>
          </cell>
        </row>
        <row r="1579">
          <cell r="A1579" t="str">
            <v>09.64.04</v>
          </cell>
          <cell r="B1579" t="str">
            <v>RETIRADA DR ISOLADOR TIPO PEDESTAL PARA A.T.</v>
          </cell>
          <cell r="C1579" t="str">
            <v>UN</v>
          </cell>
          <cell r="D1579">
            <v>2.84</v>
          </cell>
          <cell r="E1579">
            <v>1578</v>
          </cell>
          <cell r="F1579">
            <v>96404</v>
          </cell>
        </row>
        <row r="1580">
          <cell r="A1580" t="str">
            <v>09.64.05</v>
          </cell>
          <cell r="B1580" t="str">
            <v>RETIRADA DE CRUZETA DE MADEIRA</v>
          </cell>
          <cell r="C1580" t="str">
            <v>UN</v>
          </cell>
          <cell r="D1580">
            <v>30.54</v>
          </cell>
          <cell r="E1580">
            <v>1579</v>
          </cell>
          <cell r="F1580">
            <v>96405</v>
          </cell>
        </row>
        <row r="1581">
          <cell r="A1581" t="str">
            <v>09.64.06</v>
          </cell>
          <cell r="B1581" t="str">
            <v>RETIRADA DE BUCHA DE PASSAGEM INTERNA/EXTERNA PARA A.T.</v>
          </cell>
          <cell r="C1581" t="str">
            <v>UN</v>
          </cell>
          <cell r="D1581">
            <v>5.67</v>
          </cell>
          <cell r="E1581">
            <v>1580</v>
          </cell>
          <cell r="F1581">
            <v>96406</v>
          </cell>
        </row>
        <row r="1582">
          <cell r="A1582" t="str">
            <v>09.64.07</v>
          </cell>
          <cell r="B1582" t="str">
            <v>RETIRADA DE CHAPA DE FERRO PARA BUCHA DE PASSAGEM</v>
          </cell>
          <cell r="C1582" t="str">
            <v>UN</v>
          </cell>
          <cell r="D1582">
            <v>5.67</v>
          </cell>
          <cell r="E1582">
            <v>1581</v>
          </cell>
          <cell r="F1582">
            <v>96407</v>
          </cell>
        </row>
        <row r="1583">
          <cell r="A1583" t="str">
            <v>09.64.08</v>
          </cell>
          <cell r="B1583" t="str">
            <v>RETIRADA DE VERGALHAO DE COBRE 3/8"</v>
          </cell>
          <cell r="C1583" t="str">
            <v>M</v>
          </cell>
          <cell r="D1583">
            <v>2.84</v>
          </cell>
          <cell r="E1583">
            <v>1582</v>
          </cell>
          <cell r="F1583">
            <v>96408</v>
          </cell>
        </row>
        <row r="1584">
          <cell r="A1584" t="str">
            <v>09.64.09</v>
          </cell>
          <cell r="B1584" t="str">
            <v>RETIRADA DE TERMINAL OU CONECTOR PARA VERGALHAO DE COBRE</v>
          </cell>
          <cell r="C1584" t="str">
            <v>UN</v>
          </cell>
          <cell r="D1584">
            <v>1.24</v>
          </cell>
          <cell r="E1584">
            <v>1583</v>
          </cell>
          <cell r="F1584">
            <v>96409</v>
          </cell>
        </row>
        <row r="1585">
          <cell r="A1585" t="str">
            <v>09.64.10</v>
          </cell>
          <cell r="B1585" t="str">
            <v>RETIRADA DE CHAVE SECCIONADORA TRIPOLAR CLASSE 15 K.V.</v>
          </cell>
          <cell r="C1585" t="str">
            <v>UN</v>
          </cell>
          <cell r="D1585">
            <v>40.72</v>
          </cell>
          <cell r="E1585">
            <v>1584</v>
          </cell>
          <cell r="F1585">
            <v>96410</v>
          </cell>
        </row>
        <row r="1586">
          <cell r="A1586" t="str">
            <v>09.64.11</v>
          </cell>
          <cell r="B1586" t="str">
            <v>RETIRADA DE TRANSFORMADOR DE POTENCIAL</v>
          </cell>
          <cell r="C1586" t="str">
            <v>UN</v>
          </cell>
          <cell r="D1586">
            <v>9.2200000000000006</v>
          </cell>
          <cell r="E1586">
            <v>1585</v>
          </cell>
          <cell r="F1586">
            <v>96411</v>
          </cell>
        </row>
        <row r="1587">
          <cell r="A1587" t="str">
            <v>09.64.12</v>
          </cell>
          <cell r="B1587" t="str">
            <v>RETIRADA DE DISJUNTOR A.T. DE VOL. NORMAL OU REDUZIDO DE OLEO</v>
          </cell>
          <cell r="C1587" t="str">
            <v>UN</v>
          </cell>
          <cell r="D1587">
            <v>58.74</v>
          </cell>
          <cell r="E1587">
            <v>1586</v>
          </cell>
          <cell r="F1587">
            <v>96412</v>
          </cell>
        </row>
        <row r="1588">
          <cell r="A1588" t="str">
            <v>09.64.13</v>
          </cell>
          <cell r="B1588" t="str">
            <v>RETIRADA DE TRANSFORMADOR DE POTENCIA CLASSE 15 KV</v>
          </cell>
          <cell r="C1588" t="str">
            <v>UN</v>
          </cell>
          <cell r="D1588">
            <v>109.64</v>
          </cell>
          <cell r="E1588">
            <v>1587</v>
          </cell>
          <cell r="F1588">
            <v>96413</v>
          </cell>
        </row>
        <row r="1589">
          <cell r="A1589" t="str">
            <v>09.64.14</v>
          </cell>
          <cell r="B1589" t="str">
            <v>RETIRADA DE CHAVE FUSIVEL TIPO MATHEUS</v>
          </cell>
          <cell r="C1589" t="str">
            <v>UN</v>
          </cell>
          <cell r="D1589">
            <v>21.28</v>
          </cell>
          <cell r="E1589">
            <v>1588</v>
          </cell>
          <cell r="F1589">
            <v>96414</v>
          </cell>
        </row>
        <row r="1590">
          <cell r="A1590" t="str">
            <v>09.64.15</v>
          </cell>
          <cell r="B1590" t="str">
            <v>RETIRADA DE SUPORTE DE TRANSFORMADOR EM POSTE</v>
          </cell>
          <cell r="C1590" t="str">
            <v>UN</v>
          </cell>
          <cell r="D1590">
            <v>9.8800000000000008</v>
          </cell>
          <cell r="E1590">
            <v>1589</v>
          </cell>
          <cell r="F1590">
            <v>96415</v>
          </cell>
        </row>
        <row r="1591">
          <cell r="A1591" t="str">
            <v>09.64.16</v>
          </cell>
          <cell r="B1591" t="str">
            <v>RETIRADA DE CABO DE A.T. EM LINHA AEREA ATE 35MM2</v>
          </cell>
          <cell r="C1591" t="str">
            <v>M</v>
          </cell>
          <cell r="D1591">
            <v>2.13</v>
          </cell>
          <cell r="E1591">
            <v>1590</v>
          </cell>
          <cell r="F1591">
            <v>96416</v>
          </cell>
        </row>
        <row r="1592">
          <cell r="A1592" t="str">
            <v>09.64.17</v>
          </cell>
          <cell r="B1592" t="str">
            <v>RETIRADA DE PARA-RAIO TIPO CRISTAL VALVE 15KV</v>
          </cell>
          <cell r="C1592" t="str">
            <v>UN</v>
          </cell>
          <cell r="D1592">
            <v>23.5</v>
          </cell>
          <cell r="E1592">
            <v>1591</v>
          </cell>
          <cell r="F1592">
            <v>96417</v>
          </cell>
        </row>
        <row r="1593">
          <cell r="A1593" t="str">
            <v>09.64.18</v>
          </cell>
          <cell r="B1593" t="str">
            <v>RETIRADA DE CONTATORES E RELES EM GERAL</v>
          </cell>
          <cell r="C1593" t="str">
            <v>UN</v>
          </cell>
          <cell r="D1593">
            <v>44.47</v>
          </cell>
          <cell r="E1593">
            <v>1592</v>
          </cell>
          <cell r="F1593">
            <v>96418</v>
          </cell>
        </row>
        <row r="1594">
          <cell r="A1594" t="str">
            <v>09.64.23</v>
          </cell>
          <cell r="B1594" t="str">
            <v>RETIRADA DE FUSIVEL EM ALTA TENSAO TIPO "HH"</v>
          </cell>
          <cell r="C1594" t="str">
            <v>UN</v>
          </cell>
          <cell r="D1594">
            <v>7.09</v>
          </cell>
          <cell r="E1594">
            <v>1593</v>
          </cell>
          <cell r="F1594">
            <v>96423</v>
          </cell>
        </row>
        <row r="1595">
          <cell r="A1595" t="str">
            <v>09.64.24</v>
          </cell>
          <cell r="B1595" t="str">
            <v>RETIRADA DE ELO FUSIVEL EM CHAVE TIPO MATHEUS</v>
          </cell>
          <cell r="C1595" t="str">
            <v>UN</v>
          </cell>
          <cell r="D1595">
            <v>4.26</v>
          </cell>
          <cell r="E1595">
            <v>1594</v>
          </cell>
          <cell r="F1595">
            <v>96424</v>
          </cell>
        </row>
        <row r="1596">
          <cell r="B1596" t="str">
            <v>RECOLOCACOES - ENTRADA E DISTRIBUIÇÃO</v>
          </cell>
          <cell r="E1596">
            <v>1595</v>
          </cell>
        </row>
        <row r="1597">
          <cell r="A1597" t="str">
            <v>09.70.01</v>
          </cell>
          <cell r="B1597" t="str">
            <v>RECOLOCACAO DE POSTE DE ENTRADA DE ENERGIA EM BAIXA TENSAO - GALVAN.</v>
          </cell>
          <cell r="C1597" t="str">
            <v>UN</v>
          </cell>
          <cell r="D1597">
            <v>117.48</v>
          </cell>
          <cell r="E1597">
            <v>1596</v>
          </cell>
          <cell r="F1597">
            <v>97001</v>
          </cell>
        </row>
        <row r="1598">
          <cell r="A1598" t="str">
            <v>09.70.02</v>
          </cell>
          <cell r="B1598" t="str">
            <v>RECOLOCACAO DE POSTE DE ENTRADA DE ENERGIA EM BAIXA TENSAO - CONCR.</v>
          </cell>
          <cell r="C1598" t="str">
            <v>UN</v>
          </cell>
          <cell r="D1598">
            <v>158.19999999999999</v>
          </cell>
          <cell r="E1598">
            <v>1597</v>
          </cell>
          <cell r="F1598">
            <v>97002</v>
          </cell>
        </row>
        <row r="1599">
          <cell r="A1599" t="str">
            <v>09.70.03</v>
          </cell>
          <cell r="B1599" t="str">
            <v>RECOLOCACAO DE CAIXA DE ENTRADA DE ENERGIA EM BAIXA TENSAO</v>
          </cell>
          <cell r="C1599" t="str">
            <v>UN</v>
          </cell>
          <cell r="D1599">
            <v>70.92</v>
          </cell>
          <cell r="E1599">
            <v>1598</v>
          </cell>
          <cell r="F1599">
            <v>97003</v>
          </cell>
        </row>
        <row r="1600">
          <cell r="A1600" t="str">
            <v>09.70.04</v>
          </cell>
          <cell r="B1600" t="str">
            <v>RECOLOCACAO DE ARMACAO TIPO BRAQUETE</v>
          </cell>
          <cell r="C1600" t="str">
            <v>UN</v>
          </cell>
          <cell r="D1600">
            <v>5.67</v>
          </cell>
          <cell r="E1600">
            <v>1599</v>
          </cell>
          <cell r="F1600">
            <v>97004</v>
          </cell>
        </row>
        <row r="1601">
          <cell r="A1601" t="str">
            <v>09.70.05</v>
          </cell>
          <cell r="B1601" t="str">
            <v>RECOLOCACAO DE CABECOTE TIPO"TELESP"</v>
          </cell>
          <cell r="C1601" t="str">
            <v>UN</v>
          </cell>
          <cell r="D1601">
            <v>5.67</v>
          </cell>
          <cell r="E1601">
            <v>1600</v>
          </cell>
          <cell r="F1601">
            <v>97005</v>
          </cell>
        </row>
        <row r="1602">
          <cell r="A1602" t="str">
            <v>09.70.08</v>
          </cell>
          <cell r="B1602" t="str">
            <v>RECOLOCACAO DE CONDULETE</v>
          </cell>
          <cell r="C1602" t="str">
            <v>UN</v>
          </cell>
          <cell r="D1602">
            <v>7.09</v>
          </cell>
          <cell r="E1602">
            <v>1601</v>
          </cell>
          <cell r="F1602">
            <v>97008</v>
          </cell>
        </row>
        <row r="1603">
          <cell r="A1603" t="str">
            <v>09.70.09</v>
          </cell>
          <cell r="B1603" t="str">
            <v>RECOLOCACAO DE PERFILADOS</v>
          </cell>
          <cell r="C1603" t="str">
            <v>M</v>
          </cell>
          <cell r="D1603">
            <v>7.09</v>
          </cell>
          <cell r="E1603">
            <v>1602</v>
          </cell>
          <cell r="F1603">
            <v>97009</v>
          </cell>
        </row>
        <row r="1604">
          <cell r="A1604" t="str">
            <v>09.70.12</v>
          </cell>
          <cell r="B1604" t="str">
            <v>RECOLOCACAO DE ELETRODUTOS APARENTES - ATE 2"</v>
          </cell>
          <cell r="C1604" t="str">
            <v>M</v>
          </cell>
          <cell r="D1604">
            <v>4.26</v>
          </cell>
          <cell r="E1604">
            <v>1603</v>
          </cell>
          <cell r="F1604">
            <v>97012</v>
          </cell>
        </row>
        <row r="1605">
          <cell r="A1605" t="str">
            <v>09.70.13</v>
          </cell>
          <cell r="B1605" t="str">
            <v>RECOLOCACAO DE ELETRODUTOS APARENTES - ACIMA DE 2"</v>
          </cell>
          <cell r="C1605" t="str">
            <v>M</v>
          </cell>
          <cell r="D1605">
            <v>8.51</v>
          </cell>
          <cell r="E1605">
            <v>1604</v>
          </cell>
          <cell r="F1605">
            <v>97013</v>
          </cell>
        </row>
        <row r="1606">
          <cell r="A1606" t="str">
            <v>09.70.14</v>
          </cell>
          <cell r="B1606" t="str">
            <v>RECOLOCACAO DE FIO EMBUTIDO - ATE 16MM2</v>
          </cell>
          <cell r="C1606" t="str">
            <v>M</v>
          </cell>
          <cell r="D1606">
            <v>0.71</v>
          </cell>
          <cell r="E1606">
            <v>1605</v>
          </cell>
          <cell r="F1606">
            <v>97014</v>
          </cell>
        </row>
        <row r="1607">
          <cell r="A1607" t="str">
            <v>09.70.15</v>
          </cell>
          <cell r="B1607" t="str">
            <v>RECOLOCACAO DE CABO EMBUTIDO - ACIMA DE 16MM2</v>
          </cell>
          <cell r="C1607" t="str">
            <v>M</v>
          </cell>
          <cell r="D1607">
            <v>9.93</v>
          </cell>
          <cell r="E1607">
            <v>1606</v>
          </cell>
          <cell r="F1607">
            <v>97015</v>
          </cell>
        </row>
        <row r="1608">
          <cell r="A1608" t="str">
            <v>09.70.16</v>
          </cell>
          <cell r="B1608" t="str">
            <v>RECOLOCACAO DE FIO APARENTE - ATE 16MM2</v>
          </cell>
          <cell r="C1608" t="str">
            <v>M</v>
          </cell>
          <cell r="D1608">
            <v>0.43</v>
          </cell>
          <cell r="E1608">
            <v>1607</v>
          </cell>
          <cell r="F1608">
            <v>97016</v>
          </cell>
        </row>
        <row r="1609">
          <cell r="A1609" t="str">
            <v>09.70.17</v>
          </cell>
          <cell r="B1609" t="str">
            <v>RECOLOCACAO DE CABO APARENTE - ACIMA DE 16MM2</v>
          </cell>
          <cell r="C1609" t="str">
            <v>M</v>
          </cell>
          <cell r="D1609">
            <v>4.26</v>
          </cell>
          <cell r="E1609">
            <v>1608</v>
          </cell>
          <cell r="F1609">
            <v>97017</v>
          </cell>
        </row>
        <row r="1610">
          <cell r="A1610" t="str">
            <v>09.70.18</v>
          </cell>
          <cell r="B1610" t="str">
            <v>RECOLOCACAO DE TERMINAIS OU CONECTORES DE PRESSAO PARA CABOS</v>
          </cell>
          <cell r="C1610" t="str">
            <v>UN</v>
          </cell>
          <cell r="D1610">
            <v>5.67</v>
          </cell>
          <cell r="E1610">
            <v>1609</v>
          </cell>
          <cell r="F1610">
            <v>97018</v>
          </cell>
        </row>
        <row r="1611">
          <cell r="A1611" t="str">
            <v>09.70.20</v>
          </cell>
          <cell r="B1611" t="str">
            <v>RECOLOCACAO DE SUPORTE-ISOLADOR TIPO ROLDANA</v>
          </cell>
          <cell r="C1611" t="str">
            <v>UN</v>
          </cell>
          <cell r="D1611">
            <v>4.26</v>
          </cell>
          <cell r="E1611">
            <v>1610</v>
          </cell>
          <cell r="F1611">
            <v>97020</v>
          </cell>
        </row>
        <row r="1612">
          <cell r="B1612" t="str">
            <v>RECOLOCAÇÕES - CAIXAS E QUADROS</v>
          </cell>
          <cell r="E1612">
            <v>1611</v>
          </cell>
        </row>
        <row r="1613">
          <cell r="A1613" t="str">
            <v>09.71.10</v>
          </cell>
          <cell r="B1613" t="str">
            <v>RECOLOCACAO DE BARRAMENTOS EM QUADROS ELETRICOS</v>
          </cell>
          <cell r="C1613" t="str">
            <v>M</v>
          </cell>
          <cell r="D1613">
            <v>14.18</v>
          </cell>
          <cell r="E1613">
            <v>1612</v>
          </cell>
          <cell r="F1613">
            <v>97110</v>
          </cell>
        </row>
        <row r="1614">
          <cell r="A1614" t="str">
            <v>09.71.11</v>
          </cell>
          <cell r="B1614" t="str">
            <v>RECOLOCACAO DE ISOLADORES EM QUADROS ELETRICOS</v>
          </cell>
          <cell r="C1614" t="str">
            <v>UN</v>
          </cell>
          <cell r="D1614">
            <v>3.55</v>
          </cell>
          <cell r="E1614">
            <v>1613</v>
          </cell>
          <cell r="F1614">
            <v>97111</v>
          </cell>
        </row>
        <row r="1615">
          <cell r="A1615" t="str">
            <v>09.71.15</v>
          </cell>
          <cell r="B1615" t="str">
            <v>RECOLOCACAO DE DISJUNTOR AUTOMATICO UNIPOLAR ATE 50A</v>
          </cell>
          <cell r="C1615" t="str">
            <v>UN</v>
          </cell>
          <cell r="D1615">
            <v>7.09</v>
          </cell>
          <cell r="E1615">
            <v>1614</v>
          </cell>
          <cell r="F1615">
            <v>97115</v>
          </cell>
        </row>
        <row r="1616">
          <cell r="A1616" t="str">
            <v>09.71.16</v>
          </cell>
          <cell r="B1616" t="str">
            <v>RECOLOCACAO DE DISJUNTOR AUTOMATICO BIPOLAR ATE 50A</v>
          </cell>
          <cell r="C1616" t="str">
            <v>UN</v>
          </cell>
          <cell r="D1616">
            <v>11.35</v>
          </cell>
          <cell r="E1616">
            <v>1615</v>
          </cell>
          <cell r="F1616">
            <v>97116</v>
          </cell>
        </row>
        <row r="1617">
          <cell r="A1617" t="str">
            <v>09.71.17</v>
          </cell>
          <cell r="B1617" t="str">
            <v>RECOLOCACAO DE DISJUNTOR AUTOMATICO TRIPOLAR ATE 50A</v>
          </cell>
          <cell r="C1617" t="str">
            <v>UN</v>
          </cell>
          <cell r="D1617">
            <v>21.28</v>
          </cell>
          <cell r="E1617">
            <v>1616</v>
          </cell>
          <cell r="F1617">
            <v>97117</v>
          </cell>
        </row>
        <row r="1618">
          <cell r="A1618" t="str">
            <v>09.71.25</v>
          </cell>
          <cell r="B1618" t="str">
            <v>RECOLOCACAO DE CAIXA PARA FUSIVEL OU TOMADA,INSTALADA EM PERFILADOS</v>
          </cell>
          <cell r="C1618" t="str">
            <v>UN</v>
          </cell>
          <cell r="D1618">
            <v>7.09</v>
          </cell>
          <cell r="E1618">
            <v>1617</v>
          </cell>
          <cell r="F1618">
            <v>97125</v>
          </cell>
        </row>
        <row r="1619">
          <cell r="A1619" t="str">
            <v>09.71.26</v>
          </cell>
          <cell r="B1619" t="str">
            <v>RECOLOCACAO DE QUADRO DE DISTRIBUICAO OU CAIXA DE PASSAGEM</v>
          </cell>
          <cell r="C1619" t="str">
            <v>M2</v>
          </cell>
          <cell r="D1619">
            <v>84.97</v>
          </cell>
          <cell r="E1619">
            <v>1618</v>
          </cell>
          <cell r="F1619">
            <v>97126</v>
          </cell>
        </row>
        <row r="1620">
          <cell r="A1620" t="str">
            <v>09.71.30</v>
          </cell>
          <cell r="B1620" t="str">
            <v>RECOL. DE FECHADURA DE QUADRO DE DISTRIB. OU CX DE PASSAGEM</v>
          </cell>
          <cell r="C1620" t="str">
            <v>UN</v>
          </cell>
          <cell r="D1620">
            <v>3.55</v>
          </cell>
          <cell r="E1620">
            <v>1619</v>
          </cell>
          <cell r="F1620">
            <v>97130</v>
          </cell>
        </row>
        <row r="1621">
          <cell r="A1621" t="str">
            <v>09.71.32</v>
          </cell>
          <cell r="B1621" t="str">
            <v>RECOLOCACAO DE DISJUNTOR AUTOMATICO TIPO "QUICK-LAG"</v>
          </cell>
          <cell r="C1621" t="str">
            <v>UN</v>
          </cell>
          <cell r="D1621">
            <v>4.26</v>
          </cell>
          <cell r="E1621">
            <v>1620</v>
          </cell>
          <cell r="F1621">
            <v>97132</v>
          </cell>
        </row>
        <row r="1622">
          <cell r="A1622" t="str">
            <v>09.71.34</v>
          </cell>
          <cell r="B1622" t="str">
            <v>RECOLOCACAO DE BASE EM CHAPA DE FERRO,PARA DISJUNTOR TIPO"QUICK-LAG"</v>
          </cell>
          <cell r="C1622" t="str">
            <v>UN</v>
          </cell>
          <cell r="D1622">
            <v>14.18</v>
          </cell>
          <cell r="E1622">
            <v>1621</v>
          </cell>
          <cell r="F1622">
            <v>97134</v>
          </cell>
        </row>
        <row r="1623">
          <cell r="A1623" t="str">
            <v>09.71.35</v>
          </cell>
          <cell r="B1623" t="str">
            <v>RECOLOCACAO DE CAPACITOR PARA CORRECAO DE FATOR DE POTENCIA</v>
          </cell>
          <cell r="C1623" t="str">
            <v>UN</v>
          </cell>
          <cell r="D1623">
            <v>174.21</v>
          </cell>
          <cell r="E1623">
            <v>1622</v>
          </cell>
          <cell r="F1623">
            <v>97135</v>
          </cell>
        </row>
        <row r="1624">
          <cell r="A1624" t="str">
            <v>09.71.37</v>
          </cell>
          <cell r="B1624" t="str">
            <v>RECOLOCACAO DE CHAVE SECCION. OU BASE P/ FUSIV. TIPO NH-UNIPOLAR</v>
          </cell>
          <cell r="C1624" t="str">
            <v>UN</v>
          </cell>
          <cell r="D1624">
            <v>9.93</v>
          </cell>
          <cell r="E1624">
            <v>1623</v>
          </cell>
          <cell r="F1624">
            <v>97137</v>
          </cell>
        </row>
        <row r="1625">
          <cell r="A1625" t="str">
            <v>09.71.38</v>
          </cell>
          <cell r="B1625" t="str">
            <v>RECOLOCACAO DE CHAVE SECCION. OU BASE P/ FUSIV. TIPO NH-TRIPOLAR</v>
          </cell>
          <cell r="C1625" t="str">
            <v>UN</v>
          </cell>
          <cell r="D1625">
            <v>14.18</v>
          </cell>
          <cell r="E1625">
            <v>1624</v>
          </cell>
          <cell r="F1625">
            <v>97138</v>
          </cell>
        </row>
        <row r="1626">
          <cell r="A1626" t="str">
            <v>09.71.39</v>
          </cell>
          <cell r="B1626" t="str">
            <v>RECOLOCACAO DE BASE DE FUSIVEIS TIPO " DIAZED"</v>
          </cell>
          <cell r="C1626" t="str">
            <v>UN</v>
          </cell>
          <cell r="D1626">
            <v>7.09</v>
          </cell>
          <cell r="E1626">
            <v>1625</v>
          </cell>
          <cell r="F1626">
            <v>97139</v>
          </cell>
        </row>
        <row r="1627">
          <cell r="A1627" t="str">
            <v>09.71.40</v>
          </cell>
          <cell r="B1627" t="str">
            <v>RECOLOCACAO DE BARRAMENTO DE COBRE</v>
          </cell>
          <cell r="C1627" t="str">
            <v>UN</v>
          </cell>
          <cell r="D1627">
            <v>7.09</v>
          </cell>
          <cell r="E1627">
            <v>1626</v>
          </cell>
          <cell r="F1627">
            <v>97140</v>
          </cell>
        </row>
        <row r="1628">
          <cell r="B1628" t="str">
            <v>RECOLOCAÇÕES - PONTOS E APARELHOS</v>
          </cell>
          <cell r="E1628">
            <v>1627</v>
          </cell>
        </row>
        <row r="1629">
          <cell r="A1629" t="str">
            <v>09.72.01</v>
          </cell>
          <cell r="B1629" t="str">
            <v>RECOLOCACAO DE SOQUETES EM LUMINARIAS</v>
          </cell>
          <cell r="C1629" t="str">
            <v>UN</v>
          </cell>
          <cell r="D1629">
            <v>4.26</v>
          </cell>
          <cell r="E1629">
            <v>1628</v>
          </cell>
          <cell r="F1629">
            <v>97201</v>
          </cell>
        </row>
        <row r="1630">
          <cell r="A1630" t="str">
            <v>09.72.02</v>
          </cell>
          <cell r="B1630" t="str">
            <v>RECOLOCACAO DE REATOR EM LUMINARIA FLUORESCENTE</v>
          </cell>
          <cell r="C1630" t="str">
            <v>UN</v>
          </cell>
          <cell r="D1630">
            <v>9.2200000000000006</v>
          </cell>
          <cell r="E1630">
            <v>1629</v>
          </cell>
          <cell r="F1630">
            <v>97202</v>
          </cell>
        </row>
        <row r="1631">
          <cell r="A1631" t="str">
            <v>09.72.03</v>
          </cell>
          <cell r="B1631" t="str">
            <v>RECOLOCACAO DE LAMPADA INCANDESCENTE OU FLUORESCENTE</v>
          </cell>
          <cell r="C1631" t="str">
            <v>UN</v>
          </cell>
          <cell r="D1631">
            <v>0.62</v>
          </cell>
          <cell r="E1631">
            <v>1630</v>
          </cell>
          <cell r="F1631">
            <v>97203</v>
          </cell>
        </row>
        <row r="1632">
          <cell r="A1632" t="str">
            <v>09.72.04</v>
          </cell>
          <cell r="B1632" t="str">
            <v>RECOLOCACAO DE LAMPADA VAPOR DE MERCURIO,SODIO OU MISTA</v>
          </cell>
          <cell r="C1632" t="str">
            <v>UN</v>
          </cell>
          <cell r="D1632">
            <v>4.26</v>
          </cell>
          <cell r="E1632">
            <v>1631</v>
          </cell>
          <cell r="F1632">
            <v>97204</v>
          </cell>
        </row>
        <row r="1633">
          <cell r="A1633" t="str">
            <v>09.72.05</v>
          </cell>
          <cell r="B1633" t="str">
            <v>RECOLOCACAO DE PLACA DIFUSORA PARA LAMPADA FLUORESCENTE</v>
          </cell>
          <cell r="C1633" t="str">
            <v>UN</v>
          </cell>
          <cell r="D1633">
            <v>0.62</v>
          </cell>
          <cell r="E1633">
            <v>1632</v>
          </cell>
          <cell r="F1633">
            <v>97205</v>
          </cell>
        </row>
        <row r="1634">
          <cell r="A1634" t="str">
            <v>09.72.10</v>
          </cell>
          <cell r="B1634" t="str">
            <v>RECOLOCACAO DE LUMINARIA INTERNA PARA LAMPADA INCANDESCENTE</v>
          </cell>
          <cell r="C1634" t="str">
            <v>UN</v>
          </cell>
          <cell r="D1634">
            <v>11.35</v>
          </cell>
          <cell r="E1634">
            <v>1633</v>
          </cell>
          <cell r="F1634">
            <v>97210</v>
          </cell>
        </row>
        <row r="1635">
          <cell r="A1635" t="str">
            <v>09.72.11</v>
          </cell>
          <cell r="B1635" t="str">
            <v>RECOLOCACAO DE LUMINARIA INTERNA PARA LAMPADA FLUORESCENTE</v>
          </cell>
          <cell r="C1635" t="str">
            <v>UN</v>
          </cell>
          <cell r="D1635">
            <v>21.28</v>
          </cell>
          <cell r="E1635">
            <v>1634</v>
          </cell>
          <cell r="F1635">
            <v>97211</v>
          </cell>
        </row>
        <row r="1636">
          <cell r="A1636" t="str">
            <v>09.72.12</v>
          </cell>
          <cell r="B1636" t="str">
            <v>RECOLOCACAO DE LUMINARIA EXTERNA INSTALADA EM POSTE</v>
          </cell>
          <cell r="C1636" t="str">
            <v>UN</v>
          </cell>
          <cell r="D1636">
            <v>56.73</v>
          </cell>
          <cell r="E1636">
            <v>1635</v>
          </cell>
          <cell r="F1636">
            <v>97212</v>
          </cell>
        </row>
        <row r="1637">
          <cell r="A1637" t="str">
            <v>09.72.13</v>
          </cell>
          <cell r="B1637" t="str">
            <v>RECOLOCACAO DE LUMINARIA EXTERNA INSTALADA EM BRACO DE FERRO</v>
          </cell>
          <cell r="C1637" t="str">
            <v>UN</v>
          </cell>
          <cell r="D1637">
            <v>28.37</v>
          </cell>
          <cell r="E1637">
            <v>1636</v>
          </cell>
          <cell r="F1637">
            <v>97213</v>
          </cell>
        </row>
        <row r="1638">
          <cell r="A1638" t="str">
            <v>09.72.14</v>
          </cell>
          <cell r="B1638" t="str">
            <v>RECOLOCACAO DE LUMINARIA A PROVA DE TEMPO,GASES E VAPOR</v>
          </cell>
          <cell r="C1638" t="str">
            <v>UN</v>
          </cell>
          <cell r="D1638">
            <v>14.18</v>
          </cell>
          <cell r="E1638">
            <v>1637</v>
          </cell>
          <cell r="F1638">
            <v>97214</v>
          </cell>
        </row>
        <row r="1639">
          <cell r="A1639" t="str">
            <v>09.72.18</v>
          </cell>
          <cell r="B1639" t="str">
            <v>RECOLOCACAO DE PROJETOR DE FACHADA</v>
          </cell>
          <cell r="C1639" t="str">
            <v>UN</v>
          </cell>
          <cell r="D1639">
            <v>14.18</v>
          </cell>
          <cell r="E1639">
            <v>1638</v>
          </cell>
          <cell r="F1639">
            <v>97218</v>
          </cell>
        </row>
        <row r="1640">
          <cell r="A1640" t="str">
            <v>09.72.19</v>
          </cell>
          <cell r="B1640" t="str">
            <v>RECOLOCACAO DE PROJETOR DE JARDIM</v>
          </cell>
          <cell r="C1640" t="str">
            <v>UN</v>
          </cell>
          <cell r="D1640">
            <v>11.35</v>
          </cell>
          <cell r="E1640">
            <v>1639</v>
          </cell>
          <cell r="F1640">
            <v>97219</v>
          </cell>
        </row>
        <row r="1641">
          <cell r="A1641" t="str">
            <v>09.72.25</v>
          </cell>
          <cell r="B1641" t="str">
            <v>RECOLOCACAO DE BRACO DE LUMINARIA</v>
          </cell>
          <cell r="C1641" t="str">
            <v>UN</v>
          </cell>
          <cell r="D1641">
            <v>14.18</v>
          </cell>
          <cell r="E1641">
            <v>1640</v>
          </cell>
          <cell r="F1641">
            <v>97225</v>
          </cell>
        </row>
        <row r="1642">
          <cell r="B1642" t="str">
            <v>RECOLOCAÇÕES - PARA-RAIOS E OUTROS</v>
          </cell>
          <cell r="E1642">
            <v>1641</v>
          </cell>
        </row>
        <row r="1643">
          <cell r="A1643" t="str">
            <v>09.73.14</v>
          </cell>
          <cell r="B1643" t="str">
            <v>RECOLOCACAO DE CORDOALHA DE COBRE NU</v>
          </cell>
          <cell r="C1643" t="str">
            <v>M</v>
          </cell>
          <cell r="D1643">
            <v>7.09</v>
          </cell>
          <cell r="E1643">
            <v>1642</v>
          </cell>
          <cell r="F1643">
            <v>97314</v>
          </cell>
        </row>
        <row r="1644">
          <cell r="A1644" t="str">
            <v>09.73.15</v>
          </cell>
          <cell r="B1644" t="str">
            <v>RECOLOCACAO CORDOALHA DE COBRE NU PARA ATERRAMENTO</v>
          </cell>
          <cell r="C1644" t="str">
            <v>M</v>
          </cell>
          <cell r="D1644">
            <v>7.09</v>
          </cell>
          <cell r="E1644">
            <v>1643</v>
          </cell>
          <cell r="F1644">
            <v>97315</v>
          </cell>
        </row>
        <row r="1645">
          <cell r="A1645" t="str">
            <v>09.73.16</v>
          </cell>
          <cell r="B1645" t="str">
            <v>RECOLOCACAO DE CONECTOR TIPO "SPLIT_BOLT"</v>
          </cell>
          <cell r="C1645" t="str">
            <v>UN</v>
          </cell>
          <cell r="D1645">
            <v>4.26</v>
          </cell>
          <cell r="E1645">
            <v>1644</v>
          </cell>
          <cell r="F1645">
            <v>97316</v>
          </cell>
        </row>
        <row r="1646">
          <cell r="A1646" t="str">
            <v>09.73.60</v>
          </cell>
          <cell r="B1646" t="str">
            <v>RECOLOCACAO DE POSTE DE FERRO,INCLUSIVE BASE DE FIXACAO</v>
          </cell>
          <cell r="C1646" t="str">
            <v>UN</v>
          </cell>
          <cell r="D1646">
            <v>117.48</v>
          </cell>
          <cell r="E1646">
            <v>1645</v>
          </cell>
          <cell r="F1646">
            <v>97360</v>
          </cell>
        </row>
        <row r="1647">
          <cell r="A1647" t="str">
            <v>09.73.61</v>
          </cell>
          <cell r="B1647" t="str">
            <v>RECOLOCACAO DE POSTE DE FERRO ENGASTADO NO SOLO</v>
          </cell>
          <cell r="C1647" t="str">
            <v>UN</v>
          </cell>
          <cell r="D1647">
            <v>158.19999999999999</v>
          </cell>
          <cell r="E1647">
            <v>1646</v>
          </cell>
          <cell r="F1647">
            <v>97361</v>
          </cell>
        </row>
        <row r="1648">
          <cell r="A1648" t="str">
            <v>09.73.62</v>
          </cell>
          <cell r="B1648" t="str">
            <v>RECOLOCACAO DE POSTE DE CONCRETO EM REDE DE ENERGIA</v>
          </cell>
          <cell r="C1648" t="str">
            <v>UN</v>
          </cell>
          <cell r="D1648">
            <v>175.91</v>
          </cell>
          <cell r="E1648">
            <v>1647</v>
          </cell>
          <cell r="F1648">
            <v>97362</v>
          </cell>
        </row>
        <row r="1649">
          <cell r="B1649" t="str">
            <v>RECOLOCAÇÕES - CABINE PRIMÁRIA</v>
          </cell>
          <cell r="E1649">
            <v>1648</v>
          </cell>
        </row>
        <row r="1650">
          <cell r="A1650" t="str">
            <v>09.74.01</v>
          </cell>
          <cell r="B1650" t="str">
            <v>RECOLOCACAO DE ISOLADOR TP DISCO INCLUSIVE GANCHO DE SUSTENTACAO</v>
          </cell>
          <cell r="C1650" t="str">
            <v>UN</v>
          </cell>
          <cell r="D1650">
            <v>2.84</v>
          </cell>
          <cell r="E1650">
            <v>1649</v>
          </cell>
          <cell r="F1650">
            <v>97401</v>
          </cell>
        </row>
        <row r="1651">
          <cell r="A1651" t="str">
            <v>09.74.02</v>
          </cell>
          <cell r="B1651" t="str">
            <v>RECOLOCACAO DE ISOLADOR TP CASTANHA INCLUSIVE GANCHO DE SUSTENTACAO</v>
          </cell>
          <cell r="C1651" t="str">
            <v>UN</v>
          </cell>
          <cell r="D1651">
            <v>2.84</v>
          </cell>
          <cell r="E1651">
            <v>1650</v>
          </cell>
          <cell r="F1651">
            <v>97402</v>
          </cell>
        </row>
        <row r="1652">
          <cell r="A1652" t="str">
            <v>09.74.03</v>
          </cell>
          <cell r="B1652" t="str">
            <v>RECOLOCACAO DE ISOLADOR TP PINO PARA A.T. INCLUSIVE PINO</v>
          </cell>
          <cell r="C1652" t="str">
            <v>UN</v>
          </cell>
          <cell r="D1652">
            <v>9.2200000000000006</v>
          </cell>
          <cell r="E1652">
            <v>1651</v>
          </cell>
          <cell r="F1652">
            <v>97403</v>
          </cell>
        </row>
        <row r="1653">
          <cell r="A1653" t="str">
            <v>09.74.04</v>
          </cell>
          <cell r="B1653" t="str">
            <v>RECOLOCACAO DE ISOLADOR TIPO PEDESTAL PARA A.T.</v>
          </cell>
          <cell r="C1653" t="str">
            <v>UN</v>
          </cell>
          <cell r="D1653">
            <v>8.51</v>
          </cell>
          <cell r="E1653">
            <v>1652</v>
          </cell>
          <cell r="F1653">
            <v>97404</v>
          </cell>
        </row>
        <row r="1654">
          <cell r="A1654" t="str">
            <v>09.74.05</v>
          </cell>
          <cell r="B1654" t="str">
            <v>RECOLOCACAO DE CRUZETA DE MADEIRA</v>
          </cell>
          <cell r="C1654" t="str">
            <v>UN</v>
          </cell>
          <cell r="D1654">
            <v>40.72</v>
          </cell>
          <cell r="E1654">
            <v>1653</v>
          </cell>
          <cell r="F1654">
            <v>97405</v>
          </cell>
        </row>
        <row r="1655">
          <cell r="A1655" t="str">
            <v>09.74.06</v>
          </cell>
          <cell r="B1655" t="str">
            <v>RECOLOCACAO DE BUCHA DE PASSAGEM INTERNA/EXTERNA PARA A.T.</v>
          </cell>
          <cell r="C1655" t="str">
            <v>UN</v>
          </cell>
          <cell r="D1655">
            <v>7.09</v>
          </cell>
          <cell r="E1655">
            <v>1654</v>
          </cell>
          <cell r="F1655">
            <v>97406</v>
          </cell>
        </row>
        <row r="1656">
          <cell r="A1656" t="str">
            <v>09.74.07</v>
          </cell>
          <cell r="B1656" t="str">
            <v>RECOLOCACAO DE CHAPA DE FERRO PARA BUCHA DE PASSAGEM</v>
          </cell>
          <cell r="C1656" t="str">
            <v>UN</v>
          </cell>
          <cell r="D1656">
            <v>7.09</v>
          </cell>
          <cell r="E1656">
            <v>1655</v>
          </cell>
          <cell r="F1656">
            <v>97407</v>
          </cell>
        </row>
        <row r="1657">
          <cell r="A1657" t="str">
            <v>09.74.08</v>
          </cell>
          <cell r="B1657" t="str">
            <v>RECOLOCACAO DE VERGALHAO DE COBRE 3/8"</v>
          </cell>
          <cell r="C1657" t="str">
            <v>M</v>
          </cell>
          <cell r="D1657">
            <v>5.67</v>
          </cell>
          <cell r="E1657">
            <v>1656</v>
          </cell>
          <cell r="F1657">
            <v>97408</v>
          </cell>
        </row>
        <row r="1658">
          <cell r="A1658" t="str">
            <v>09.74.09</v>
          </cell>
          <cell r="B1658" t="str">
            <v>RECOLOCACAO DE TERMINAL OU CONECTOR PARA VERGALHAO DE COBRE</v>
          </cell>
          <cell r="C1658" t="str">
            <v>UN</v>
          </cell>
          <cell r="D1658">
            <v>2.84</v>
          </cell>
          <cell r="E1658">
            <v>1657</v>
          </cell>
          <cell r="F1658">
            <v>97409</v>
          </cell>
        </row>
        <row r="1659">
          <cell r="A1659" t="str">
            <v>09.74.10</v>
          </cell>
          <cell r="B1659" t="str">
            <v>RECOLOCACAO DE CHAVE SECCIONADORA TRIPOLAR CLASSE 15KV</v>
          </cell>
          <cell r="C1659" t="str">
            <v>UN</v>
          </cell>
          <cell r="D1659">
            <v>70.09</v>
          </cell>
          <cell r="E1659">
            <v>1658</v>
          </cell>
          <cell r="F1659">
            <v>97410</v>
          </cell>
        </row>
        <row r="1660">
          <cell r="A1660" t="str">
            <v>09.74.11</v>
          </cell>
          <cell r="B1660" t="str">
            <v>RECOLOCACAO DE TRANSFORMADOR DE POTENCIAL</v>
          </cell>
          <cell r="C1660" t="str">
            <v>UN</v>
          </cell>
          <cell r="D1660">
            <v>25.77</v>
          </cell>
          <cell r="E1660">
            <v>1659</v>
          </cell>
          <cell r="F1660">
            <v>97411</v>
          </cell>
        </row>
        <row r="1661">
          <cell r="A1661" t="str">
            <v>09.74.12</v>
          </cell>
          <cell r="B1661" t="str">
            <v>RECOLOCACAO DE DISJUNTOR A.T. DE VOLUME NORMAL OU REDUZIDO DE OLEO</v>
          </cell>
          <cell r="C1661" t="str">
            <v>UN</v>
          </cell>
          <cell r="D1661">
            <v>131.49</v>
          </cell>
          <cell r="E1661">
            <v>1660</v>
          </cell>
          <cell r="F1661">
            <v>97412</v>
          </cell>
        </row>
        <row r="1662">
          <cell r="A1662" t="str">
            <v>09.74.13</v>
          </cell>
          <cell r="B1662" t="str">
            <v>RECOLOCACAO DE TRANSFORMADOR DE POTENCIA CLASSE 15KV</v>
          </cell>
          <cell r="C1662" t="str">
            <v>UN</v>
          </cell>
          <cell r="D1662">
            <v>234.96</v>
          </cell>
          <cell r="E1662">
            <v>1661</v>
          </cell>
          <cell r="F1662">
            <v>97413</v>
          </cell>
        </row>
        <row r="1663">
          <cell r="A1663" t="str">
            <v>09.74.14</v>
          </cell>
          <cell r="B1663" t="str">
            <v>RECOLOCACAO DE CHAVE FUSIVEL TIPO MATHEUS</v>
          </cell>
          <cell r="C1663" t="str">
            <v>UN</v>
          </cell>
          <cell r="D1663">
            <v>21.69</v>
          </cell>
          <cell r="E1663">
            <v>1662</v>
          </cell>
          <cell r="F1663">
            <v>97414</v>
          </cell>
        </row>
        <row r="1664">
          <cell r="A1664" t="str">
            <v>09.74.15</v>
          </cell>
          <cell r="B1664" t="str">
            <v>RECOLOCACAO DE SUPORTE DE TRANSFORMADOR EM POSTE</v>
          </cell>
          <cell r="C1664" t="str">
            <v>UN</v>
          </cell>
          <cell r="D1664">
            <v>40.72</v>
          </cell>
          <cell r="E1664">
            <v>1663</v>
          </cell>
          <cell r="F1664">
            <v>97415</v>
          </cell>
        </row>
        <row r="1665">
          <cell r="A1665" t="str">
            <v>09.74.16</v>
          </cell>
          <cell r="B1665" t="str">
            <v>RECOLOCACAO DE CABO DE A.T. EM LINHA AEREA ATE 35MM2</v>
          </cell>
          <cell r="C1665" t="str">
            <v>M</v>
          </cell>
          <cell r="D1665">
            <v>4.26</v>
          </cell>
          <cell r="E1665">
            <v>1664</v>
          </cell>
          <cell r="F1665">
            <v>97416</v>
          </cell>
        </row>
        <row r="1666">
          <cell r="A1666" t="str">
            <v>09.74.17</v>
          </cell>
          <cell r="B1666" t="str">
            <v>RECOLOCACAO DE PARA-RAIO TIPO CRISTAL VALVE 15KV</v>
          </cell>
          <cell r="C1666" t="str">
            <v>UN</v>
          </cell>
          <cell r="D1666">
            <v>88.37</v>
          </cell>
          <cell r="E1666">
            <v>1665</v>
          </cell>
          <cell r="F1666">
            <v>97417</v>
          </cell>
        </row>
        <row r="1667">
          <cell r="A1667" t="str">
            <v>09.74.18</v>
          </cell>
          <cell r="B1667" t="str">
            <v>RECOLOCACAO DE CONTATORES E RELES EM GERAL</v>
          </cell>
          <cell r="C1667" t="str">
            <v>UN</v>
          </cell>
          <cell r="D1667">
            <v>88.94</v>
          </cell>
          <cell r="E1667">
            <v>1666</v>
          </cell>
          <cell r="F1667">
            <v>97418</v>
          </cell>
        </row>
        <row r="1668">
          <cell r="A1668" t="str">
            <v>09.74.23</v>
          </cell>
          <cell r="B1668" t="str">
            <v>RECOLOCACAO DE FUSIVEL EM ALTA TENSAO TIPO "HH"</v>
          </cell>
          <cell r="C1668" t="str">
            <v>UN</v>
          </cell>
          <cell r="D1668">
            <v>7.09</v>
          </cell>
          <cell r="E1668">
            <v>1667</v>
          </cell>
          <cell r="F1668">
            <v>97423</v>
          </cell>
        </row>
        <row r="1669">
          <cell r="A1669" t="str">
            <v>09.74.24</v>
          </cell>
          <cell r="B1669" t="str">
            <v>RECOLOCACAO DE ELO FUSIVEL EM CHAVE TIPO MATHEUS</v>
          </cell>
          <cell r="C1669" t="str">
            <v>UN</v>
          </cell>
          <cell r="D1669">
            <v>4.26</v>
          </cell>
          <cell r="E1669">
            <v>1668</v>
          </cell>
          <cell r="F1669">
            <v>97424</v>
          </cell>
        </row>
        <row r="1670">
          <cell r="B1670" t="str">
            <v>SERVICOS PARCIAIS - ENTR. E DISTRIBUIÇÃO</v>
          </cell>
          <cell r="E1670">
            <v>1669</v>
          </cell>
        </row>
        <row r="1671">
          <cell r="A1671" t="str">
            <v>09.80.01</v>
          </cell>
          <cell r="B1671" t="str">
            <v>POSTE DE ENTRADA DE ENERGIA,DUPLO "T" - 6.00M/90DAN</v>
          </cell>
          <cell r="C1671" t="str">
            <v>UN</v>
          </cell>
          <cell r="D1671">
            <v>296.66000000000003</v>
          </cell>
          <cell r="E1671">
            <v>1670</v>
          </cell>
          <cell r="F1671">
            <v>98001</v>
          </cell>
        </row>
        <row r="1672">
          <cell r="A1672" t="str">
            <v>09.80.02</v>
          </cell>
          <cell r="B1672" t="str">
            <v>POSTE DE ENTRADA DE ENERGIA,DUPLO "T" - 7,50M/90DAN</v>
          </cell>
          <cell r="C1672" t="str">
            <v>UN</v>
          </cell>
          <cell r="D1672">
            <v>302.52999999999997</v>
          </cell>
          <cell r="E1672">
            <v>1671</v>
          </cell>
          <cell r="F1672">
            <v>98002</v>
          </cell>
        </row>
        <row r="1673">
          <cell r="A1673" t="str">
            <v>09.80.03</v>
          </cell>
          <cell r="B1673" t="str">
            <v>POSTE DE ENTRADA DE ENERGIA,DUPLO "T" - 7,50M/200DAN</v>
          </cell>
          <cell r="C1673" t="str">
            <v>UN</v>
          </cell>
          <cell r="D1673">
            <v>406.42</v>
          </cell>
          <cell r="E1673">
            <v>1672</v>
          </cell>
          <cell r="F1673">
            <v>98003</v>
          </cell>
        </row>
        <row r="1674">
          <cell r="A1674" t="str">
            <v>09.80.04</v>
          </cell>
          <cell r="B1674" t="str">
            <v>POSTE DE ENTRADA DE ENERGIA,DUPLO "T" - 7,50M/300DAN</v>
          </cell>
          <cell r="C1674" t="str">
            <v>UN</v>
          </cell>
          <cell r="D1674">
            <v>489.16</v>
          </cell>
          <cell r="E1674">
            <v>1673</v>
          </cell>
          <cell r="F1674">
            <v>98004</v>
          </cell>
        </row>
        <row r="1675">
          <cell r="A1675" t="str">
            <v>09.80.05</v>
          </cell>
          <cell r="B1675" t="str">
            <v>CABECOTE TIPO"TELESP"</v>
          </cell>
          <cell r="C1675" t="str">
            <v>UN</v>
          </cell>
          <cell r="D1675">
            <v>9.36</v>
          </cell>
          <cell r="E1675">
            <v>1674</v>
          </cell>
          <cell r="F1675">
            <v>98005</v>
          </cell>
        </row>
        <row r="1676">
          <cell r="A1676" t="str">
            <v>09.80.06</v>
          </cell>
          <cell r="B1676" t="str">
            <v>ARMACAO PRESSBOW COM 2 ISOLADORES</v>
          </cell>
          <cell r="C1676" t="str">
            <v>UN</v>
          </cell>
          <cell r="D1676">
            <v>12.46</v>
          </cell>
          <cell r="E1676">
            <v>1675</v>
          </cell>
          <cell r="F1676">
            <v>98006</v>
          </cell>
        </row>
        <row r="1677">
          <cell r="A1677" t="str">
            <v>09.80.07</v>
          </cell>
          <cell r="B1677" t="str">
            <v>ARMACAO PRESSBOW COM 3 ISOLADORES</v>
          </cell>
          <cell r="C1677" t="str">
            <v>UN</v>
          </cell>
          <cell r="D1677">
            <v>14.37</v>
          </cell>
          <cell r="E1677">
            <v>1676</v>
          </cell>
          <cell r="F1677">
            <v>98007</v>
          </cell>
        </row>
        <row r="1678">
          <cell r="A1678" t="str">
            <v>09.80.08</v>
          </cell>
          <cell r="B1678" t="str">
            <v>ARMACAO PRESSBOW COM 4 ISOLADORES</v>
          </cell>
          <cell r="C1678" t="str">
            <v>UN</v>
          </cell>
          <cell r="D1678">
            <v>18.309999999999999</v>
          </cell>
          <cell r="E1678">
            <v>1677</v>
          </cell>
          <cell r="F1678">
            <v>98008</v>
          </cell>
        </row>
        <row r="1679">
          <cell r="A1679" t="str">
            <v>09.80.09</v>
          </cell>
          <cell r="B1679" t="str">
            <v>ARMACAO PRESSBOW COM 1 ISOLADOR</v>
          </cell>
          <cell r="C1679" t="str">
            <v>UN</v>
          </cell>
          <cell r="D1679">
            <v>6.55</v>
          </cell>
          <cell r="E1679">
            <v>1678</v>
          </cell>
          <cell r="F1679">
            <v>98009</v>
          </cell>
        </row>
        <row r="1680">
          <cell r="A1680" t="str">
            <v>09.80.10</v>
          </cell>
          <cell r="B1680" t="str">
            <v>BRACADEIRA PARA FIXACAO DE ELETRODUTO</v>
          </cell>
          <cell r="C1680" t="str">
            <v>UN</v>
          </cell>
          <cell r="D1680">
            <v>2.6</v>
          </cell>
          <cell r="E1680">
            <v>1679</v>
          </cell>
          <cell r="F1680">
            <v>98010</v>
          </cell>
        </row>
        <row r="1681">
          <cell r="A1681" t="str">
            <v>09.80.18</v>
          </cell>
          <cell r="B1681" t="str">
            <v>TERMINAL OU CONECTOR DE PRESSAO - PARA FIO ATE 6MM2</v>
          </cell>
          <cell r="C1681" t="str">
            <v>UN</v>
          </cell>
          <cell r="D1681">
            <v>4.4400000000000004</v>
          </cell>
          <cell r="E1681">
            <v>1680</v>
          </cell>
          <cell r="F1681">
            <v>98018</v>
          </cell>
        </row>
        <row r="1682">
          <cell r="A1682" t="str">
            <v>09.80.19</v>
          </cell>
          <cell r="B1682" t="str">
            <v>TERMINAL OU CONECTOR DE PRESSAO - PARA CABO 10MM2</v>
          </cell>
          <cell r="C1682" t="str">
            <v>UN</v>
          </cell>
          <cell r="D1682">
            <v>5.15</v>
          </cell>
          <cell r="E1682">
            <v>1681</v>
          </cell>
          <cell r="F1682">
            <v>98019</v>
          </cell>
        </row>
        <row r="1683">
          <cell r="A1683" t="str">
            <v>09.80.20</v>
          </cell>
          <cell r="B1683" t="str">
            <v>TERMINAL OU CONECTOR DE PRESSAO - PARA CABO 16MM2</v>
          </cell>
          <cell r="C1683" t="str">
            <v>UN</v>
          </cell>
          <cell r="D1683">
            <v>5.27</v>
          </cell>
          <cell r="E1683">
            <v>1682</v>
          </cell>
          <cell r="F1683">
            <v>98020</v>
          </cell>
        </row>
        <row r="1684">
          <cell r="A1684" t="str">
            <v>09.80.21</v>
          </cell>
          <cell r="B1684" t="str">
            <v>TERMINAL OU CONECTOR DE PRESSAO - PARA CABO 25MM2</v>
          </cell>
          <cell r="C1684" t="str">
            <v>UN</v>
          </cell>
          <cell r="D1684">
            <v>5.27</v>
          </cell>
          <cell r="E1684">
            <v>1683</v>
          </cell>
          <cell r="F1684">
            <v>98021</v>
          </cell>
        </row>
        <row r="1685">
          <cell r="A1685" t="str">
            <v>09.80.22</v>
          </cell>
          <cell r="B1685" t="str">
            <v>TERMINAL OU CONECTOR DE PRESSAO - PARA CABO 35MM2</v>
          </cell>
          <cell r="C1685" t="str">
            <v>UN</v>
          </cell>
          <cell r="D1685">
            <v>5.58</v>
          </cell>
          <cell r="E1685">
            <v>1684</v>
          </cell>
          <cell r="F1685">
            <v>98022</v>
          </cell>
        </row>
        <row r="1686">
          <cell r="A1686" t="str">
            <v>09.80.23</v>
          </cell>
          <cell r="B1686" t="str">
            <v>TERMINAL OU CONECTOR DE PRESSAO - PARA CABO 50MM2</v>
          </cell>
          <cell r="C1686" t="str">
            <v>UN</v>
          </cell>
          <cell r="D1686">
            <v>7.05</v>
          </cell>
          <cell r="E1686">
            <v>1685</v>
          </cell>
          <cell r="F1686">
            <v>98023</v>
          </cell>
        </row>
        <row r="1687">
          <cell r="A1687" t="str">
            <v>09.80.24</v>
          </cell>
          <cell r="B1687" t="str">
            <v>TERMINAL OU CONECTOR DE PRESSAO - PARA CABO 70MM2</v>
          </cell>
          <cell r="C1687" t="str">
            <v>UN</v>
          </cell>
          <cell r="D1687">
            <v>7.13</v>
          </cell>
          <cell r="E1687">
            <v>1686</v>
          </cell>
          <cell r="F1687">
            <v>98024</v>
          </cell>
        </row>
        <row r="1688">
          <cell r="A1688" t="str">
            <v>09.80.25</v>
          </cell>
          <cell r="B1688" t="str">
            <v>TERMINAL OU CONECTOR DE PRESSAO - PARA CABO 95MM2</v>
          </cell>
          <cell r="C1688" t="str">
            <v>UN</v>
          </cell>
          <cell r="D1688">
            <v>8.24</v>
          </cell>
          <cell r="E1688">
            <v>1687</v>
          </cell>
          <cell r="F1688">
            <v>98025</v>
          </cell>
        </row>
        <row r="1689">
          <cell r="A1689" t="str">
            <v>09.80.26</v>
          </cell>
          <cell r="B1689" t="str">
            <v>TERMINAL OU CONECTOR DE PRESSAO - PARA CABO 120MM2</v>
          </cell>
          <cell r="C1689" t="str">
            <v>UN</v>
          </cell>
          <cell r="D1689">
            <v>11.89</v>
          </cell>
          <cell r="E1689">
            <v>1688</v>
          </cell>
          <cell r="F1689">
            <v>98026</v>
          </cell>
        </row>
        <row r="1690">
          <cell r="A1690" t="str">
            <v>09.80.27</v>
          </cell>
          <cell r="B1690" t="str">
            <v>TERMINAL OU CONECTOR DE PRESSAO - PARA CABO 150MM2</v>
          </cell>
          <cell r="C1690" t="str">
            <v>UN</v>
          </cell>
          <cell r="D1690">
            <v>10.7</v>
          </cell>
          <cell r="E1690">
            <v>1689</v>
          </cell>
          <cell r="F1690">
            <v>98027</v>
          </cell>
        </row>
        <row r="1691">
          <cell r="A1691" t="str">
            <v>09.80.28</v>
          </cell>
          <cell r="B1691" t="str">
            <v>TERMINAL OU CONECTOR DE PRESSAO - PARA CABO 185MM2</v>
          </cell>
          <cell r="C1691" t="str">
            <v>UN</v>
          </cell>
          <cell r="D1691">
            <v>11.2</v>
          </cell>
          <cell r="E1691">
            <v>1690</v>
          </cell>
          <cell r="F1691">
            <v>98028</v>
          </cell>
        </row>
        <row r="1692">
          <cell r="A1692" t="str">
            <v>09.80.29</v>
          </cell>
          <cell r="B1692" t="str">
            <v>TERMINAL OU CONECTOR DE PRESSAO - PARA CABO 240MM2</v>
          </cell>
          <cell r="C1692" t="str">
            <v>UN</v>
          </cell>
          <cell r="D1692">
            <v>12.32</v>
          </cell>
          <cell r="E1692">
            <v>1691</v>
          </cell>
          <cell r="F1692">
            <v>98029</v>
          </cell>
        </row>
        <row r="1693">
          <cell r="A1693" t="str">
            <v>09.80.30</v>
          </cell>
          <cell r="B1693" t="str">
            <v>TERMINAL OU CONECTOR DE PRESSAO - PARA CABO 300MM2</v>
          </cell>
          <cell r="C1693" t="str">
            <v>UN</v>
          </cell>
          <cell r="D1693">
            <v>12.47</v>
          </cell>
          <cell r="E1693">
            <v>1692</v>
          </cell>
          <cell r="F1693">
            <v>98030</v>
          </cell>
        </row>
        <row r="1694">
          <cell r="A1694" t="str">
            <v>09.80.40</v>
          </cell>
          <cell r="B1694" t="str">
            <v>POSTE DE CONCRETO CIRCULAR - H.LIV = 4,8M / 90DAN</v>
          </cell>
          <cell r="C1694" t="str">
            <v>UN</v>
          </cell>
          <cell r="D1694">
            <v>444.88</v>
          </cell>
          <cell r="E1694">
            <v>1693</v>
          </cell>
          <cell r="F1694">
            <v>98040</v>
          </cell>
        </row>
        <row r="1695">
          <cell r="A1695" t="str">
            <v>09.80.41</v>
          </cell>
          <cell r="B1695" t="str">
            <v>POSTE DE CONCRETO CIRCULAR - H.LIV = 5,5M / 90DAN</v>
          </cell>
          <cell r="C1695" t="str">
            <v>UN</v>
          </cell>
          <cell r="D1695">
            <v>452.76</v>
          </cell>
          <cell r="E1695">
            <v>1694</v>
          </cell>
          <cell r="F1695">
            <v>98041</v>
          </cell>
        </row>
        <row r="1696">
          <cell r="A1696" t="str">
            <v>09.80.42</v>
          </cell>
          <cell r="B1696" t="str">
            <v>POSTE DE CONCRETO CIRCULAR - H.LIV = 6.0M / 90DAN</v>
          </cell>
          <cell r="C1696" t="str">
            <v>UN</v>
          </cell>
          <cell r="D1696">
            <v>437.56</v>
          </cell>
          <cell r="E1696">
            <v>1695</v>
          </cell>
          <cell r="F1696">
            <v>98042</v>
          </cell>
        </row>
        <row r="1697">
          <cell r="A1697" t="str">
            <v>09.80.43</v>
          </cell>
          <cell r="B1697" t="str">
            <v>POSTE DE CONCRETO CIRCULAR - H.LIV = 6.0M / 200DAN</v>
          </cell>
          <cell r="C1697" t="str">
            <v>UN</v>
          </cell>
          <cell r="D1697">
            <v>433</v>
          </cell>
          <cell r="E1697">
            <v>1696</v>
          </cell>
          <cell r="F1697">
            <v>98043</v>
          </cell>
        </row>
        <row r="1698">
          <cell r="A1698" t="str">
            <v>09.80.44</v>
          </cell>
          <cell r="B1698" t="str">
            <v>POSTE DE CONCRETO CIRCULAR - H.LIV = 6.0M / 300DAN</v>
          </cell>
          <cell r="C1698" t="str">
            <v>UN</v>
          </cell>
          <cell r="D1698">
            <v>598.34</v>
          </cell>
          <cell r="E1698">
            <v>1697</v>
          </cell>
          <cell r="F1698">
            <v>98044</v>
          </cell>
        </row>
        <row r="1699">
          <cell r="A1699" t="str">
            <v>09.80.45</v>
          </cell>
          <cell r="B1699" t="str">
            <v>POSTE DE CONCRETO CIRCULAR - H.LIV = 6.5M / 300DAN</v>
          </cell>
          <cell r="C1699" t="str">
            <v>UN</v>
          </cell>
          <cell r="D1699">
            <v>654.48</v>
          </cell>
          <cell r="E1699">
            <v>1698</v>
          </cell>
          <cell r="F1699">
            <v>98045</v>
          </cell>
        </row>
        <row r="1700">
          <cell r="A1700" t="str">
            <v>09.80.50</v>
          </cell>
          <cell r="B1700" t="str">
            <v>POSTE DE CONCRETO CENTRIFUGADO SIMPLES H.LIV=5.0M</v>
          </cell>
          <cell r="C1700" t="str">
            <v>UN</v>
          </cell>
          <cell r="D1700">
            <v>806.53</v>
          </cell>
          <cell r="E1700">
            <v>1699</v>
          </cell>
          <cell r="F1700">
            <v>98050</v>
          </cell>
        </row>
        <row r="1701">
          <cell r="A1701" t="str">
            <v>09.80.51</v>
          </cell>
          <cell r="B1701" t="str">
            <v>POSTE DE CONCRETO CENTRIFUGADO CURVO DUPLO H.LIV=5.0M</v>
          </cell>
          <cell r="C1701" t="str">
            <v>UN</v>
          </cell>
          <cell r="D1701">
            <v>1004.09</v>
          </cell>
          <cell r="E1701">
            <v>1700</v>
          </cell>
          <cell r="F1701">
            <v>98051</v>
          </cell>
        </row>
        <row r="1702">
          <cell r="A1702" t="str">
            <v>09.80.52</v>
          </cell>
          <cell r="B1702" t="str">
            <v>POSTE DE CONCRETO CENTRIFUGADO CURVO SIMPLES H.LIV=7,0M</v>
          </cell>
          <cell r="C1702" t="str">
            <v>UN</v>
          </cell>
          <cell r="D1702">
            <v>1059.99</v>
          </cell>
          <cell r="E1702">
            <v>1701</v>
          </cell>
          <cell r="F1702">
            <v>98052</v>
          </cell>
        </row>
        <row r="1703">
          <cell r="A1703" t="str">
            <v>09.80.53</v>
          </cell>
          <cell r="B1703" t="str">
            <v>POSTE DE CONCRETO CENTRIFUGADO CURVO DUPLO H.LIV=7,0M</v>
          </cell>
          <cell r="C1703" t="str">
            <v>UN</v>
          </cell>
          <cell r="D1703">
            <v>1257.55</v>
          </cell>
          <cell r="E1703">
            <v>1702</v>
          </cell>
          <cell r="F1703">
            <v>98053</v>
          </cell>
        </row>
        <row r="1704">
          <cell r="A1704" t="str">
            <v>09.80.54</v>
          </cell>
          <cell r="B1704" t="str">
            <v>POSTE DE CONCRETO CENTRIFUGADO CURVO SIMPLES H.LIV=8.6M</v>
          </cell>
          <cell r="C1704" t="str">
            <v>UN</v>
          </cell>
          <cell r="D1704">
            <v>1166.3699999999999</v>
          </cell>
          <cell r="E1704">
            <v>1703</v>
          </cell>
          <cell r="F1704">
            <v>98054</v>
          </cell>
        </row>
        <row r="1705">
          <cell r="A1705" t="str">
            <v>09.80.55</v>
          </cell>
          <cell r="B1705" t="str">
            <v>POSTE DE CONCRETO CENTRIFUGADO CURVO DUPLO H.LIV=8.6M</v>
          </cell>
          <cell r="C1705" t="str">
            <v>UN</v>
          </cell>
          <cell r="D1705">
            <v>1389.26</v>
          </cell>
          <cell r="E1705">
            <v>1704</v>
          </cell>
          <cell r="F1705">
            <v>98055</v>
          </cell>
        </row>
        <row r="1706">
          <cell r="A1706" t="str">
            <v>09.80.60</v>
          </cell>
          <cell r="B1706" t="str">
            <v>POSTE DE CONCRETO CIRC CENTRIFUGADO RETO H.LIV=10.0M/200DAN</v>
          </cell>
          <cell r="C1706" t="str">
            <v>UN</v>
          </cell>
          <cell r="D1706">
            <v>816.84</v>
          </cell>
          <cell r="E1706">
            <v>1705</v>
          </cell>
          <cell r="F1706">
            <v>98060</v>
          </cell>
        </row>
        <row r="1707">
          <cell r="B1707" t="str">
            <v>SERVICOS PARCIAIS - CAIXAS E QUADROS</v>
          </cell>
          <cell r="E1707">
            <v>1706</v>
          </cell>
        </row>
        <row r="1708">
          <cell r="A1708" t="str">
            <v>09.81.40</v>
          </cell>
          <cell r="B1708" t="str">
            <v>BASE EM CHAPA DE FERRO N.14,PARA DISJUNTOR TIPO"QUICK-LAG"</v>
          </cell>
          <cell r="C1708" t="str">
            <v>M2</v>
          </cell>
          <cell r="D1708">
            <v>56.05</v>
          </cell>
          <cell r="E1708">
            <v>1707</v>
          </cell>
          <cell r="F1708">
            <v>98140</v>
          </cell>
        </row>
        <row r="1709">
          <cell r="A1709" t="str">
            <v>09.81.43</v>
          </cell>
          <cell r="B1709" t="str">
            <v>FECHADURA DE CILINDRO,P/QUADRO DE DISTRIBUICAO OU CAIXA DE PASSAGEM</v>
          </cell>
          <cell r="C1709" t="str">
            <v>UN</v>
          </cell>
          <cell r="D1709">
            <v>22.31</v>
          </cell>
          <cell r="E1709">
            <v>1708</v>
          </cell>
          <cell r="F1709">
            <v>98143</v>
          </cell>
        </row>
        <row r="1710">
          <cell r="B1710" t="str">
            <v>SERVIÇOS PARCIAIS - PONTOS E APARELHOS</v>
          </cell>
          <cell r="E1710">
            <v>1709</v>
          </cell>
        </row>
        <row r="1711">
          <cell r="A1711" t="str">
            <v>09.82.01</v>
          </cell>
          <cell r="B1711" t="str">
            <v>INTERRUPTOR SIMPLES - 1 TECLA</v>
          </cell>
          <cell r="C1711" t="str">
            <v>UN</v>
          </cell>
          <cell r="D1711">
            <v>5.96</v>
          </cell>
          <cell r="E1711">
            <v>1710</v>
          </cell>
          <cell r="F1711">
            <v>98201</v>
          </cell>
        </row>
        <row r="1712">
          <cell r="A1712" t="str">
            <v>09.82.02</v>
          </cell>
          <cell r="B1712" t="str">
            <v>INTERRUPTOR SIMPLES - 2 TECLAS</v>
          </cell>
          <cell r="C1712" t="str">
            <v>UN</v>
          </cell>
          <cell r="D1712">
            <v>9.9</v>
          </cell>
          <cell r="E1712">
            <v>1711</v>
          </cell>
          <cell r="F1712">
            <v>98202</v>
          </cell>
        </row>
        <row r="1713">
          <cell r="A1713" t="str">
            <v>09.82.03</v>
          </cell>
          <cell r="B1713" t="str">
            <v>INTERRUPTOR SIMPLES - 3 TECLAS</v>
          </cell>
          <cell r="C1713" t="str">
            <v>UN</v>
          </cell>
          <cell r="D1713">
            <v>14.09</v>
          </cell>
          <cell r="E1713">
            <v>1712</v>
          </cell>
          <cell r="F1713">
            <v>98203</v>
          </cell>
        </row>
        <row r="1714">
          <cell r="A1714" t="str">
            <v>09.82.04</v>
          </cell>
          <cell r="B1714" t="str">
            <v>INTERRUPTOR SIMPLES BIPOLAR - 1 TECLA</v>
          </cell>
          <cell r="C1714" t="str">
            <v>UN</v>
          </cell>
          <cell r="D1714">
            <v>17.260000000000002</v>
          </cell>
          <cell r="E1714">
            <v>1713</v>
          </cell>
          <cell r="F1714">
            <v>98204</v>
          </cell>
        </row>
        <row r="1715">
          <cell r="A1715" t="str">
            <v>09.82.05</v>
          </cell>
          <cell r="B1715" t="str">
            <v>INTERRUPTOR PARALELO - 1 TECLA</v>
          </cell>
          <cell r="C1715" t="str">
            <v>UN</v>
          </cell>
          <cell r="D1715">
            <v>7.4</v>
          </cell>
          <cell r="E1715">
            <v>1714</v>
          </cell>
          <cell r="F1715">
            <v>98205</v>
          </cell>
        </row>
        <row r="1716">
          <cell r="A1716" t="str">
            <v>09.82.06</v>
          </cell>
          <cell r="B1716" t="str">
            <v>ESPELHO PLASTICO - 3"X3"</v>
          </cell>
          <cell r="C1716" t="str">
            <v>UN</v>
          </cell>
          <cell r="D1716">
            <v>2.2400000000000002</v>
          </cell>
          <cell r="E1716">
            <v>1715</v>
          </cell>
          <cell r="F1716">
            <v>98206</v>
          </cell>
        </row>
        <row r="1717">
          <cell r="A1717" t="str">
            <v>09.82.07</v>
          </cell>
          <cell r="B1717" t="str">
            <v>ESPELHO PLASTICO - 4"X2"</v>
          </cell>
          <cell r="C1717" t="str">
            <v>UN</v>
          </cell>
          <cell r="D1717">
            <v>2.33</v>
          </cell>
          <cell r="E1717">
            <v>1716</v>
          </cell>
          <cell r="F1717">
            <v>98207</v>
          </cell>
        </row>
        <row r="1718">
          <cell r="A1718" t="str">
            <v>09.82.08</v>
          </cell>
          <cell r="B1718" t="str">
            <v>ESPELHO PLASTICO - 4"X4"</v>
          </cell>
          <cell r="C1718" t="str">
            <v>UN</v>
          </cell>
          <cell r="D1718">
            <v>4.03</v>
          </cell>
          <cell r="E1718">
            <v>1717</v>
          </cell>
          <cell r="F1718">
            <v>98208</v>
          </cell>
        </row>
        <row r="1719">
          <cell r="A1719" t="str">
            <v>09.82.09</v>
          </cell>
          <cell r="B1719" t="str">
            <v>TOMADA P/TELEFONE DE 4 POLOS PADRAO TELEBRAS</v>
          </cell>
          <cell r="C1719" t="str">
            <v>UN</v>
          </cell>
          <cell r="D1719">
            <v>6.21</v>
          </cell>
          <cell r="E1719">
            <v>1718</v>
          </cell>
          <cell r="F1719">
            <v>98209</v>
          </cell>
        </row>
        <row r="1720">
          <cell r="A1720" t="str">
            <v>09.82.10</v>
          </cell>
          <cell r="B1720" t="str">
            <v>TOMADA SIMPLES DE EMBUTIR - 110/220V</v>
          </cell>
          <cell r="C1720" t="str">
            <v>UN</v>
          </cell>
          <cell r="D1720">
            <v>6.6</v>
          </cell>
          <cell r="E1720">
            <v>1719</v>
          </cell>
          <cell r="F1720">
            <v>98210</v>
          </cell>
        </row>
        <row r="1721">
          <cell r="A1721" t="str">
            <v>09.82.11</v>
          </cell>
          <cell r="B1721" t="str">
            <v>TOMADA PARA APARELHOS FIXOS,TRIPOLAR - 220V</v>
          </cell>
          <cell r="C1721" t="str">
            <v>UN</v>
          </cell>
          <cell r="D1721">
            <v>9.77</v>
          </cell>
          <cell r="E1721">
            <v>1720</v>
          </cell>
          <cell r="F1721">
            <v>98211</v>
          </cell>
        </row>
        <row r="1722">
          <cell r="A1722" t="str">
            <v>09.82.12</v>
          </cell>
          <cell r="B1722" t="str">
            <v>TOMADA SIMPLES DE EMBUTIR - PARA PISO</v>
          </cell>
          <cell r="C1722" t="str">
            <v>UN</v>
          </cell>
          <cell r="D1722">
            <v>29.58</v>
          </cell>
          <cell r="E1722">
            <v>1721</v>
          </cell>
          <cell r="F1722">
            <v>98212</v>
          </cell>
        </row>
        <row r="1723">
          <cell r="A1723" t="str">
            <v>09.82.13</v>
          </cell>
          <cell r="B1723" t="str">
            <v>TOMADA 3P+T 30A - 440V</v>
          </cell>
          <cell r="C1723" t="str">
            <v>UN</v>
          </cell>
          <cell r="D1723">
            <v>13.21</v>
          </cell>
          <cell r="E1723">
            <v>1722</v>
          </cell>
          <cell r="F1723">
            <v>98213</v>
          </cell>
        </row>
        <row r="1724">
          <cell r="A1724" t="str">
            <v>09.82.14</v>
          </cell>
          <cell r="B1724" t="str">
            <v>TOMADA 3P+T 32A - 750V TIPO INDUSTRIAL</v>
          </cell>
          <cell r="C1724" t="str">
            <v>UN</v>
          </cell>
          <cell r="D1724">
            <v>36.71</v>
          </cell>
          <cell r="E1724">
            <v>1723</v>
          </cell>
          <cell r="F1724">
            <v>98214</v>
          </cell>
        </row>
        <row r="1725">
          <cell r="A1725" t="str">
            <v>09.82.15</v>
          </cell>
          <cell r="B1725" t="str">
            <v>TOMADA 3P+T 63A - 750V TIPO INDUSTRIAL</v>
          </cell>
          <cell r="C1725" t="str">
            <v>UN</v>
          </cell>
          <cell r="D1725">
            <v>102.04</v>
          </cell>
          <cell r="E1725">
            <v>1724</v>
          </cell>
          <cell r="F1725">
            <v>98215</v>
          </cell>
        </row>
        <row r="1726">
          <cell r="A1726" t="str">
            <v>09.82.16</v>
          </cell>
          <cell r="B1726" t="str">
            <v>BOTAO PARA CAMPAINHA - USO AO TEMPO</v>
          </cell>
          <cell r="C1726" t="str">
            <v>UN</v>
          </cell>
          <cell r="D1726">
            <v>7.2</v>
          </cell>
          <cell r="E1726">
            <v>1725</v>
          </cell>
          <cell r="F1726">
            <v>98216</v>
          </cell>
        </row>
        <row r="1727">
          <cell r="A1727" t="str">
            <v>09.82.17</v>
          </cell>
          <cell r="B1727" t="str">
            <v>CIGARRA DE SOBREPOR,TIPO COLEGIAL</v>
          </cell>
          <cell r="C1727" t="str">
            <v>UN</v>
          </cell>
          <cell r="D1727">
            <v>26.19</v>
          </cell>
          <cell r="E1727">
            <v>1726</v>
          </cell>
          <cell r="F1727">
            <v>98217</v>
          </cell>
        </row>
        <row r="1728">
          <cell r="A1728" t="str">
            <v>09.82.18</v>
          </cell>
          <cell r="B1728" t="str">
            <v>SOQUETE DE PORCELANA COM ROSCA E-27</v>
          </cell>
          <cell r="C1728" t="str">
            <v>UN</v>
          </cell>
          <cell r="D1728">
            <v>5.47</v>
          </cell>
          <cell r="E1728">
            <v>1727</v>
          </cell>
          <cell r="F1728">
            <v>98218</v>
          </cell>
        </row>
        <row r="1729">
          <cell r="A1729" t="str">
            <v>09.82.19</v>
          </cell>
          <cell r="B1729" t="str">
            <v>SOQUETE DE PORCELANA COM ROSCA E-40</v>
          </cell>
          <cell r="C1729" t="str">
            <v>UN</v>
          </cell>
          <cell r="D1729">
            <v>12.34</v>
          </cell>
          <cell r="E1729">
            <v>1728</v>
          </cell>
          <cell r="F1729">
            <v>98219</v>
          </cell>
        </row>
        <row r="1730">
          <cell r="A1730" t="str">
            <v>09.82.20</v>
          </cell>
          <cell r="B1730" t="str">
            <v>GLOBO LEITOSO - 9"X4"</v>
          </cell>
          <cell r="C1730" t="str">
            <v>UN</v>
          </cell>
          <cell r="D1730">
            <v>15.42</v>
          </cell>
          <cell r="E1730">
            <v>1729</v>
          </cell>
          <cell r="F1730">
            <v>98220</v>
          </cell>
        </row>
        <row r="1731">
          <cell r="A1731" t="str">
            <v>09.82.21</v>
          </cell>
          <cell r="B1731" t="str">
            <v>GLOBO LEITOSO - 12"X6"</v>
          </cell>
          <cell r="C1731" t="str">
            <v>UN</v>
          </cell>
          <cell r="D1731">
            <v>21.5</v>
          </cell>
          <cell r="E1731">
            <v>1730</v>
          </cell>
          <cell r="F1731">
            <v>98221</v>
          </cell>
        </row>
        <row r="1732">
          <cell r="A1732" t="str">
            <v>09.82.22</v>
          </cell>
          <cell r="B1732" t="str">
            <v>SOQUETE ANTIVIBRATORIO P/LAMPADA FLUORESCENTE S/PORTA-STARTER</v>
          </cell>
          <cell r="C1732" t="str">
            <v>UN</v>
          </cell>
          <cell r="D1732">
            <v>5.76</v>
          </cell>
          <cell r="E1732">
            <v>1731</v>
          </cell>
          <cell r="F1732">
            <v>98222</v>
          </cell>
        </row>
        <row r="1733">
          <cell r="A1733" t="str">
            <v>09.82.23</v>
          </cell>
          <cell r="B1733" t="str">
            <v>SOQUETE ANTIVIBRATORIO P/LAMPADA FLUORESCENTE C/PORTA-STARTER</v>
          </cell>
          <cell r="C1733" t="str">
            <v>UN</v>
          </cell>
          <cell r="D1733">
            <v>6.11</v>
          </cell>
          <cell r="E1733">
            <v>1732</v>
          </cell>
          <cell r="F1733">
            <v>98223</v>
          </cell>
        </row>
        <row r="1734">
          <cell r="A1734" t="str">
            <v>09.82.24</v>
          </cell>
          <cell r="B1734" t="str">
            <v>STARTER PARA LAMPADA FLUORESCENTE - 20/40W</v>
          </cell>
          <cell r="C1734" t="str">
            <v>UN</v>
          </cell>
          <cell r="D1734">
            <v>3.59</v>
          </cell>
          <cell r="E1734">
            <v>1733</v>
          </cell>
          <cell r="F1734">
            <v>98224</v>
          </cell>
        </row>
        <row r="1735">
          <cell r="A1735" t="str">
            <v>09.82.25</v>
          </cell>
          <cell r="B1735" t="str">
            <v>IGNITOR P/PARTIDA LAMP VAPOR SODIO ALTA PRESSAO ATE 400W</v>
          </cell>
          <cell r="C1735" t="str">
            <v>UN</v>
          </cell>
          <cell r="D1735">
            <v>24.79</v>
          </cell>
          <cell r="E1735">
            <v>1734</v>
          </cell>
          <cell r="F1735">
            <v>98225</v>
          </cell>
        </row>
        <row r="1736">
          <cell r="A1736" t="str">
            <v>09.82.26</v>
          </cell>
          <cell r="B1736" t="str">
            <v>REATOR SIMPLES P/LAMPADA FLUORESCENTE,BAIXO F.POTENCIA - 110V/20W</v>
          </cell>
          <cell r="C1736" t="str">
            <v>UN</v>
          </cell>
          <cell r="D1736">
            <v>20.260000000000002</v>
          </cell>
          <cell r="E1736">
            <v>1735</v>
          </cell>
          <cell r="F1736">
            <v>98226</v>
          </cell>
        </row>
        <row r="1737">
          <cell r="A1737" t="str">
            <v>09.82.27</v>
          </cell>
          <cell r="B1737" t="str">
            <v>REATOR SIMPLES P/LAMPADA FLUORESCENTE,BAIXO F.POTENCIA - 220V/20W</v>
          </cell>
          <cell r="C1737" t="str">
            <v>UN</v>
          </cell>
          <cell r="D1737">
            <v>21.8</v>
          </cell>
          <cell r="E1737">
            <v>1736</v>
          </cell>
          <cell r="F1737">
            <v>98227</v>
          </cell>
        </row>
        <row r="1738">
          <cell r="A1738" t="str">
            <v>09.82.28</v>
          </cell>
          <cell r="B1738" t="str">
            <v>REATOR SIMPLES P/LAMPADA FLUORESCENTE,ALTO F.POTENCIA - 220V/20W</v>
          </cell>
          <cell r="C1738" t="str">
            <v>UN</v>
          </cell>
          <cell r="D1738">
            <v>21.6</v>
          </cell>
          <cell r="E1738">
            <v>1737</v>
          </cell>
          <cell r="F1738">
            <v>98228</v>
          </cell>
        </row>
        <row r="1739">
          <cell r="A1739" t="str">
            <v>09.82.29</v>
          </cell>
          <cell r="B1739" t="str">
            <v>REATOR SIMPLES P/LAMPADA FLUORESCENTE,BAIXO F.POTENCIA - 110V/40W</v>
          </cell>
          <cell r="C1739" t="str">
            <v>UN</v>
          </cell>
          <cell r="D1739">
            <v>25.2</v>
          </cell>
          <cell r="E1739">
            <v>1738</v>
          </cell>
          <cell r="F1739">
            <v>98229</v>
          </cell>
        </row>
        <row r="1740">
          <cell r="A1740" t="str">
            <v>09.82.30</v>
          </cell>
          <cell r="B1740" t="str">
            <v>REATOR SIMPLES P/LAMPADA FLUORESCENTE,BAIXO F.POTENCIA - 220V/40W</v>
          </cell>
          <cell r="C1740" t="str">
            <v>UN</v>
          </cell>
          <cell r="D1740">
            <v>22.55</v>
          </cell>
          <cell r="E1740">
            <v>1739</v>
          </cell>
          <cell r="F1740">
            <v>98230</v>
          </cell>
        </row>
        <row r="1741">
          <cell r="A1741" t="str">
            <v>09.82.31</v>
          </cell>
          <cell r="B1741" t="str">
            <v>REATOR SIMPLES P/LAMPADA FLUORESCENTE,ALTO F.POTENCIA - 220V/40W</v>
          </cell>
          <cell r="C1741" t="str">
            <v>UN</v>
          </cell>
          <cell r="D1741">
            <v>29.91</v>
          </cell>
          <cell r="E1741">
            <v>1740</v>
          </cell>
          <cell r="F1741">
            <v>98231</v>
          </cell>
        </row>
        <row r="1742">
          <cell r="A1742" t="str">
            <v>09.82.32</v>
          </cell>
          <cell r="B1742" t="str">
            <v>REATOR SIMPLES P/LAMP.FLUOR.PART.RAP.,ALTO F.POTENCIA - 110-220V/20W</v>
          </cell>
          <cell r="C1742" t="str">
            <v>UN</v>
          </cell>
          <cell r="D1742">
            <v>29.45</v>
          </cell>
          <cell r="E1742">
            <v>1741</v>
          </cell>
          <cell r="F1742">
            <v>98232</v>
          </cell>
        </row>
        <row r="1743">
          <cell r="A1743" t="str">
            <v>09.82.33</v>
          </cell>
          <cell r="B1743" t="str">
            <v>REATOR SIMPLES P/LAMP.FLUOR.PART.RAP.,ALTO F.POTENCIA - 110-220V/40W</v>
          </cell>
          <cell r="C1743" t="str">
            <v>UN</v>
          </cell>
          <cell r="D1743">
            <v>28.68</v>
          </cell>
          <cell r="E1743">
            <v>1742</v>
          </cell>
          <cell r="F1743">
            <v>98233</v>
          </cell>
        </row>
        <row r="1744">
          <cell r="A1744" t="str">
            <v>09.82.34</v>
          </cell>
          <cell r="B1744" t="str">
            <v>REATOR DUPLO P/LAMP.FLUOR.PART.RAP.,ALTO F.POTENCIA - 110-220V/2X20W</v>
          </cell>
          <cell r="C1744" t="str">
            <v>UN</v>
          </cell>
          <cell r="D1744">
            <v>38.549999999999997</v>
          </cell>
          <cell r="E1744">
            <v>1743</v>
          </cell>
          <cell r="F1744">
            <v>98234</v>
          </cell>
        </row>
        <row r="1745">
          <cell r="A1745" t="str">
            <v>09.82.35</v>
          </cell>
          <cell r="B1745" t="str">
            <v>REATOR DUPLO P/LAMP.FLUOR.PART.RAP.,ALTO F.POTENCIA 110-220V/2X40W</v>
          </cell>
          <cell r="C1745" t="str">
            <v>UN</v>
          </cell>
          <cell r="D1745">
            <v>42.77</v>
          </cell>
          <cell r="E1745">
            <v>1744</v>
          </cell>
          <cell r="F1745">
            <v>98235</v>
          </cell>
        </row>
        <row r="1746">
          <cell r="A1746" t="str">
            <v>09.82.36</v>
          </cell>
          <cell r="B1746" t="str">
            <v>REATOR SIMPLES P/LAMP FLUOR.PART.RAP.BAIXO F.POT. 220V/65W</v>
          </cell>
          <cell r="C1746" t="str">
            <v>UN</v>
          </cell>
          <cell r="D1746">
            <v>38.79</v>
          </cell>
          <cell r="E1746">
            <v>1745</v>
          </cell>
          <cell r="F1746">
            <v>98236</v>
          </cell>
        </row>
        <row r="1747">
          <cell r="A1747" t="str">
            <v>09.82.37</v>
          </cell>
          <cell r="B1747" t="str">
            <v>REATOR DUPLO P/LAMP FLUOR CONV. ALTO F.POT 220V/65W</v>
          </cell>
          <cell r="C1747" t="str">
            <v>UN</v>
          </cell>
          <cell r="D1747">
            <v>55.22</v>
          </cell>
          <cell r="E1747">
            <v>1746</v>
          </cell>
          <cell r="F1747">
            <v>98237</v>
          </cell>
        </row>
        <row r="1748">
          <cell r="A1748" t="str">
            <v>09.82.38</v>
          </cell>
          <cell r="B1748" t="str">
            <v>REATOR SIMPLES P/LAMP FLUOR.PART.RAP.ALTO F.POTENCIA - 220V/1X110W</v>
          </cell>
          <cell r="C1748" t="str">
            <v>UN</v>
          </cell>
          <cell r="D1748">
            <v>67.47</v>
          </cell>
          <cell r="E1748">
            <v>1747</v>
          </cell>
          <cell r="F1748">
            <v>98238</v>
          </cell>
        </row>
        <row r="1749">
          <cell r="A1749" t="str">
            <v>09.82.39</v>
          </cell>
          <cell r="B1749" t="str">
            <v>REATOR DUPLO P/LAMP FLUOR.PART.RAP.ALTO F.POTENCIA 220V/2X110W</v>
          </cell>
          <cell r="C1749" t="str">
            <v>UN</v>
          </cell>
          <cell r="D1749">
            <v>83.82</v>
          </cell>
          <cell r="E1749">
            <v>1748</v>
          </cell>
          <cell r="F1749">
            <v>98239</v>
          </cell>
        </row>
        <row r="1750">
          <cell r="A1750" t="str">
            <v>09.82.40</v>
          </cell>
          <cell r="B1750" t="str">
            <v>REATOR PARA LAMPADA HG - 220V/125W</v>
          </cell>
          <cell r="C1750" t="str">
            <v>UN</v>
          </cell>
          <cell r="D1750">
            <v>39.229999999999997</v>
          </cell>
          <cell r="E1750">
            <v>1749</v>
          </cell>
          <cell r="F1750">
            <v>98240</v>
          </cell>
        </row>
        <row r="1751">
          <cell r="A1751" t="str">
            <v>09.82.41</v>
          </cell>
          <cell r="B1751" t="str">
            <v>REATOR PARA LAMPADA HG - 220V/250W</v>
          </cell>
          <cell r="C1751" t="str">
            <v>UN</v>
          </cell>
          <cell r="D1751">
            <v>50.22</v>
          </cell>
          <cell r="E1751">
            <v>1750</v>
          </cell>
          <cell r="F1751">
            <v>98241</v>
          </cell>
        </row>
        <row r="1752">
          <cell r="A1752" t="str">
            <v>09.82.42</v>
          </cell>
          <cell r="B1752" t="str">
            <v>REATOR PARA LAMPADA HG - 220V/400W</v>
          </cell>
          <cell r="C1752" t="str">
            <v>UN</v>
          </cell>
          <cell r="D1752">
            <v>59.02</v>
          </cell>
          <cell r="E1752">
            <v>1751</v>
          </cell>
          <cell r="F1752">
            <v>98242</v>
          </cell>
        </row>
        <row r="1753">
          <cell r="A1753" t="str">
            <v>09.82.43</v>
          </cell>
          <cell r="B1753" t="str">
            <v>REATOR P/LAMP VP/MERCURIO USO EXTERNO 220V/400W</v>
          </cell>
          <cell r="C1753" t="str">
            <v>UN</v>
          </cell>
          <cell r="D1753">
            <v>66.45</v>
          </cell>
          <cell r="E1753">
            <v>1752</v>
          </cell>
          <cell r="F1753">
            <v>98243</v>
          </cell>
        </row>
        <row r="1754">
          <cell r="A1754" t="str">
            <v>09.82.44</v>
          </cell>
          <cell r="B1754" t="str">
            <v>REATOR P/LAMP VP/SODIO ALTA PRESSAO - 220V/70W</v>
          </cell>
          <cell r="C1754" t="str">
            <v>UN</v>
          </cell>
          <cell r="D1754">
            <v>54.21</v>
          </cell>
          <cell r="E1754">
            <v>1753</v>
          </cell>
          <cell r="F1754">
            <v>98244</v>
          </cell>
        </row>
        <row r="1755">
          <cell r="A1755" t="str">
            <v>09.82.45</v>
          </cell>
          <cell r="B1755" t="str">
            <v>REATOR P/LAMP VP/SODIO ALTA PRESSAO - 220V/150W</v>
          </cell>
          <cell r="C1755" t="str">
            <v>UN</v>
          </cell>
          <cell r="D1755">
            <v>63.58</v>
          </cell>
          <cell r="E1755">
            <v>1754</v>
          </cell>
          <cell r="F1755">
            <v>98245</v>
          </cell>
        </row>
        <row r="1756">
          <cell r="A1756" t="str">
            <v>09.82.46</v>
          </cell>
          <cell r="B1756" t="str">
            <v>REATOR P/LAMP VP/SODIO ALTA PRESSAO - 220V/250W</v>
          </cell>
          <cell r="C1756" t="str">
            <v>UN</v>
          </cell>
          <cell r="D1756">
            <v>71.16</v>
          </cell>
          <cell r="E1756">
            <v>1755</v>
          </cell>
          <cell r="F1756">
            <v>98246</v>
          </cell>
        </row>
        <row r="1757">
          <cell r="A1757" t="str">
            <v>09.82.47</v>
          </cell>
          <cell r="B1757" t="str">
            <v>REATOR P/LAMP VP/SODIO ALTA PRESSAO - 220V/400W</v>
          </cell>
          <cell r="C1757" t="str">
            <v>UN</v>
          </cell>
          <cell r="D1757">
            <v>87.19</v>
          </cell>
          <cell r="E1757">
            <v>1756</v>
          </cell>
          <cell r="F1757">
            <v>98247</v>
          </cell>
        </row>
        <row r="1758">
          <cell r="A1758" t="str">
            <v>09.82.48</v>
          </cell>
          <cell r="B1758" t="str">
            <v>LAMPADA INCANDESCENTE - 25W</v>
          </cell>
          <cell r="C1758" t="str">
            <v>UN</v>
          </cell>
          <cell r="D1758">
            <v>1.32</v>
          </cell>
          <cell r="E1758">
            <v>1757</v>
          </cell>
          <cell r="F1758">
            <v>98248</v>
          </cell>
        </row>
        <row r="1759">
          <cell r="A1759" t="str">
            <v>09.82.49</v>
          </cell>
          <cell r="B1759" t="str">
            <v>LAMPADA INCANDESCENTE - 40W</v>
          </cell>
          <cell r="C1759" t="str">
            <v>UN</v>
          </cell>
          <cell r="D1759">
            <v>1.32</v>
          </cell>
          <cell r="E1759">
            <v>1758</v>
          </cell>
          <cell r="F1759">
            <v>98249</v>
          </cell>
        </row>
        <row r="1760">
          <cell r="A1760" t="str">
            <v>09.82.50</v>
          </cell>
          <cell r="B1760" t="str">
            <v>LAMPADA INCANDESCENTE - 60W</v>
          </cell>
          <cell r="C1760" t="str">
            <v>UN</v>
          </cell>
          <cell r="D1760">
            <v>1.4</v>
          </cell>
          <cell r="E1760">
            <v>1759</v>
          </cell>
          <cell r="F1760">
            <v>98250</v>
          </cell>
        </row>
        <row r="1761">
          <cell r="A1761" t="str">
            <v>09.82.51</v>
          </cell>
          <cell r="B1761" t="str">
            <v>LAMPADA INCANDESCENTE - 100W</v>
          </cell>
          <cell r="C1761" t="str">
            <v>UN</v>
          </cell>
          <cell r="D1761">
            <v>1.61</v>
          </cell>
          <cell r="E1761">
            <v>1760</v>
          </cell>
          <cell r="F1761">
            <v>98251</v>
          </cell>
        </row>
        <row r="1762">
          <cell r="A1762" t="str">
            <v>09.82.52</v>
          </cell>
          <cell r="B1762" t="str">
            <v>LAMPADA INCANDESCENTE - 150W</v>
          </cell>
          <cell r="C1762" t="str">
            <v>UN</v>
          </cell>
          <cell r="D1762">
            <v>2.0699999999999998</v>
          </cell>
          <cell r="E1762">
            <v>1761</v>
          </cell>
          <cell r="F1762">
            <v>98252</v>
          </cell>
        </row>
        <row r="1763">
          <cell r="A1763" t="str">
            <v>09.82.53</v>
          </cell>
          <cell r="B1763" t="str">
            <v>LAMPADA INCANDESCENTE - 200W</v>
          </cell>
          <cell r="C1763" t="str">
            <v>UN</v>
          </cell>
          <cell r="D1763">
            <v>2.44</v>
          </cell>
          <cell r="E1763">
            <v>1762</v>
          </cell>
          <cell r="F1763">
            <v>98253</v>
          </cell>
        </row>
        <row r="1764">
          <cell r="A1764" t="str">
            <v>09.82.54</v>
          </cell>
          <cell r="B1764" t="str">
            <v>LAMPADA FLUORESCENTE - 65W</v>
          </cell>
          <cell r="C1764" t="str">
            <v>UN</v>
          </cell>
          <cell r="D1764">
            <v>9.25</v>
          </cell>
          <cell r="E1764">
            <v>1763</v>
          </cell>
          <cell r="F1764">
            <v>98254</v>
          </cell>
        </row>
        <row r="1765">
          <cell r="A1765" t="str">
            <v>09.82.55</v>
          </cell>
          <cell r="B1765" t="str">
            <v>LAMPADA FLUORESCENTE - 20W</v>
          </cell>
          <cell r="C1765" t="str">
            <v>UN</v>
          </cell>
          <cell r="D1765">
            <v>3.6</v>
          </cell>
          <cell r="E1765">
            <v>1764</v>
          </cell>
          <cell r="F1765">
            <v>98255</v>
          </cell>
        </row>
        <row r="1766">
          <cell r="A1766" t="str">
            <v>09.82.56</v>
          </cell>
          <cell r="B1766" t="str">
            <v>LAMPADA FLUORESCENTE - 40W</v>
          </cell>
          <cell r="C1766" t="str">
            <v>UN</v>
          </cell>
          <cell r="D1766">
            <v>3.6</v>
          </cell>
          <cell r="E1766">
            <v>1765</v>
          </cell>
          <cell r="F1766">
            <v>98256</v>
          </cell>
        </row>
        <row r="1767">
          <cell r="A1767" t="str">
            <v>09.82.57</v>
          </cell>
          <cell r="B1767" t="str">
            <v>LAMPADA MISTA - 220V/160W</v>
          </cell>
          <cell r="C1767" t="str">
            <v>UN</v>
          </cell>
          <cell r="D1767">
            <v>17.18</v>
          </cell>
          <cell r="E1767">
            <v>1766</v>
          </cell>
          <cell r="F1767">
            <v>98257</v>
          </cell>
        </row>
        <row r="1768">
          <cell r="A1768" t="str">
            <v>09.82.58</v>
          </cell>
          <cell r="B1768" t="str">
            <v>LAMPADA MISTA - 220V/250W</v>
          </cell>
          <cell r="C1768" t="str">
            <v>UN</v>
          </cell>
          <cell r="D1768">
            <v>20.86</v>
          </cell>
          <cell r="E1768">
            <v>1767</v>
          </cell>
          <cell r="F1768">
            <v>98258</v>
          </cell>
        </row>
        <row r="1769">
          <cell r="A1769" t="str">
            <v>09.82.59</v>
          </cell>
          <cell r="B1769" t="str">
            <v>LAMPADA MISTA - 220V/500W</v>
          </cell>
          <cell r="C1769" t="str">
            <v>UN</v>
          </cell>
          <cell r="D1769">
            <v>33.92</v>
          </cell>
          <cell r="E1769">
            <v>1768</v>
          </cell>
          <cell r="F1769">
            <v>98259</v>
          </cell>
        </row>
        <row r="1770">
          <cell r="A1770" t="str">
            <v>09.82.60</v>
          </cell>
          <cell r="B1770" t="str">
            <v>LAMPADA FLUORESCENTE - 110W TIPO HO</v>
          </cell>
          <cell r="C1770" t="str">
            <v>UN</v>
          </cell>
          <cell r="D1770">
            <v>11.87</v>
          </cell>
          <cell r="E1770">
            <v>1769</v>
          </cell>
          <cell r="F1770">
            <v>98260</v>
          </cell>
        </row>
        <row r="1771">
          <cell r="A1771" t="str">
            <v>09.82.61</v>
          </cell>
          <cell r="B1771" t="str">
            <v>LAMPADA VAPOR DE MERCURIO - 220V/80W</v>
          </cell>
          <cell r="C1771" t="str">
            <v>UN</v>
          </cell>
          <cell r="D1771">
            <v>11.85</v>
          </cell>
          <cell r="E1771">
            <v>1770</v>
          </cell>
          <cell r="F1771">
            <v>98261</v>
          </cell>
        </row>
        <row r="1772">
          <cell r="A1772" t="str">
            <v>09.82.62</v>
          </cell>
          <cell r="B1772" t="str">
            <v>LAMPADA VAPOR DE MERCURIO - 220V/125W</v>
          </cell>
          <cell r="C1772" t="str">
            <v>UN</v>
          </cell>
          <cell r="D1772">
            <v>12.81</v>
          </cell>
          <cell r="E1772">
            <v>1771</v>
          </cell>
          <cell r="F1772">
            <v>98262</v>
          </cell>
        </row>
        <row r="1773">
          <cell r="A1773" t="str">
            <v>09.82.63</v>
          </cell>
          <cell r="B1773" t="str">
            <v>LAMPADA VAPOR DE MERCURIO - 220V/250W</v>
          </cell>
          <cell r="C1773" t="str">
            <v>UN</v>
          </cell>
          <cell r="D1773">
            <v>24.84</v>
          </cell>
          <cell r="E1773">
            <v>1772</v>
          </cell>
          <cell r="F1773">
            <v>98263</v>
          </cell>
        </row>
        <row r="1774">
          <cell r="A1774" t="str">
            <v>09.82.64</v>
          </cell>
          <cell r="B1774" t="str">
            <v>LAMPADA VAPOR DE MERCURIO - 220V/400W</v>
          </cell>
          <cell r="C1774" t="str">
            <v>UN</v>
          </cell>
          <cell r="D1774">
            <v>34.93</v>
          </cell>
          <cell r="E1774">
            <v>1773</v>
          </cell>
          <cell r="F1774">
            <v>98264</v>
          </cell>
        </row>
        <row r="1775">
          <cell r="A1775" t="str">
            <v>09.82.65</v>
          </cell>
          <cell r="B1775" t="str">
            <v>LAMPADA VAPOR DE SODIO ALTA PRESSAO - 50W</v>
          </cell>
          <cell r="C1775" t="str">
            <v>UN</v>
          </cell>
          <cell r="D1775">
            <v>17.86</v>
          </cell>
          <cell r="E1775">
            <v>1774</v>
          </cell>
          <cell r="F1775">
            <v>98265</v>
          </cell>
        </row>
        <row r="1776">
          <cell r="A1776" t="str">
            <v>09.82.66</v>
          </cell>
          <cell r="B1776" t="str">
            <v>LAMPADA VAPOR DE SODIO ALTA PRESSAO - 70W</v>
          </cell>
          <cell r="C1776" t="str">
            <v>UN</v>
          </cell>
          <cell r="D1776">
            <v>22.77</v>
          </cell>
          <cell r="E1776">
            <v>1775</v>
          </cell>
          <cell r="F1776">
            <v>98266</v>
          </cell>
        </row>
        <row r="1777">
          <cell r="A1777" t="str">
            <v>09.82.67</v>
          </cell>
          <cell r="B1777" t="str">
            <v>LAMPADA VAPOR DE SODIO ALTA PRESSAO - 150W</v>
          </cell>
          <cell r="C1777" t="str">
            <v>UN</v>
          </cell>
          <cell r="D1777">
            <v>39.1</v>
          </cell>
          <cell r="E1777">
            <v>1776</v>
          </cell>
          <cell r="F1777">
            <v>98267</v>
          </cell>
        </row>
        <row r="1778">
          <cell r="A1778" t="str">
            <v>09.82.68</v>
          </cell>
          <cell r="B1778" t="str">
            <v>LAMPADA VAPOR DE SODIO ALTA PRESSAO - 250W</v>
          </cell>
          <cell r="C1778" t="str">
            <v>UN</v>
          </cell>
          <cell r="D1778">
            <v>35.67</v>
          </cell>
          <cell r="E1778">
            <v>1777</v>
          </cell>
          <cell r="F1778">
            <v>98268</v>
          </cell>
        </row>
        <row r="1779">
          <cell r="A1779" t="str">
            <v>09.82.69</v>
          </cell>
          <cell r="B1779" t="str">
            <v>LAMPADA VAPOR DE SODIO ALTA PRESSAO - 400W</v>
          </cell>
          <cell r="C1779" t="str">
            <v>UN</v>
          </cell>
          <cell r="D1779">
            <v>39.19</v>
          </cell>
          <cell r="E1779">
            <v>1778</v>
          </cell>
          <cell r="F1779">
            <v>98269</v>
          </cell>
        </row>
        <row r="1780">
          <cell r="A1780" t="str">
            <v>09.82.70</v>
          </cell>
          <cell r="B1780" t="str">
            <v>LAMPADA INCANDESCENTE REFLETORA 110/220V-60W</v>
          </cell>
          <cell r="C1780" t="str">
            <v>UN</v>
          </cell>
          <cell r="D1780">
            <v>4.1500000000000004</v>
          </cell>
          <cell r="E1780">
            <v>1779</v>
          </cell>
          <cell r="F1780">
            <v>98270</v>
          </cell>
        </row>
        <row r="1781">
          <cell r="A1781" t="str">
            <v>09.82.71</v>
          </cell>
          <cell r="B1781" t="str">
            <v>LAMPADA INCANDESCENTE REFLETORA 110/220V-100W</v>
          </cell>
          <cell r="C1781" t="str">
            <v>UN</v>
          </cell>
          <cell r="D1781">
            <v>2.6</v>
          </cell>
          <cell r="E1781">
            <v>1780</v>
          </cell>
          <cell r="F1781">
            <v>98271</v>
          </cell>
        </row>
        <row r="1782">
          <cell r="A1782" t="str">
            <v>09.82.73</v>
          </cell>
          <cell r="B1782" t="str">
            <v>LAMPADA PL-S 11W C/REATOR CONVENCIONAL</v>
          </cell>
          <cell r="C1782" t="str">
            <v>UN</v>
          </cell>
          <cell r="D1782">
            <v>26.09</v>
          </cell>
          <cell r="E1782">
            <v>1781</v>
          </cell>
          <cell r="F1782">
            <v>98273</v>
          </cell>
        </row>
        <row r="1783">
          <cell r="A1783" t="str">
            <v>09.82.74</v>
          </cell>
          <cell r="B1783" t="str">
            <v>LAMPADA PL-S 13W C/REATOR CONVENCIONAL</v>
          </cell>
          <cell r="C1783" t="str">
            <v>UN</v>
          </cell>
          <cell r="D1783">
            <v>26.86</v>
          </cell>
          <cell r="E1783">
            <v>1782</v>
          </cell>
          <cell r="F1783">
            <v>98274</v>
          </cell>
        </row>
        <row r="1784">
          <cell r="A1784" t="str">
            <v>09.82.75</v>
          </cell>
          <cell r="B1784" t="str">
            <v>LAMPADA DE HALOGENIO 110V/220V/300W</v>
          </cell>
          <cell r="C1784" t="str">
            <v>UN</v>
          </cell>
          <cell r="D1784">
            <v>8.17</v>
          </cell>
          <cell r="E1784">
            <v>1783</v>
          </cell>
          <cell r="F1784">
            <v>98275</v>
          </cell>
        </row>
        <row r="1785">
          <cell r="A1785" t="str">
            <v>09.82.76</v>
          </cell>
          <cell r="B1785" t="str">
            <v>LAMPADA DE HALOGENIO 110V/220V/500W</v>
          </cell>
          <cell r="C1785" t="str">
            <v>UN</v>
          </cell>
          <cell r="D1785">
            <v>8.17</v>
          </cell>
          <cell r="E1785">
            <v>1784</v>
          </cell>
          <cell r="F1785">
            <v>98276</v>
          </cell>
        </row>
        <row r="1786">
          <cell r="A1786" t="str">
            <v>09.82.77</v>
          </cell>
          <cell r="B1786" t="str">
            <v>LAMPADA DE HALOGENIO 220V/1000W</v>
          </cell>
          <cell r="C1786" t="str">
            <v>UN</v>
          </cell>
          <cell r="D1786">
            <v>30.27</v>
          </cell>
          <cell r="E1786">
            <v>1785</v>
          </cell>
          <cell r="F1786">
            <v>98277</v>
          </cell>
        </row>
        <row r="1787">
          <cell r="A1787" t="str">
            <v>09.82.78</v>
          </cell>
          <cell r="B1787" t="str">
            <v>LAMPADA INCANDESCENTE - 300W SOQUETE E-27</v>
          </cell>
          <cell r="C1787" t="str">
            <v>UN</v>
          </cell>
          <cell r="D1787">
            <v>15.1</v>
          </cell>
          <cell r="E1787">
            <v>1786</v>
          </cell>
          <cell r="F1787">
            <v>98278</v>
          </cell>
        </row>
        <row r="1788">
          <cell r="A1788" t="str">
            <v>09.82.80</v>
          </cell>
          <cell r="B1788" t="str">
            <v>LAMPADA INCANDESCENTE - 300W SOQUETE E-40</v>
          </cell>
          <cell r="C1788" t="str">
            <v>UN</v>
          </cell>
          <cell r="D1788">
            <v>17.420000000000002</v>
          </cell>
          <cell r="E1788">
            <v>1787</v>
          </cell>
          <cell r="F1788">
            <v>98280</v>
          </cell>
        </row>
        <row r="1789">
          <cell r="A1789" t="str">
            <v>09.82.82</v>
          </cell>
          <cell r="B1789" t="str">
            <v>LAMPADA PL ELETRONICA 11WX110V - E27</v>
          </cell>
          <cell r="C1789" t="str">
            <v>UN</v>
          </cell>
          <cell r="D1789">
            <v>7.49</v>
          </cell>
          <cell r="E1789">
            <v>1788</v>
          </cell>
          <cell r="F1789">
            <v>98282</v>
          </cell>
        </row>
        <row r="1790">
          <cell r="A1790" t="str">
            <v>09.82.83</v>
          </cell>
          <cell r="B1790" t="str">
            <v>LAMPADA PL ELETRONICA 13WX110V - E27</v>
          </cell>
          <cell r="C1790" t="str">
            <v>UN</v>
          </cell>
          <cell r="D1790">
            <v>5.59</v>
          </cell>
          <cell r="E1790">
            <v>1789</v>
          </cell>
          <cell r="F1790">
            <v>98283</v>
          </cell>
        </row>
        <row r="1791">
          <cell r="A1791" t="str">
            <v>09.82.85</v>
          </cell>
          <cell r="B1791" t="str">
            <v>LAMPADA PL ELETRONICA 20WX110V - E27</v>
          </cell>
          <cell r="C1791" t="str">
            <v>UN</v>
          </cell>
          <cell r="D1791">
            <v>10.33</v>
          </cell>
          <cell r="E1791">
            <v>1790</v>
          </cell>
          <cell r="F1791">
            <v>98285</v>
          </cell>
        </row>
        <row r="1792">
          <cell r="A1792" t="str">
            <v>09.82.86</v>
          </cell>
          <cell r="B1792" t="str">
            <v>LAMPADA PL ELETRONICA 21WX110V - E27</v>
          </cell>
          <cell r="C1792" t="str">
            <v>UN</v>
          </cell>
          <cell r="D1792">
            <v>7.01</v>
          </cell>
          <cell r="E1792">
            <v>1791</v>
          </cell>
          <cell r="F1792">
            <v>98286</v>
          </cell>
        </row>
        <row r="1793">
          <cell r="A1793" t="str">
            <v>09.82.87</v>
          </cell>
          <cell r="B1793" t="str">
            <v>LAMPADA PL ELETRONICA 23WX110V - E27</v>
          </cell>
          <cell r="C1793" t="str">
            <v>UN</v>
          </cell>
          <cell r="D1793">
            <v>8.51</v>
          </cell>
          <cell r="E1793">
            <v>1792</v>
          </cell>
          <cell r="F1793">
            <v>98287</v>
          </cell>
        </row>
        <row r="1794">
          <cell r="A1794" t="str">
            <v>09.82.88</v>
          </cell>
          <cell r="B1794" t="str">
            <v>LAMPADA PL ELETRONICA 24WX110V - E 27</v>
          </cell>
          <cell r="C1794" t="str">
            <v>UN</v>
          </cell>
          <cell r="D1794">
            <v>8.51</v>
          </cell>
          <cell r="E1794">
            <v>1793</v>
          </cell>
          <cell r="F1794">
            <v>98288</v>
          </cell>
        </row>
        <row r="1795">
          <cell r="A1795" t="str">
            <v>09.82.89</v>
          </cell>
          <cell r="B1795" t="str">
            <v>LAMPADA PL ELETRONICA 25WX110V - E27</v>
          </cell>
          <cell r="C1795" t="str">
            <v>UN</v>
          </cell>
          <cell r="D1795">
            <v>10.36</v>
          </cell>
          <cell r="E1795">
            <v>1794</v>
          </cell>
          <cell r="F1795">
            <v>98289</v>
          </cell>
        </row>
        <row r="1796">
          <cell r="A1796" t="str">
            <v>09.82.90</v>
          </cell>
          <cell r="B1796" t="str">
            <v>PLUG P/TELEFONE DE 4 PINOS PADRAO TELEBRAS</v>
          </cell>
          <cell r="C1796" t="str">
            <v>UN</v>
          </cell>
          <cell r="D1796">
            <v>7.71</v>
          </cell>
          <cell r="E1796">
            <v>1795</v>
          </cell>
          <cell r="F1796">
            <v>98290</v>
          </cell>
        </row>
        <row r="1797">
          <cell r="A1797" t="str">
            <v>09.82.91</v>
          </cell>
          <cell r="B1797" t="str">
            <v>PLUG 3P+T 30A - 440V</v>
          </cell>
          <cell r="C1797" t="str">
            <v>UN</v>
          </cell>
          <cell r="D1797">
            <v>30.34</v>
          </cell>
          <cell r="E1797">
            <v>1796</v>
          </cell>
          <cell r="F1797">
            <v>98291</v>
          </cell>
        </row>
        <row r="1798">
          <cell r="A1798" t="str">
            <v>09.82.92</v>
          </cell>
          <cell r="B1798" t="str">
            <v>PLUG 3P+T 32A - 750V - TIPO INDUSTRIAL</v>
          </cell>
          <cell r="C1798" t="str">
            <v>UN</v>
          </cell>
          <cell r="D1798">
            <v>25.75</v>
          </cell>
          <cell r="E1798">
            <v>1797</v>
          </cell>
          <cell r="F1798">
            <v>98292</v>
          </cell>
        </row>
        <row r="1799">
          <cell r="A1799" t="str">
            <v>09.82.93</v>
          </cell>
          <cell r="B1799" t="str">
            <v>PLUG 3P+T 63A - 750V - TIPO INDUSTRIAL</v>
          </cell>
          <cell r="C1799" t="str">
            <v>UN</v>
          </cell>
          <cell r="D1799">
            <v>79.73</v>
          </cell>
          <cell r="E1799">
            <v>1798</v>
          </cell>
          <cell r="F1799">
            <v>98293</v>
          </cell>
        </row>
        <row r="1800">
          <cell r="A1800" t="str">
            <v>09.82.96</v>
          </cell>
          <cell r="B1800" t="str">
            <v>INTERRUPTOR COM VARIADOR DE LUMINOSIDADE 110/ 220 V - 300 W</v>
          </cell>
          <cell r="C1800" t="str">
            <v>UN</v>
          </cell>
          <cell r="D1800">
            <v>68.45</v>
          </cell>
          <cell r="E1800">
            <v>1799</v>
          </cell>
          <cell r="F1800">
            <v>98296</v>
          </cell>
        </row>
        <row r="1801">
          <cell r="A1801" t="str">
            <v>09.82.97</v>
          </cell>
          <cell r="B1801" t="str">
            <v>INTERRUPTOR PARALELO BIPOLAR 1 TECLA</v>
          </cell>
          <cell r="C1801" t="str">
            <v>UN</v>
          </cell>
          <cell r="D1801">
            <v>21.43</v>
          </cell>
          <cell r="E1801">
            <v>1800</v>
          </cell>
          <cell r="F1801">
            <v>98297</v>
          </cell>
        </row>
        <row r="1802">
          <cell r="A1802" t="str">
            <v>09.82.98</v>
          </cell>
          <cell r="B1802" t="str">
            <v>REATOR P/LAMP SODIO ALTA PRESSAO - 220V/50W</v>
          </cell>
          <cell r="C1802" t="str">
            <v>UN</v>
          </cell>
          <cell r="D1802">
            <v>54.06</v>
          </cell>
          <cell r="E1802">
            <v>1801</v>
          </cell>
          <cell r="F1802">
            <v>98298</v>
          </cell>
        </row>
        <row r="1803">
          <cell r="A1803" t="str">
            <v>09.82.99</v>
          </cell>
          <cell r="B1803" t="str">
            <v>REATOR PARA LAMPADA HG - 220V/80W</v>
          </cell>
          <cell r="C1803" t="str">
            <v>UN</v>
          </cell>
          <cell r="D1803">
            <v>41.08</v>
          </cell>
          <cell r="E1803">
            <v>1802</v>
          </cell>
          <cell r="F1803">
            <v>98299</v>
          </cell>
        </row>
        <row r="1804">
          <cell r="B1804" t="str">
            <v>SERVIÇOS PARCIAIS - PARA-RAIOS E OUTROS</v>
          </cell>
          <cell r="E1804">
            <v>1803</v>
          </cell>
        </row>
        <row r="1805">
          <cell r="A1805" t="str">
            <v>09.83.02</v>
          </cell>
          <cell r="B1805" t="str">
            <v>CONECTOR P/TUBO FLEXIVEL TP MACHO CMZ - 3/4"</v>
          </cell>
          <cell r="C1805" t="str">
            <v>UN</v>
          </cell>
          <cell r="D1805">
            <v>10.9</v>
          </cell>
          <cell r="E1805">
            <v>1804</v>
          </cell>
          <cell r="F1805">
            <v>98302</v>
          </cell>
        </row>
        <row r="1806">
          <cell r="A1806" t="str">
            <v>09.83.03</v>
          </cell>
          <cell r="B1806" t="str">
            <v>CONECTOR P/TUBO FLEXIVEL TP MACHO CMZ - 1"</v>
          </cell>
          <cell r="C1806" t="str">
            <v>UN</v>
          </cell>
          <cell r="D1806">
            <v>13.82</v>
          </cell>
          <cell r="E1806">
            <v>1805</v>
          </cell>
          <cell r="F1806">
            <v>98303</v>
          </cell>
        </row>
        <row r="1807">
          <cell r="A1807" t="str">
            <v>09.83.05</v>
          </cell>
          <cell r="B1807" t="str">
            <v>CONECTOR P/TUBO FLEXIVEL TP MACHO CMZ - 1 1/2"</v>
          </cell>
          <cell r="C1807" t="str">
            <v>UN</v>
          </cell>
          <cell r="D1807">
            <v>22.99</v>
          </cell>
          <cell r="E1807">
            <v>1806</v>
          </cell>
          <cell r="F1807">
            <v>98305</v>
          </cell>
        </row>
        <row r="1808">
          <cell r="A1808" t="str">
            <v>09.83.12</v>
          </cell>
          <cell r="B1808" t="str">
            <v>CONECTOR P/TUBO FLEXIVEL TP FEMEA CFZ - 3/4"</v>
          </cell>
          <cell r="C1808" t="str">
            <v>UN</v>
          </cell>
          <cell r="D1808">
            <v>12.02</v>
          </cell>
          <cell r="E1808">
            <v>1807</v>
          </cell>
          <cell r="F1808">
            <v>98312</v>
          </cell>
        </row>
        <row r="1809">
          <cell r="A1809" t="str">
            <v>09.83.13</v>
          </cell>
          <cell r="B1809" t="str">
            <v>CONECTOR P/TUBO FLEXIVEL TP FEMEA CFZ - 1"</v>
          </cell>
          <cell r="C1809" t="str">
            <v>UN</v>
          </cell>
          <cell r="D1809">
            <v>13.34</v>
          </cell>
          <cell r="E1809">
            <v>1808</v>
          </cell>
          <cell r="F1809">
            <v>98313</v>
          </cell>
        </row>
        <row r="1810">
          <cell r="A1810" t="str">
            <v>09.83.15</v>
          </cell>
          <cell r="B1810" t="str">
            <v>CONECTOR P/TUBO FLEXIVEL TP FEMEA CFZ - 1 1/2"</v>
          </cell>
          <cell r="C1810" t="str">
            <v>UN</v>
          </cell>
          <cell r="D1810">
            <v>24.31</v>
          </cell>
          <cell r="E1810">
            <v>1809</v>
          </cell>
          <cell r="F1810">
            <v>98315</v>
          </cell>
        </row>
        <row r="1811">
          <cell r="A1811" t="str">
            <v>09.83.20</v>
          </cell>
          <cell r="B1811" t="str">
            <v>COLOCACAO DE ARAME GUIA #14 DE ACO GALVANIZADO EM ELETRODUTO</v>
          </cell>
          <cell r="C1811" t="str">
            <v>M</v>
          </cell>
          <cell r="D1811">
            <v>0.88</v>
          </cell>
          <cell r="E1811">
            <v>1810</v>
          </cell>
          <cell r="F1811">
            <v>98320</v>
          </cell>
        </row>
        <row r="1812">
          <cell r="A1812" t="str">
            <v>09.83.31</v>
          </cell>
          <cell r="B1812" t="str">
            <v>FINCAPINO CALIBRE 22 LONGO</v>
          </cell>
          <cell r="C1812" t="str">
            <v>UN</v>
          </cell>
          <cell r="D1812">
            <v>1.28</v>
          </cell>
          <cell r="E1812">
            <v>1811</v>
          </cell>
          <cell r="F1812">
            <v>98331</v>
          </cell>
        </row>
        <row r="1813">
          <cell r="A1813" t="str">
            <v>09.83.32</v>
          </cell>
          <cell r="B1813" t="str">
            <v>FINCAPINO CALIBRE 38</v>
          </cell>
          <cell r="C1813" t="str">
            <v>UN</v>
          </cell>
          <cell r="D1813">
            <v>3.2</v>
          </cell>
          <cell r="E1813">
            <v>1812</v>
          </cell>
          <cell r="F1813">
            <v>98332</v>
          </cell>
        </row>
        <row r="1814">
          <cell r="A1814" t="str">
            <v>09.83.35</v>
          </cell>
          <cell r="B1814" t="str">
            <v>PINO DE DIAMETRO 1/4" COM ROSCA</v>
          </cell>
          <cell r="C1814" t="str">
            <v>UN</v>
          </cell>
          <cell r="D1814">
            <v>1.02</v>
          </cell>
          <cell r="E1814">
            <v>1813</v>
          </cell>
          <cell r="F1814">
            <v>98335</v>
          </cell>
        </row>
        <row r="1815">
          <cell r="A1815" t="str">
            <v>09.83.36</v>
          </cell>
          <cell r="B1815" t="str">
            <v>PINO DE DIAMETRO 3/8" COM ROSCA</v>
          </cell>
          <cell r="C1815" t="str">
            <v>UN</v>
          </cell>
          <cell r="D1815">
            <v>2.2999999999999998</v>
          </cell>
          <cell r="E1815">
            <v>1814</v>
          </cell>
          <cell r="F1815">
            <v>98336</v>
          </cell>
        </row>
        <row r="1816">
          <cell r="A1816" t="str">
            <v>09.83.42</v>
          </cell>
          <cell r="B1816" t="str">
            <v>FITA ISOLANTE TIPO AUTO-FUSAO 35KV/MM</v>
          </cell>
          <cell r="C1816" t="str">
            <v>M</v>
          </cell>
          <cell r="D1816">
            <v>4.5199999999999996</v>
          </cell>
          <cell r="E1816">
            <v>1815</v>
          </cell>
          <cell r="F1816">
            <v>98342</v>
          </cell>
        </row>
        <row r="1817">
          <cell r="A1817" t="str">
            <v>09.83.45</v>
          </cell>
          <cell r="B1817" t="str">
            <v>ISOLACAO TERMO-CONTRATIL DE 10 A 50MM2</v>
          </cell>
          <cell r="C1817" t="str">
            <v>M</v>
          </cell>
          <cell r="D1817">
            <v>13.32</v>
          </cell>
          <cell r="E1817">
            <v>1816</v>
          </cell>
          <cell r="F1817">
            <v>98345</v>
          </cell>
        </row>
        <row r="1818">
          <cell r="A1818" t="str">
            <v>09.83.46</v>
          </cell>
          <cell r="B1818" t="str">
            <v>ISOLACAO TERMO-CONTRATIL DE 70 A 95MM2</v>
          </cell>
          <cell r="C1818" t="str">
            <v>M</v>
          </cell>
          <cell r="D1818">
            <v>21.62</v>
          </cell>
          <cell r="E1818">
            <v>1817</v>
          </cell>
          <cell r="F1818">
            <v>98346</v>
          </cell>
        </row>
        <row r="1819">
          <cell r="A1819" t="str">
            <v>09.83.47</v>
          </cell>
          <cell r="B1819" t="str">
            <v>ISOLACAO TERMO-CONTRATIL DE 120 A 240MM2</v>
          </cell>
          <cell r="C1819" t="str">
            <v>M</v>
          </cell>
          <cell r="D1819">
            <v>30.09</v>
          </cell>
          <cell r="E1819">
            <v>1818</v>
          </cell>
          <cell r="F1819">
            <v>98347</v>
          </cell>
        </row>
        <row r="1820">
          <cell r="A1820" t="str">
            <v>09.83.50</v>
          </cell>
          <cell r="B1820" t="str">
            <v>FOTOCELULA SOLAR-RELE FOTOELETRICO CAP. 500W</v>
          </cell>
          <cell r="C1820" t="str">
            <v>UN</v>
          </cell>
          <cell r="D1820">
            <v>39.15</v>
          </cell>
          <cell r="E1820">
            <v>1819</v>
          </cell>
          <cell r="F1820">
            <v>98350</v>
          </cell>
        </row>
        <row r="1821">
          <cell r="A1821" t="str">
            <v>09.83.51</v>
          </cell>
          <cell r="B1821" t="str">
            <v>FOTOCELULA SOLAR-RELE FOTOELETRICO CAP. 1000W</v>
          </cell>
          <cell r="C1821" t="str">
            <v>UN</v>
          </cell>
          <cell r="D1821">
            <v>37.76</v>
          </cell>
          <cell r="E1821">
            <v>1820</v>
          </cell>
          <cell r="F1821">
            <v>98351</v>
          </cell>
        </row>
        <row r="1822">
          <cell r="A1822" t="str">
            <v>09.83.53</v>
          </cell>
          <cell r="B1822" t="str">
            <v>BUQUE "FRANKLIN" C/ROSCA E NIPLE 3/4"</v>
          </cell>
          <cell r="C1822" t="str">
            <v>UN</v>
          </cell>
          <cell r="D1822">
            <v>32.28</v>
          </cell>
          <cell r="E1822">
            <v>1821</v>
          </cell>
          <cell r="F1822">
            <v>98353</v>
          </cell>
        </row>
        <row r="1823">
          <cell r="A1823" t="str">
            <v>09.83.54</v>
          </cell>
          <cell r="B1823" t="str">
            <v>HASTE DE ACO GALVANIZADO - 2"X3M</v>
          </cell>
          <cell r="C1823" t="str">
            <v>UN</v>
          </cell>
          <cell r="D1823">
            <v>103.78</v>
          </cell>
          <cell r="E1823">
            <v>1822</v>
          </cell>
          <cell r="F1823">
            <v>98354</v>
          </cell>
        </row>
        <row r="1824">
          <cell r="A1824" t="str">
            <v>09.83.55</v>
          </cell>
          <cell r="B1824" t="str">
            <v>BASE E ESTAIS P/HASTE DE PARA-RAIOS</v>
          </cell>
          <cell r="C1824" t="str">
            <v>UN</v>
          </cell>
          <cell r="D1824">
            <v>37.21</v>
          </cell>
          <cell r="E1824">
            <v>1823</v>
          </cell>
          <cell r="F1824">
            <v>98355</v>
          </cell>
        </row>
        <row r="1825">
          <cell r="A1825" t="str">
            <v>09.83.56</v>
          </cell>
          <cell r="B1825" t="str">
            <v>PORTA BANDEIRA EM ACO GALVANIZADO 2"</v>
          </cell>
          <cell r="C1825" t="str">
            <v>UN</v>
          </cell>
          <cell r="D1825">
            <v>15.19</v>
          </cell>
          <cell r="E1825">
            <v>1824</v>
          </cell>
          <cell r="F1825">
            <v>98356</v>
          </cell>
        </row>
        <row r="1826">
          <cell r="A1826" t="str">
            <v>09.83.57</v>
          </cell>
          <cell r="B1826" t="str">
            <v>TERMINAL AEREO EM ACO GALV. C/BASE DE FIXACAO H=30CM</v>
          </cell>
          <cell r="C1826" t="str">
            <v>UN</v>
          </cell>
          <cell r="D1826">
            <v>10.15</v>
          </cell>
          <cell r="E1826">
            <v>1825</v>
          </cell>
          <cell r="F1826">
            <v>98357</v>
          </cell>
        </row>
        <row r="1827">
          <cell r="A1827" t="str">
            <v>09.83.58</v>
          </cell>
          <cell r="B1827" t="str">
            <v>SUPORTE P/FIXACAO DE CABO EM TELHA ONDULADA</v>
          </cell>
          <cell r="C1827" t="str">
            <v>UN</v>
          </cell>
          <cell r="D1827">
            <v>18.510000000000002</v>
          </cell>
          <cell r="E1827">
            <v>1826</v>
          </cell>
          <cell r="F1827">
            <v>98358</v>
          </cell>
        </row>
        <row r="1828">
          <cell r="A1828" t="str">
            <v>09.83.62</v>
          </cell>
          <cell r="B1828" t="str">
            <v>CRUZETA DE FERRO GALVANIZADO P/3 PROJETORES</v>
          </cell>
          <cell r="C1828" t="str">
            <v>UN</v>
          </cell>
          <cell r="D1828">
            <v>106.71</v>
          </cell>
          <cell r="E1828">
            <v>1827</v>
          </cell>
          <cell r="F1828">
            <v>98362</v>
          </cell>
        </row>
        <row r="1829">
          <cell r="A1829" t="str">
            <v>09.83.63</v>
          </cell>
          <cell r="B1829" t="str">
            <v>BRACO P/LUMINARIA EM TUBO FERRO GALVANIZADO 1"X1M</v>
          </cell>
          <cell r="C1829" t="str">
            <v>UN</v>
          </cell>
          <cell r="D1829">
            <v>37.06</v>
          </cell>
          <cell r="E1829">
            <v>1828</v>
          </cell>
          <cell r="F1829">
            <v>98363</v>
          </cell>
        </row>
        <row r="1830">
          <cell r="A1830" t="str">
            <v>09.83.65</v>
          </cell>
          <cell r="B1830" t="str">
            <v>POSTE DE FERRO GALVANIZADO,TIPO RETO FLANGEADO H=5M</v>
          </cell>
          <cell r="C1830" t="str">
            <v>UN</v>
          </cell>
          <cell r="D1830">
            <v>417.98</v>
          </cell>
          <cell r="E1830">
            <v>1829</v>
          </cell>
          <cell r="F1830">
            <v>98365</v>
          </cell>
        </row>
        <row r="1831">
          <cell r="A1831" t="str">
            <v>09.83.66</v>
          </cell>
          <cell r="B1831" t="str">
            <v>POSTE DE FERRO GALVANIZADO,TIPO RETO FLANGEADO H=7M</v>
          </cell>
          <cell r="C1831" t="str">
            <v>UN</v>
          </cell>
          <cell r="D1831">
            <v>557.19000000000005</v>
          </cell>
          <cell r="E1831">
            <v>1830</v>
          </cell>
          <cell r="F1831">
            <v>98366</v>
          </cell>
        </row>
        <row r="1832">
          <cell r="A1832" t="str">
            <v>09.83.70</v>
          </cell>
          <cell r="B1832" t="str">
            <v>POSTE DE FERRO GALVANIZADO,TIPO CURVO SIMPLES  H=7M</v>
          </cell>
          <cell r="C1832" t="str">
            <v>UN</v>
          </cell>
          <cell r="D1832">
            <v>522.9</v>
          </cell>
          <cell r="E1832">
            <v>1831</v>
          </cell>
          <cell r="F1832">
            <v>98370</v>
          </cell>
        </row>
        <row r="1833">
          <cell r="A1833" t="str">
            <v>09.83.71</v>
          </cell>
          <cell r="B1833" t="str">
            <v>POSTE DE FERRO GALVANIZADO,TIPO CURVO DUPLO H=7M</v>
          </cell>
          <cell r="C1833" t="str">
            <v>UN</v>
          </cell>
          <cell r="D1833">
            <v>614.25</v>
          </cell>
          <cell r="E1833">
            <v>1832</v>
          </cell>
          <cell r="F1833">
            <v>98371</v>
          </cell>
        </row>
        <row r="1834">
          <cell r="A1834" t="str">
            <v>09.83.72</v>
          </cell>
          <cell r="B1834" t="str">
            <v>POSTE DE FERRO GALVANIZADO,TIPO RETO H=9M</v>
          </cell>
          <cell r="C1834" t="str">
            <v>UN</v>
          </cell>
          <cell r="D1834">
            <v>683.85</v>
          </cell>
          <cell r="E1834">
            <v>1833</v>
          </cell>
          <cell r="F1834">
            <v>98372</v>
          </cell>
        </row>
        <row r="1835">
          <cell r="A1835" t="str">
            <v>09.83.73</v>
          </cell>
          <cell r="B1835" t="str">
            <v>POSTE DE CONCRETO TUBULAR OCO,COM INSPECAO - 7M DE COMPRIMENTO</v>
          </cell>
          <cell r="C1835" t="str">
            <v>UN</v>
          </cell>
          <cell r="D1835">
            <v>410.14</v>
          </cell>
          <cell r="E1835">
            <v>1834</v>
          </cell>
          <cell r="F1835">
            <v>98373</v>
          </cell>
        </row>
        <row r="1836">
          <cell r="A1836" t="str">
            <v>09.83.74</v>
          </cell>
          <cell r="B1836" t="str">
            <v>POSTE DE FERRO GALVANIZADO TIPO RETO H=10M</v>
          </cell>
          <cell r="C1836" t="str">
            <v>UN</v>
          </cell>
          <cell r="D1836">
            <v>725.68</v>
          </cell>
          <cell r="E1836">
            <v>1835</v>
          </cell>
          <cell r="F1836">
            <v>98374</v>
          </cell>
        </row>
        <row r="1837">
          <cell r="A1837" t="str">
            <v>09.83.76</v>
          </cell>
          <cell r="B1837" t="str">
            <v>CONECTOR TIPO PRENSA CABO EM ALUMINIO - 3/8"</v>
          </cell>
          <cell r="C1837" t="str">
            <v>UN</v>
          </cell>
          <cell r="D1837">
            <v>6.37</v>
          </cell>
          <cell r="E1837">
            <v>1836</v>
          </cell>
          <cell r="F1837">
            <v>98376</v>
          </cell>
        </row>
        <row r="1838">
          <cell r="A1838" t="str">
            <v>09.83.77</v>
          </cell>
          <cell r="B1838" t="str">
            <v>CONECTOR TIPO PRENSA-CABO EM ALUMINIO - 1/2"</v>
          </cell>
          <cell r="C1838" t="str">
            <v>UN</v>
          </cell>
          <cell r="D1838">
            <v>5.7</v>
          </cell>
          <cell r="E1838">
            <v>1837</v>
          </cell>
          <cell r="F1838">
            <v>98377</v>
          </cell>
        </row>
        <row r="1839">
          <cell r="A1839" t="str">
            <v>09.83.78</v>
          </cell>
          <cell r="B1839" t="str">
            <v>CONECTOR TIPO PRENSA-CABO EM ALUMINIO - 3/4"</v>
          </cell>
          <cell r="C1839" t="str">
            <v>UN</v>
          </cell>
          <cell r="D1839">
            <v>7.82</v>
          </cell>
          <cell r="E1839">
            <v>1838</v>
          </cell>
          <cell r="F1839">
            <v>98378</v>
          </cell>
        </row>
        <row r="1840">
          <cell r="A1840" t="str">
            <v>09.83.79</v>
          </cell>
          <cell r="B1840" t="str">
            <v>CONECTOR TIPO PRENSA-CABO EM ALUMINIO - 1"</v>
          </cell>
          <cell r="C1840" t="str">
            <v>UN</v>
          </cell>
          <cell r="D1840">
            <v>9.51</v>
          </cell>
          <cell r="E1840">
            <v>1839</v>
          </cell>
          <cell r="F1840">
            <v>98379</v>
          </cell>
        </row>
        <row r="1841">
          <cell r="A1841" t="str">
            <v>09.83.80</v>
          </cell>
          <cell r="B1841" t="str">
            <v>CONECTOR TIPO "SPLIT-BOLT" - PARA CABO DE 6,00MM2</v>
          </cell>
          <cell r="C1841" t="str">
            <v>UN</v>
          </cell>
          <cell r="D1841">
            <v>3.92</v>
          </cell>
          <cell r="E1841">
            <v>1840</v>
          </cell>
          <cell r="F1841">
            <v>98380</v>
          </cell>
        </row>
        <row r="1842">
          <cell r="A1842" t="str">
            <v>09.83.81</v>
          </cell>
          <cell r="B1842" t="str">
            <v>CONECTOR TIPO "SPLIT-BOLT" - PARA CABO DE 10,00MM2</v>
          </cell>
          <cell r="C1842" t="str">
            <v>UN</v>
          </cell>
          <cell r="D1842">
            <v>3.68</v>
          </cell>
          <cell r="E1842">
            <v>1841</v>
          </cell>
          <cell r="F1842">
            <v>98381</v>
          </cell>
        </row>
        <row r="1843">
          <cell r="A1843" t="str">
            <v>09.83.82</v>
          </cell>
          <cell r="B1843" t="str">
            <v>SUPORTE SIMPLES COM ROLDANA,PARA DESCIDA DE PARA-RAIOS</v>
          </cell>
          <cell r="C1843" t="str">
            <v>UN</v>
          </cell>
          <cell r="D1843">
            <v>15.67</v>
          </cell>
          <cell r="E1843">
            <v>1842</v>
          </cell>
          <cell r="F1843">
            <v>98382</v>
          </cell>
        </row>
        <row r="1844">
          <cell r="A1844" t="str">
            <v>09.83.83</v>
          </cell>
          <cell r="B1844" t="str">
            <v>CONECTOR TIPO"SPLIT-BOLT" - PARA CABO DE 16MM2</v>
          </cell>
          <cell r="C1844" t="str">
            <v>UN</v>
          </cell>
          <cell r="D1844">
            <v>4.28</v>
          </cell>
          <cell r="E1844">
            <v>1843</v>
          </cell>
          <cell r="F1844">
            <v>98383</v>
          </cell>
        </row>
        <row r="1845">
          <cell r="A1845" t="str">
            <v>09.83.84</v>
          </cell>
          <cell r="B1845" t="str">
            <v>CONECTOR TIPO"SPLIT-BOLT" - PARA CABO DE 25MM2</v>
          </cell>
          <cell r="C1845" t="str">
            <v>UN</v>
          </cell>
          <cell r="D1845">
            <v>4.21</v>
          </cell>
          <cell r="E1845">
            <v>1844</v>
          </cell>
          <cell r="F1845">
            <v>98384</v>
          </cell>
        </row>
        <row r="1846">
          <cell r="A1846" t="str">
            <v>09.83.85</v>
          </cell>
          <cell r="B1846" t="str">
            <v>CONECTOR TIPO"SPLIT-BOLT" - PARA CABO DE 35MM2</v>
          </cell>
          <cell r="C1846" t="str">
            <v>UN</v>
          </cell>
          <cell r="D1846">
            <v>5.2</v>
          </cell>
          <cell r="E1846">
            <v>1845</v>
          </cell>
          <cell r="F1846">
            <v>98385</v>
          </cell>
        </row>
        <row r="1847">
          <cell r="A1847" t="str">
            <v>09.83.86</v>
          </cell>
          <cell r="B1847" t="str">
            <v>CONECTOR TIPO"SPLIT-BOLT" - PARA CABO DE 50MM2</v>
          </cell>
          <cell r="C1847" t="str">
            <v>UN</v>
          </cell>
          <cell r="D1847">
            <v>4.8</v>
          </cell>
          <cell r="E1847">
            <v>1846</v>
          </cell>
          <cell r="F1847">
            <v>98386</v>
          </cell>
        </row>
        <row r="1848">
          <cell r="A1848" t="str">
            <v>09.83.87</v>
          </cell>
          <cell r="B1848" t="str">
            <v>CONECTOR TIPO"SPLIT-BOLT" - PARA CABO DE 70MM2</v>
          </cell>
          <cell r="C1848" t="str">
            <v>UN</v>
          </cell>
          <cell r="D1848">
            <v>5.66</v>
          </cell>
          <cell r="E1848">
            <v>1847</v>
          </cell>
          <cell r="F1848">
            <v>98387</v>
          </cell>
        </row>
        <row r="1849">
          <cell r="A1849" t="str">
            <v>09.83.88</v>
          </cell>
          <cell r="B1849" t="str">
            <v>CONECTOR TIPO"SPLIT-BOLT" - PARA CABO DE 95MM2</v>
          </cell>
          <cell r="C1849" t="str">
            <v>UN</v>
          </cell>
          <cell r="D1849">
            <v>7.07</v>
          </cell>
          <cell r="E1849">
            <v>1848</v>
          </cell>
          <cell r="F1849">
            <v>98388</v>
          </cell>
        </row>
        <row r="1850">
          <cell r="A1850" t="str">
            <v>09.83.89</v>
          </cell>
          <cell r="B1850" t="str">
            <v>CONECTOR TIPO"SPLIT-BOLT" - PARA CABO DE 120MM2</v>
          </cell>
          <cell r="C1850" t="str">
            <v>UN</v>
          </cell>
          <cell r="D1850">
            <v>8.93</v>
          </cell>
          <cell r="E1850">
            <v>1849</v>
          </cell>
          <cell r="F1850">
            <v>98389</v>
          </cell>
        </row>
        <row r="1851">
          <cell r="A1851" t="str">
            <v>09.83.90</v>
          </cell>
          <cell r="B1851" t="str">
            <v>HASTE"COPPERWELD"- 5/8"X3,OOM</v>
          </cell>
          <cell r="C1851" t="str">
            <v>UN</v>
          </cell>
          <cell r="D1851">
            <v>43.81</v>
          </cell>
          <cell r="E1851">
            <v>1850</v>
          </cell>
          <cell r="F1851">
            <v>98390</v>
          </cell>
        </row>
        <row r="1852">
          <cell r="A1852" t="str">
            <v>09.83.91</v>
          </cell>
          <cell r="B1852" t="str">
            <v>CONECTOR PARA HASTE "COPPERWELD"</v>
          </cell>
          <cell r="C1852" t="str">
            <v>UN</v>
          </cell>
          <cell r="D1852">
            <v>8.0500000000000007</v>
          </cell>
          <cell r="E1852">
            <v>1851</v>
          </cell>
          <cell r="F1852">
            <v>98391</v>
          </cell>
        </row>
        <row r="1853">
          <cell r="A1853" t="str">
            <v>09.83.92</v>
          </cell>
          <cell r="B1853" t="str">
            <v>CONECTOR TIPO "SPLIT-BOLT" - PARA CABO DE 150,00MM2</v>
          </cell>
          <cell r="C1853" t="str">
            <v>UN</v>
          </cell>
          <cell r="D1853">
            <v>9.34</v>
          </cell>
          <cell r="E1853">
            <v>1852</v>
          </cell>
          <cell r="F1853">
            <v>98392</v>
          </cell>
        </row>
        <row r="1854">
          <cell r="A1854" t="str">
            <v>09.83.93</v>
          </cell>
          <cell r="B1854" t="str">
            <v>CONECTOR TIPO "SPLIT-BOLT" - PARA CABO DE 185,00MM2</v>
          </cell>
          <cell r="C1854" t="str">
            <v>UN</v>
          </cell>
          <cell r="D1854">
            <v>19.829999999999998</v>
          </cell>
          <cell r="E1854">
            <v>1853</v>
          </cell>
          <cell r="F1854">
            <v>98393</v>
          </cell>
        </row>
        <row r="1855">
          <cell r="A1855" t="str">
            <v>09.83.94</v>
          </cell>
          <cell r="B1855" t="str">
            <v>CONECTOR TIPO "SPLIT-BOLT" - PARA CABO DE 240,00MM2</v>
          </cell>
          <cell r="C1855" t="str">
            <v>UN</v>
          </cell>
          <cell r="D1855">
            <v>24.95</v>
          </cell>
          <cell r="E1855">
            <v>1854</v>
          </cell>
          <cell r="F1855">
            <v>98394</v>
          </cell>
        </row>
        <row r="1856">
          <cell r="A1856" t="str">
            <v>09.83.95</v>
          </cell>
          <cell r="B1856" t="str">
            <v>CONECTOR TIPO "SPLIT-BOLT" - PARA CABO DE 300.00MM2</v>
          </cell>
          <cell r="C1856" t="str">
            <v>UN</v>
          </cell>
          <cell r="D1856">
            <v>41.18</v>
          </cell>
          <cell r="E1856">
            <v>1855</v>
          </cell>
          <cell r="F1856">
            <v>98395</v>
          </cell>
        </row>
        <row r="1857">
          <cell r="A1857" t="str">
            <v>09.83.97</v>
          </cell>
          <cell r="B1857" t="str">
            <v>HASTE " COPPERWELD " - 3/4"X3,00M</v>
          </cell>
          <cell r="C1857" t="str">
            <v>UN</v>
          </cell>
          <cell r="D1857">
            <v>64.349999999999994</v>
          </cell>
          <cell r="E1857">
            <v>1856</v>
          </cell>
          <cell r="F1857">
            <v>98397</v>
          </cell>
        </row>
        <row r="1858">
          <cell r="B1858" t="str">
            <v>SERVIÇOS PARCIAIS - ELETROFERRAGENS E ACESSÓRIOS</v>
          </cell>
          <cell r="E1858">
            <v>1857</v>
          </cell>
        </row>
        <row r="1859">
          <cell r="A1859" t="str">
            <v>09.84.01</v>
          </cell>
          <cell r="B1859" t="str">
            <v>BUCHA E ARRUELA RIGIDA PESADA EM ZAMAK - 1/2"</v>
          </cell>
          <cell r="C1859" t="str">
            <v>UN</v>
          </cell>
          <cell r="D1859">
            <v>3.17</v>
          </cell>
          <cell r="E1859">
            <v>1858</v>
          </cell>
          <cell r="F1859">
            <v>98401</v>
          </cell>
        </row>
        <row r="1860">
          <cell r="A1860" t="str">
            <v>09.84.02</v>
          </cell>
          <cell r="B1860" t="str">
            <v>BUCHA E ARRUELA RIGIDA PESADA EM ZAMAK - 3/4"</v>
          </cell>
          <cell r="C1860" t="str">
            <v>UN</v>
          </cell>
          <cell r="D1860">
            <v>3.1</v>
          </cell>
          <cell r="E1860">
            <v>1859</v>
          </cell>
          <cell r="F1860">
            <v>98402</v>
          </cell>
        </row>
        <row r="1861">
          <cell r="A1861" t="str">
            <v>09.84.03</v>
          </cell>
          <cell r="B1861" t="str">
            <v>BUCHA E ARRUELA RIGIDA PESADA EM ZAMAK - 1"</v>
          </cell>
          <cell r="C1861" t="str">
            <v>UN</v>
          </cell>
          <cell r="D1861">
            <v>4.75</v>
          </cell>
          <cell r="E1861">
            <v>1860</v>
          </cell>
          <cell r="F1861">
            <v>98403</v>
          </cell>
        </row>
        <row r="1862">
          <cell r="A1862" t="str">
            <v>09.84.05</v>
          </cell>
          <cell r="B1862" t="str">
            <v>BUCHA E ARRUELA RIGIDA PESADA EM ZAMAK - 1 1/2"</v>
          </cell>
          <cell r="C1862" t="str">
            <v>UN</v>
          </cell>
          <cell r="D1862">
            <v>5.12</v>
          </cell>
          <cell r="E1862">
            <v>1861</v>
          </cell>
          <cell r="F1862">
            <v>98405</v>
          </cell>
        </row>
        <row r="1863">
          <cell r="A1863" t="str">
            <v>09.84.06</v>
          </cell>
          <cell r="B1863" t="str">
            <v>BUCHA E ARRUELA RIGIDA PESADA EM ZAMAK - 2"</v>
          </cell>
          <cell r="C1863" t="str">
            <v>UN</v>
          </cell>
          <cell r="D1863">
            <v>6.16</v>
          </cell>
          <cell r="E1863">
            <v>1862</v>
          </cell>
          <cell r="F1863">
            <v>98406</v>
          </cell>
        </row>
        <row r="1864">
          <cell r="A1864" t="str">
            <v>09.84.07</v>
          </cell>
          <cell r="B1864" t="str">
            <v>BUCHA E ARRUELA RIGIDA PESADA EM ZAMAK - 2 1/2"</v>
          </cell>
          <cell r="C1864" t="str">
            <v>UN</v>
          </cell>
          <cell r="D1864">
            <v>7.02</v>
          </cell>
          <cell r="E1864">
            <v>1863</v>
          </cell>
          <cell r="F1864">
            <v>98407</v>
          </cell>
        </row>
        <row r="1865">
          <cell r="A1865" t="str">
            <v>09.84.08</v>
          </cell>
          <cell r="B1865" t="str">
            <v>BUCHA E ARRUELA RIGIDA PESADA EM ZAMAK - 3"</v>
          </cell>
          <cell r="C1865" t="str">
            <v>UN</v>
          </cell>
          <cell r="D1865">
            <v>8.2799999999999994</v>
          </cell>
          <cell r="E1865">
            <v>1864</v>
          </cell>
          <cell r="F1865">
            <v>98408</v>
          </cell>
        </row>
        <row r="1866">
          <cell r="A1866" t="str">
            <v>09.84.10</v>
          </cell>
          <cell r="B1866" t="str">
            <v>BUCHA E ARRUELA RIGIDA PESADA EM ZAMAK - 4"</v>
          </cell>
          <cell r="C1866" t="str">
            <v>UN</v>
          </cell>
          <cell r="D1866">
            <v>12.4</v>
          </cell>
          <cell r="E1866">
            <v>1865</v>
          </cell>
          <cell r="F1866">
            <v>98410</v>
          </cell>
        </row>
        <row r="1867">
          <cell r="A1867" t="str">
            <v>09.84.11</v>
          </cell>
          <cell r="B1867" t="str">
            <v>BRACADEIRA DE ACO GALVANIZADO - 1/2"</v>
          </cell>
          <cell r="C1867" t="str">
            <v>UN</v>
          </cell>
          <cell r="D1867">
            <v>2.75</v>
          </cell>
          <cell r="E1867">
            <v>1866</v>
          </cell>
          <cell r="F1867">
            <v>98411</v>
          </cell>
        </row>
        <row r="1868">
          <cell r="A1868" t="str">
            <v>09.84.12</v>
          </cell>
          <cell r="B1868" t="str">
            <v>BRACADEIRA DE ACO GALVANIZADO - 3/4"</v>
          </cell>
          <cell r="C1868" t="str">
            <v>UN</v>
          </cell>
          <cell r="D1868">
            <v>2.85</v>
          </cell>
          <cell r="E1868">
            <v>1867</v>
          </cell>
          <cell r="F1868">
            <v>98412</v>
          </cell>
        </row>
        <row r="1869">
          <cell r="A1869" t="str">
            <v>09.84.13</v>
          </cell>
          <cell r="B1869" t="str">
            <v>BRACADEIRA DE ACO GALVANIZADO - 1"</v>
          </cell>
          <cell r="C1869" t="str">
            <v>UN</v>
          </cell>
          <cell r="D1869">
            <v>2.81</v>
          </cell>
          <cell r="E1869">
            <v>1868</v>
          </cell>
          <cell r="F1869">
            <v>98413</v>
          </cell>
        </row>
        <row r="1870">
          <cell r="A1870" t="str">
            <v>09.84.15</v>
          </cell>
          <cell r="B1870" t="str">
            <v>BRACADEIRA DE ACO GALVANIZADO - 1 1/2"</v>
          </cell>
          <cell r="C1870" t="str">
            <v>UN</v>
          </cell>
          <cell r="D1870">
            <v>4.05</v>
          </cell>
          <cell r="E1870">
            <v>1869</v>
          </cell>
          <cell r="F1870">
            <v>98415</v>
          </cell>
        </row>
        <row r="1871">
          <cell r="A1871" t="str">
            <v>09.84.16</v>
          </cell>
          <cell r="B1871" t="str">
            <v>BRACADEIRA DE ACO GALVANIZADO - 2"</v>
          </cell>
          <cell r="C1871" t="str">
            <v>UN</v>
          </cell>
          <cell r="D1871">
            <v>4.91</v>
          </cell>
          <cell r="E1871">
            <v>1870</v>
          </cell>
          <cell r="F1871">
            <v>98416</v>
          </cell>
        </row>
        <row r="1872">
          <cell r="A1872" t="str">
            <v>09.84.17</v>
          </cell>
          <cell r="B1872" t="str">
            <v>BRACADEIRA DE ACO GALVANIZADO - 2 1/2"</v>
          </cell>
          <cell r="C1872" t="str">
            <v>UN</v>
          </cell>
          <cell r="D1872">
            <v>5.25</v>
          </cell>
          <cell r="E1872">
            <v>1871</v>
          </cell>
          <cell r="F1872">
            <v>98417</v>
          </cell>
        </row>
        <row r="1873">
          <cell r="A1873" t="str">
            <v>09.84.18</v>
          </cell>
          <cell r="B1873" t="str">
            <v>BRACADEIRA DE ACO GALVANIZADO - 3"</v>
          </cell>
          <cell r="C1873" t="str">
            <v>UN</v>
          </cell>
          <cell r="D1873">
            <v>6.18</v>
          </cell>
          <cell r="E1873">
            <v>1872</v>
          </cell>
          <cell r="F1873">
            <v>98418</v>
          </cell>
        </row>
        <row r="1874">
          <cell r="A1874" t="str">
            <v>09.84.19</v>
          </cell>
          <cell r="B1874" t="str">
            <v>BRACADEIRA DE ACO GALVANIZADO - 3 1/2"</v>
          </cell>
          <cell r="C1874" t="str">
            <v>UN</v>
          </cell>
          <cell r="D1874">
            <v>6.39</v>
          </cell>
          <cell r="E1874">
            <v>1873</v>
          </cell>
          <cell r="F1874">
            <v>98419</v>
          </cell>
        </row>
        <row r="1875">
          <cell r="A1875" t="str">
            <v>09.84.20</v>
          </cell>
          <cell r="B1875" t="str">
            <v>BRACADEIRA DE ACO GALVANIZADO - 4"</v>
          </cell>
          <cell r="C1875" t="str">
            <v>UN</v>
          </cell>
          <cell r="D1875">
            <v>7.4</v>
          </cell>
          <cell r="E1875">
            <v>1874</v>
          </cell>
          <cell r="F1875">
            <v>98420</v>
          </cell>
        </row>
        <row r="1876">
          <cell r="A1876" t="str">
            <v>09.84.21</v>
          </cell>
          <cell r="B1876" t="str">
            <v>SUPORTE P/PERFILADO 100X38MM GE</v>
          </cell>
          <cell r="C1876" t="str">
            <v>UN</v>
          </cell>
          <cell r="D1876">
            <v>4.01</v>
          </cell>
          <cell r="E1876">
            <v>1875</v>
          </cell>
          <cell r="F1876">
            <v>98421</v>
          </cell>
        </row>
        <row r="1877">
          <cell r="A1877" t="str">
            <v>09.84.22</v>
          </cell>
          <cell r="B1877" t="str">
            <v>SUPORTE P/PERFILADO 100X76MM GE</v>
          </cell>
          <cell r="C1877" t="str">
            <v>UN</v>
          </cell>
          <cell r="D1877">
            <v>4.74</v>
          </cell>
          <cell r="E1877">
            <v>1876</v>
          </cell>
          <cell r="F1877">
            <v>98422</v>
          </cell>
        </row>
        <row r="1878">
          <cell r="A1878" t="str">
            <v>09.84.23</v>
          </cell>
          <cell r="B1878" t="str">
            <v>SUPORTE CURTO P/LUMINARIA 100X38MM GE</v>
          </cell>
          <cell r="C1878" t="str">
            <v>UN</v>
          </cell>
          <cell r="D1878">
            <v>4.7</v>
          </cell>
          <cell r="E1878">
            <v>1877</v>
          </cell>
          <cell r="F1878">
            <v>98423</v>
          </cell>
        </row>
        <row r="1879">
          <cell r="A1879" t="str">
            <v>09.84.24</v>
          </cell>
          <cell r="B1879" t="str">
            <v>SUPORTE LONGO P/LUMINARIA 165X38MM GE</v>
          </cell>
          <cell r="C1879" t="str">
            <v>UN</v>
          </cell>
          <cell r="D1879">
            <v>5.0199999999999996</v>
          </cell>
          <cell r="E1879">
            <v>1878</v>
          </cell>
          <cell r="F1879">
            <v>98424</v>
          </cell>
        </row>
        <row r="1880">
          <cell r="A1880" t="str">
            <v>09.84.25</v>
          </cell>
          <cell r="B1880" t="str">
            <v>EMENDA INTERNA P/PERFILADO 38X38 "I" GE</v>
          </cell>
          <cell r="C1880" t="str">
            <v>UN</v>
          </cell>
          <cell r="D1880">
            <v>3.44</v>
          </cell>
          <cell r="E1880">
            <v>1879</v>
          </cell>
          <cell r="F1880">
            <v>98425</v>
          </cell>
        </row>
        <row r="1881">
          <cell r="A1881" t="str">
            <v>09.84.26</v>
          </cell>
          <cell r="B1881" t="str">
            <v>EMENDA INTERNA P/PERFILADO 38X38 "L" GE</v>
          </cell>
          <cell r="C1881" t="str">
            <v>UN</v>
          </cell>
          <cell r="D1881">
            <v>5.07</v>
          </cell>
          <cell r="E1881">
            <v>1880</v>
          </cell>
          <cell r="F1881">
            <v>98426</v>
          </cell>
        </row>
        <row r="1882">
          <cell r="A1882" t="str">
            <v>09.84.27</v>
          </cell>
          <cell r="B1882" t="str">
            <v>EMENDA INTERNA P/PERFILADO 38X38 "T" GE</v>
          </cell>
          <cell r="C1882" t="str">
            <v>UN</v>
          </cell>
          <cell r="D1882">
            <v>6.1</v>
          </cell>
          <cell r="E1882">
            <v>1881</v>
          </cell>
          <cell r="F1882">
            <v>98427</v>
          </cell>
        </row>
        <row r="1883">
          <cell r="A1883" t="str">
            <v>09.84.28</v>
          </cell>
          <cell r="B1883" t="str">
            <v>EMENDA INTERNA P/PERFILADO 38X38 "X" GE</v>
          </cell>
          <cell r="C1883" t="str">
            <v>UN</v>
          </cell>
          <cell r="D1883">
            <v>7.28</v>
          </cell>
          <cell r="E1883">
            <v>1882</v>
          </cell>
          <cell r="F1883">
            <v>98428</v>
          </cell>
        </row>
        <row r="1884">
          <cell r="A1884" t="str">
            <v>09.84.30</v>
          </cell>
          <cell r="B1884" t="str">
            <v>EMENDA INTERNA P/PERFILADO 38X76 "I" GE</v>
          </cell>
          <cell r="C1884" t="str">
            <v>UN</v>
          </cell>
          <cell r="D1884">
            <v>4.99</v>
          </cell>
          <cell r="E1884">
            <v>1883</v>
          </cell>
          <cell r="F1884">
            <v>98430</v>
          </cell>
        </row>
        <row r="1885">
          <cell r="A1885" t="str">
            <v>09.84.31</v>
          </cell>
          <cell r="B1885" t="str">
            <v>EMENDA INTERNA P/PERFILADO 38X76 "L" GE</v>
          </cell>
          <cell r="C1885" t="str">
            <v>UN</v>
          </cell>
          <cell r="D1885">
            <v>6.24</v>
          </cell>
          <cell r="E1885">
            <v>1884</v>
          </cell>
          <cell r="F1885">
            <v>98431</v>
          </cell>
        </row>
        <row r="1886">
          <cell r="A1886" t="str">
            <v>09.84.32</v>
          </cell>
          <cell r="B1886" t="str">
            <v>EMENDA INTERNA P/PERFILADO 38X76 "T" GE</v>
          </cell>
          <cell r="C1886" t="str">
            <v>UN</v>
          </cell>
          <cell r="D1886">
            <v>7.46</v>
          </cell>
          <cell r="E1886">
            <v>1885</v>
          </cell>
          <cell r="F1886">
            <v>98432</v>
          </cell>
        </row>
        <row r="1887">
          <cell r="A1887" t="str">
            <v>09.84.33</v>
          </cell>
          <cell r="B1887" t="str">
            <v>EMENDA INTERNA P/PERFILADO 38X76 "X" GE</v>
          </cell>
          <cell r="C1887" t="str">
            <v>UN</v>
          </cell>
          <cell r="D1887">
            <v>8.75</v>
          </cell>
          <cell r="E1887">
            <v>1886</v>
          </cell>
          <cell r="F1887">
            <v>98433</v>
          </cell>
        </row>
        <row r="1888">
          <cell r="A1888" t="str">
            <v>09.84.35</v>
          </cell>
          <cell r="B1888" t="str">
            <v>CAIXA DE DERIVACAO P/PERFILADO 38X38 TP "E" GE</v>
          </cell>
          <cell r="C1888" t="str">
            <v>UN</v>
          </cell>
          <cell r="D1888">
            <v>12.37</v>
          </cell>
          <cell r="E1888">
            <v>1887</v>
          </cell>
          <cell r="F1888">
            <v>98435</v>
          </cell>
        </row>
        <row r="1889">
          <cell r="A1889" t="str">
            <v>09.84.36</v>
          </cell>
          <cell r="B1889" t="str">
            <v>CAIXA DE DERIVACAO P/PERFILADO 38X38 TP "C" GE</v>
          </cell>
          <cell r="C1889" t="str">
            <v>UN</v>
          </cell>
          <cell r="D1889">
            <v>12.37</v>
          </cell>
          <cell r="E1889">
            <v>1888</v>
          </cell>
          <cell r="F1889">
            <v>98436</v>
          </cell>
        </row>
        <row r="1890">
          <cell r="A1890" t="str">
            <v>09.84.37</v>
          </cell>
          <cell r="B1890" t="str">
            <v>CAIXA DE DERIVACAO P/PERFILADO 38X38 TP "L" GE</v>
          </cell>
          <cell r="C1890" t="str">
            <v>UN</v>
          </cell>
          <cell r="D1890">
            <v>12.16</v>
          </cell>
          <cell r="E1890">
            <v>1889</v>
          </cell>
          <cell r="F1890">
            <v>98437</v>
          </cell>
        </row>
        <row r="1891">
          <cell r="A1891" t="str">
            <v>09.84.38</v>
          </cell>
          <cell r="B1891" t="str">
            <v>CAIXA DE DERIVACAO P/PERFILADO 38X38 TP "T" GE</v>
          </cell>
          <cell r="C1891" t="str">
            <v>UN</v>
          </cell>
          <cell r="D1891">
            <v>14.68</v>
          </cell>
          <cell r="E1891">
            <v>1890</v>
          </cell>
          <cell r="F1891">
            <v>98438</v>
          </cell>
        </row>
        <row r="1892">
          <cell r="A1892" t="str">
            <v>09.84.39</v>
          </cell>
          <cell r="B1892" t="str">
            <v>CAIXA DE DERIVACAO P/PERFILADO 38X38 TP "X" GE</v>
          </cell>
          <cell r="C1892" t="str">
            <v>UN</v>
          </cell>
          <cell r="D1892">
            <v>16.809999999999999</v>
          </cell>
          <cell r="E1892">
            <v>1891</v>
          </cell>
          <cell r="F1892">
            <v>98439</v>
          </cell>
        </row>
        <row r="1893">
          <cell r="A1893" t="str">
            <v>09.84.40</v>
          </cell>
          <cell r="B1893" t="str">
            <v>CAIXA DE DERIVACAO P/PERFILADO 38X76 TP "E" GE</v>
          </cell>
          <cell r="C1893" t="str">
            <v>UN</v>
          </cell>
          <cell r="D1893">
            <v>7.52</v>
          </cell>
          <cell r="E1893">
            <v>1892</v>
          </cell>
          <cell r="F1893">
            <v>98440</v>
          </cell>
        </row>
        <row r="1894">
          <cell r="A1894" t="str">
            <v>09.84.41</v>
          </cell>
          <cell r="B1894" t="str">
            <v>CAIXA DE DERIVACAO P/PERFILADO 38X76 TP "C" GE</v>
          </cell>
          <cell r="C1894" t="str">
            <v>UN</v>
          </cell>
          <cell r="D1894">
            <v>15.79</v>
          </cell>
          <cell r="E1894">
            <v>1893</v>
          </cell>
          <cell r="F1894">
            <v>98441</v>
          </cell>
        </row>
        <row r="1895">
          <cell r="A1895" t="str">
            <v>09.84.42</v>
          </cell>
          <cell r="B1895" t="str">
            <v>CAIXA DE DERIVACAO P/PERFILADO 38X76 TP "L" GE</v>
          </cell>
          <cell r="C1895" t="str">
            <v>UN</v>
          </cell>
          <cell r="D1895">
            <v>15.98</v>
          </cell>
          <cell r="E1895">
            <v>1894</v>
          </cell>
          <cell r="F1895">
            <v>98442</v>
          </cell>
        </row>
        <row r="1896">
          <cell r="A1896" t="str">
            <v>09.84.43</v>
          </cell>
          <cell r="B1896" t="str">
            <v>CAIXA DE DERIVACAO P/PERFILADO 38X76 TP "T" GE</v>
          </cell>
          <cell r="C1896" t="str">
            <v>UN</v>
          </cell>
          <cell r="D1896">
            <v>18.02</v>
          </cell>
          <cell r="E1896">
            <v>1895</v>
          </cell>
          <cell r="F1896">
            <v>98443</v>
          </cell>
        </row>
        <row r="1897">
          <cell r="A1897" t="str">
            <v>09.84.44</v>
          </cell>
          <cell r="B1897" t="str">
            <v>CAIXA DE DERIVACAO P/PERFILADO 38X76 TP "X" GE</v>
          </cell>
          <cell r="C1897" t="str">
            <v>UN</v>
          </cell>
          <cell r="D1897">
            <v>19.78</v>
          </cell>
          <cell r="E1897">
            <v>1896</v>
          </cell>
          <cell r="F1897">
            <v>98444</v>
          </cell>
        </row>
        <row r="1898">
          <cell r="A1898" t="str">
            <v>09.84.45</v>
          </cell>
          <cell r="B1898" t="str">
            <v>CAIXA EM ALUMINIO P/TOMADA FIXACAO EM PERFILADO</v>
          </cell>
          <cell r="C1898" t="str">
            <v>UN</v>
          </cell>
          <cell r="D1898">
            <v>13.2</v>
          </cell>
          <cell r="E1898">
            <v>1897</v>
          </cell>
          <cell r="F1898">
            <v>98445</v>
          </cell>
        </row>
        <row r="1899">
          <cell r="A1899" t="str">
            <v>09.84.50</v>
          </cell>
          <cell r="B1899" t="str">
            <v>PORCA LOSANGULAR C/PINO 1/4" GE</v>
          </cell>
          <cell r="C1899" t="str">
            <v>UN</v>
          </cell>
          <cell r="D1899">
            <v>1.89</v>
          </cell>
          <cell r="E1899">
            <v>1898</v>
          </cell>
          <cell r="F1899">
            <v>98450</v>
          </cell>
        </row>
        <row r="1900">
          <cell r="A1900" t="str">
            <v>09.84.51</v>
          </cell>
          <cell r="B1900" t="str">
            <v>PORCA LOSANGULAR C/PINO 5/16" GE</v>
          </cell>
          <cell r="C1900" t="str">
            <v>UN</v>
          </cell>
          <cell r="D1900">
            <v>2.0499999999999998</v>
          </cell>
          <cell r="E1900">
            <v>1899</v>
          </cell>
          <cell r="F1900">
            <v>98451</v>
          </cell>
        </row>
        <row r="1901">
          <cell r="A1901" t="str">
            <v>09.84.52</v>
          </cell>
          <cell r="B1901" t="str">
            <v>PORCA LOSANGULAR C/PINO 3/8" GE</v>
          </cell>
          <cell r="C1901" t="str">
            <v>UN</v>
          </cell>
          <cell r="D1901">
            <v>2.2400000000000002</v>
          </cell>
          <cell r="E1901">
            <v>1900</v>
          </cell>
          <cell r="F1901">
            <v>98452</v>
          </cell>
        </row>
        <row r="1902">
          <cell r="A1902" t="str">
            <v>09.84.55</v>
          </cell>
          <cell r="B1902" t="str">
            <v>SUSPENSAO PARA TIRANTE DE ACO 1/4" GE</v>
          </cell>
          <cell r="C1902" t="str">
            <v>UN</v>
          </cell>
          <cell r="D1902">
            <v>3.96</v>
          </cell>
          <cell r="E1902">
            <v>1901</v>
          </cell>
          <cell r="F1902">
            <v>98455</v>
          </cell>
        </row>
        <row r="1903">
          <cell r="A1903" t="str">
            <v>09.84.56</v>
          </cell>
          <cell r="B1903" t="str">
            <v>SUSPENSAO PARA TIRANTE DE ACO 3/8" GE</v>
          </cell>
          <cell r="C1903" t="str">
            <v>UN</v>
          </cell>
          <cell r="D1903">
            <v>5.12</v>
          </cell>
          <cell r="E1903">
            <v>1902</v>
          </cell>
          <cell r="F1903">
            <v>98456</v>
          </cell>
        </row>
        <row r="1904">
          <cell r="A1904" t="str">
            <v>09.84.57</v>
          </cell>
          <cell r="B1904" t="str">
            <v>SAIDA P/ELETRODUTO EM PERFILADO 3/4" GE</v>
          </cell>
          <cell r="C1904" t="str">
            <v>UN</v>
          </cell>
          <cell r="D1904">
            <v>2.5499999999999998</v>
          </cell>
          <cell r="E1904">
            <v>1903</v>
          </cell>
          <cell r="F1904">
            <v>98457</v>
          </cell>
        </row>
        <row r="1905">
          <cell r="A1905" t="str">
            <v>09.84.58</v>
          </cell>
          <cell r="B1905" t="str">
            <v>CHUMBADOR METALICO P/CONCRETO C/ROSCA INTERNA 1/4"</v>
          </cell>
          <cell r="C1905" t="str">
            <v>UN</v>
          </cell>
          <cell r="D1905">
            <v>6.71</v>
          </cell>
          <cell r="E1905">
            <v>1904</v>
          </cell>
          <cell r="F1905">
            <v>98458</v>
          </cell>
        </row>
        <row r="1906">
          <cell r="A1906" t="str">
            <v>09.84.59</v>
          </cell>
          <cell r="B1906" t="str">
            <v>CHUMBADOR METALICO P/CONCRETO C/ROSCA INTERNA 3/8"</v>
          </cell>
          <cell r="C1906" t="str">
            <v>UN</v>
          </cell>
          <cell r="D1906">
            <v>7.03</v>
          </cell>
          <cell r="E1906">
            <v>1905</v>
          </cell>
          <cell r="F1906">
            <v>98459</v>
          </cell>
        </row>
        <row r="1907">
          <cell r="A1907" t="str">
            <v>09.84.60</v>
          </cell>
          <cell r="B1907" t="str">
            <v>CABO DE ACO TRANCADO 1/4"</v>
          </cell>
          <cell r="C1907" t="str">
            <v>M</v>
          </cell>
          <cell r="D1907">
            <v>3.94</v>
          </cell>
          <cell r="E1907">
            <v>1906</v>
          </cell>
          <cell r="F1907">
            <v>98460</v>
          </cell>
        </row>
        <row r="1908">
          <cell r="A1908" t="str">
            <v>09.84.61</v>
          </cell>
          <cell r="B1908" t="str">
            <v>VERGALHAO DE ACO C/ROSCA TOTAL 1/4" GE</v>
          </cell>
          <cell r="C1908" t="str">
            <v>M</v>
          </cell>
          <cell r="D1908">
            <v>12.89</v>
          </cell>
          <cell r="E1908">
            <v>1907</v>
          </cell>
          <cell r="F1908">
            <v>98461</v>
          </cell>
        </row>
        <row r="1909">
          <cell r="A1909" t="str">
            <v>09.84.62</v>
          </cell>
          <cell r="B1909" t="str">
            <v>VERGALHAO DE ACO C/ROSCA TOTAL 5/16" GE</v>
          </cell>
          <cell r="C1909" t="str">
            <v>M</v>
          </cell>
          <cell r="D1909">
            <v>13.53</v>
          </cell>
          <cell r="E1909">
            <v>1908</v>
          </cell>
          <cell r="F1909">
            <v>98462</v>
          </cell>
        </row>
        <row r="1910">
          <cell r="A1910" t="str">
            <v>09.84.63</v>
          </cell>
          <cell r="B1910" t="str">
            <v>VERGALHAO DE ACO C/ROSCA TOTAL 3/8" GE</v>
          </cell>
          <cell r="C1910" t="str">
            <v>M</v>
          </cell>
          <cell r="D1910">
            <v>14.15</v>
          </cell>
          <cell r="E1910">
            <v>1909</v>
          </cell>
          <cell r="F1910">
            <v>98463</v>
          </cell>
        </row>
        <row r="1911">
          <cell r="A1911" t="str">
            <v>09.84.65</v>
          </cell>
          <cell r="B1911" t="str">
            <v>TAMPA METALICA P/ PERFILADO LARG. 38MM GE</v>
          </cell>
          <cell r="C1911" t="str">
            <v>M</v>
          </cell>
          <cell r="D1911">
            <v>3.49</v>
          </cell>
          <cell r="E1911">
            <v>1910</v>
          </cell>
          <cell r="F1911">
            <v>98465</v>
          </cell>
        </row>
        <row r="1912">
          <cell r="A1912" t="str">
            <v>09.84.66</v>
          </cell>
          <cell r="B1912" t="str">
            <v>TAMPA METALICA P/ PERFILADO LARG. 76MM GE</v>
          </cell>
          <cell r="C1912" t="str">
            <v>M</v>
          </cell>
          <cell r="D1912">
            <v>5.32</v>
          </cell>
          <cell r="E1912">
            <v>1911</v>
          </cell>
          <cell r="F1912">
            <v>98466</v>
          </cell>
        </row>
        <row r="1913">
          <cell r="B1913" t="str">
            <v>DIVERSOS</v>
          </cell>
          <cell r="E1913">
            <v>1912</v>
          </cell>
        </row>
        <row r="1914">
          <cell r="A1914" t="str">
            <v>09.85.10</v>
          </cell>
          <cell r="B1914" t="str">
            <v>REATOR P/ LÂMPADA VAPOR METÁLICO - 70W/ 220V</v>
          </cell>
          <cell r="C1914" t="str">
            <v>UN</v>
          </cell>
          <cell r="D1914">
            <v>52.98</v>
          </cell>
          <cell r="E1914">
            <v>1913</v>
          </cell>
          <cell r="F1914">
            <v>98510</v>
          </cell>
        </row>
        <row r="1915">
          <cell r="A1915" t="str">
            <v>09.85.12</v>
          </cell>
          <cell r="B1915" t="str">
            <v>REATOR PARA LÂMPADA VAPOR METÁLICO - 150W/ 220V</v>
          </cell>
          <cell r="C1915" t="str">
            <v>UN</v>
          </cell>
          <cell r="D1915">
            <v>63.41</v>
          </cell>
          <cell r="E1915">
            <v>1914</v>
          </cell>
          <cell r="F1915">
            <v>98512</v>
          </cell>
        </row>
        <row r="1916">
          <cell r="A1916" t="str">
            <v>09.85.13</v>
          </cell>
          <cell r="B1916" t="str">
            <v>REATOR DE LÂMPADA VAPOR METÁLICO - 250W/ 220V</v>
          </cell>
          <cell r="C1916" t="str">
            <v>UN</v>
          </cell>
          <cell r="D1916">
            <v>53.08</v>
          </cell>
          <cell r="E1916">
            <v>1915</v>
          </cell>
          <cell r="F1916">
            <v>98513</v>
          </cell>
        </row>
        <row r="1917">
          <cell r="A1917" t="str">
            <v>09.85.14</v>
          </cell>
          <cell r="B1917" t="str">
            <v>REATOR PARA LÂMPADA VAPOR METÁLICO - 400W/ 220V</v>
          </cell>
          <cell r="C1917" t="str">
            <v>UN</v>
          </cell>
          <cell r="D1917">
            <v>79.709999999999994</v>
          </cell>
          <cell r="E1917">
            <v>1916</v>
          </cell>
          <cell r="F1917">
            <v>98514</v>
          </cell>
        </row>
        <row r="1918">
          <cell r="A1918" t="str">
            <v>09.85.30</v>
          </cell>
          <cell r="B1918" t="str">
            <v>REATOR ELETRÔNICO FLUORESCENTE SIMPLES AFP - 1X16 W - 127 V</v>
          </cell>
          <cell r="C1918" t="str">
            <v>UN</v>
          </cell>
          <cell r="D1918">
            <v>39.89</v>
          </cell>
          <cell r="E1918">
            <v>1917</v>
          </cell>
          <cell r="F1918">
            <v>98530</v>
          </cell>
        </row>
        <row r="1919">
          <cell r="A1919" t="str">
            <v>09.85.31</v>
          </cell>
          <cell r="B1919" t="str">
            <v>REATOR ELETRÔNICO FLUORESCENTE SIMPLES AFP - 1X32 W - 127 V</v>
          </cell>
          <cell r="C1919" t="str">
            <v>UN</v>
          </cell>
          <cell r="D1919">
            <v>39.89</v>
          </cell>
          <cell r="E1919">
            <v>1918</v>
          </cell>
          <cell r="F1919">
            <v>98531</v>
          </cell>
        </row>
        <row r="1920">
          <cell r="A1920" t="str">
            <v>09.85.32</v>
          </cell>
          <cell r="B1920" t="str">
            <v>REATOR ELETRÔNICO FLUORESCENTE DUPLO AFP - 2X16 W - 127 V</v>
          </cell>
          <cell r="C1920" t="str">
            <v>UN</v>
          </cell>
          <cell r="D1920">
            <v>50.9</v>
          </cell>
          <cell r="E1920">
            <v>1919</v>
          </cell>
          <cell r="F1920">
            <v>98532</v>
          </cell>
        </row>
        <row r="1921">
          <cell r="A1921" t="str">
            <v>09.85.33</v>
          </cell>
          <cell r="B1921" t="str">
            <v>REATOR ELETRÔNICO FLUORESCENTE DUPLO AFP - 2X32 W - 127 V</v>
          </cell>
          <cell r="C1921" t="str">
            <v>UN</v>
          </cell>
          <cell r="D1921">
            <v>50.9</v>
          </cell>
          <cell r="E1921">
            <v>1920</v>
          </cell>
          <cell r="F1921">
            <v>98533</v>
          </cell>
        </row>
        <row r="1922">
          <cell r="A1922" t="str">
            <v>09.85.34</v>
          </cell>
          <cell r="B1922" t="str">
            <v>REATOR ELETRÔNICO FLUORESCENTE SIMPLES AFP - 1X16W - 220V</v>
          </cell>
          <cell r="C1922" t="str">
            <v>UN</v>
          </cell>
          <cell r="D1922">
            <v>41.55</v>
          </cell>
          <cell r="E1922">
            <v>1921</v>
          </cell>
          <cell r="F1922">
            <v>98534</v>
          </cell>
        </row>
        <row r="1923">
          <cell r="A1923" t="str">
            <v>09.85.35</v>
          </cell>
          <cell r="B1923" t="str">
            <v>REATOR ELETRÔNICO FLUORESCENTE SIMPLES AFP - 1X32 W - 220 V</v>
          </cell>
          <cell r="C1923" t="str">
            <v>UN</v>
          </cell>
          <cell r="D1923">
            <v>41.89</v>
          </cell>
          <cell r="E1923">
            <v>1922</v>
          </cell>
          <cell r="F1923">
            <v>98535</v>
          </cell>
        </row>
        <row r="1924">
          <cell r="A1924" t="str">
            <v>09.85.36</v>
          </cell>
          <cell r="B1924" t="str">
            <v>REATOR ELETRÔNICO FLUORESCENTE DUPLO AFP - 2X16 W - 220 V</v>
          </cell>
          <cell r="C1924" t="str">
            <v>UN</v>
          </cell>
          <cell r="D1924">
            <v>50.9</v>
          </cell>
          <cell r="E1924">
            <v>1923</v>
          </cell>
          <cell r="F1924">
            <v>98536</v>
          </cell>
        </row>
        <row r="1925">
          <cell r="A1925" t="str">
            <v>09.85.37</v>
          </cell>
          <cell r="B1925" t="str">
            <v>REATOR ELETRÔNICO FLUORESCENTE DUPLO AFP - 2X32 W - 220 V</v>
          </cell>
          <cell r="C1925" t="str">
            <v>UN</v>
          </cell>
          <cell r="D1925">
            <v>50.44</v>
          </cell>
          <cell r="E1925">
            <v>1924</v>
          </cell>
          <cell r="F1925">
            <v>98537</v>
          </cell>
        </row>
        <row r="1926">
          <cell r="A1926" t="str">
            <v>09.85.60</v>
          </cell>
          <cell r="B1926" t="str">
            <v>LÂMPADA VAPOR METÁLICO - 70W</v>
          </cell>
          <cell r="C1926" t="str">
            <v>UN</v>
          </cell>
          <cell r="D1926">
            <v>45.28</v>
          </cell>
          <cell r="E1926">
            <v>1925</v>
          </cell>
          <cell r="F1926">
            <v>98560</v>
          </cell>
        </row>
        <row r="1927">
          <cell r="A1927" t="str">
            <v>09.85.61</v>
          </cell>
          <cell r="B1927" t="str">
            <v>LÂMPADA VAPOR METÁLICO - 150W</v>
          </cell>
          <cell r="C1927" t="str">
            <v>UN</v>
          </cell>
          <cell r="D1927">
            <v>46.32</v>
          </cell>
          <cell r="E1927">
            <v>1926</v>
          </cell>
          <cell r="F1927">
            <v>98561</v>
          </cell>
        </row>
        <row r="1928">
          <cell r="A1928" t="str">
            <v>09.85.62</v>
          </cell>
          <cell r="B1928" t="str">
            <v>LÂMPADA VAPOR METÁLICO - 250W</v>
          </cell>
          <cell r="C1928" t="str">
            <v>UN</v>
          </cell>
          <cell r="D1928">
            <v>68.09</v>
          </cell>
          <cell r="E1928">
            <v>1927</v>
          </cell>
          <cell r="F1928">
            <v>98562</v>
          </cell>
        </row>
        <row r="1929">
          <cell r="A1929" t="str">
            <v>09.85.63</v>
          </cell>
          <cell r="B1929" t="str">
            <v>LÂMPADA VAPOR METÁLICO</v>
          </cell>
          <cell r="C1929" t="str">
            <v>UN</v>
          </cell>
          <cell r="D1929">
            <v>76.45</v>
          </cell>
          <cell r="E1929">
            <v>1928</v>
          </cell>
          <cell r="F1929">
            <v>98563</v>
          </cell>
        </row>
        <row r="1930">
          <cell r="A1930" t="str">
            <v>09.85.70</v>
          </cell>
          <cell r="B1930" t="str">
            <v>LÂMPADA FLUORESCENTE COMPACTA 15W - 220V</v>
          </cell>
          <cell r="C1930" t="str">
            <v>UN</v>
          </cell>
          <cell r="D1930">
            <v>9.5500000000000007</v>
          </cell>
          <cell r="E1930">
            <v>1929</v>
          </cell>
          <cell r="F1930">
            <v>98570</v>
          </cell>
        </row>
        <row r="1931">
          <cell r="A1931" t="str">
            <v>09.85.73</v>
          </cell>
          <cell r="B1931" t="str">
            <v>LÂMPADA COMPACTA MINI-FLUORESC. C/ REATOR E SOQUETE INCORPORADOS 25W</v>
          </cell>
          <cell r="C1931" t="str">
            <v>UN</v>
          </cell>
          <cell r="D1931">
            <v>11.1</v>
          </cell>
          <cell r="E1931">
            <v>1930</v>
          </cell>
          <cell r="F1931">
            <v>98573</v>
          </cell>
        </row>
        <row r="1932">
          <cell r="A1932" t="str">
            <v>09.85.80</v>
          </cell>
          <cell r="B1932" t="str">
            <v>LÂMPADA FLUORESCENTE 16 W</v>
          </cell>
          <cell r="C1932" t="str">
            <v>UN</v>
          </cell>
          <cell r="D1932">
            <v>5.36</v>
          </cell>
          <cell r="E1932">
            <v>1931</v>
          </cell>
          <cell r="F1932">
            <v>98580</v>
          </cell>
        </row>
        <row r="1933">
          <cell r="A1933" t="str">
            <v>09.85.81</v>
          </cell>
          <cell r="B1933" t="str">
            <v>LÂMPADA FLUORESCENTE 32 W</v>
          </cell>
          <cell r="C1933" t="str">
            <v>UN</v>
          </cell>
          <cell r="D1933">
            <v>5.36</v>
          </cell>
          <cell r="E1933">
            <v>1932</v>
          </cell>
          <cell r="F1933">
            <v>98581</v>
          </cell>
        </row>
        <row r="1934">
          <cell r="A1934" t="str">
            <v>09.86.10</v>
          </cell>
          <cell r="B1934" t="str">
            <v>TOMADA RJ 45 PARA INFORMÁTICA COM PLACA</v>
          </cell>
          <cell r="C1934" t="str">
            <v>UN</v>
          </cell>
          <cell r="D1934">
            <v>27.23</v>
          </cell>
          <cell r="E1934">
            <v>1933</v>
          </cell>
          <cell r="F1934">
            <v>98610</v>
          </cell>
        </row>
        <row r="1935">
          <cell r="A1935">
            <v>10</v>
          </cell>
          <cell r="B1935" t="str">
            <v>INST. HIDRO-SANITÁRIAS</v>
          </cell>
          <cell r="E1935">
            <v>1934</v>
          </cell>
          <cell r="F1935">
            <v>10</v>
          </cell>
        </row>
        <row r="1936">
          <cell r="B1936" t="str">
            <v>ALIMENTAÇÃO PREDIAL DE ÁGUA E GÁS</v>
          </cell>
          <cell r="E1936">
            <v>1935</v>
          </cell>
        </row>
        <row r="1937">
          <cell r="A1937" t="str">
            <v>10.01.01</v>
          </cell>
          <cell r="B1937" t="str">
            <v>CAVALETE DE ENTRADA - 3/4"</v>
          </cell>
          <cell r="C1937" t="str">
            <v>UN</v>
          </cell>
          <cell r="D1937">
            <v>102.72</v>
          </cell>
          <cell r="E1937">
            <v>1936</v>
          </cell>
          <cell r="F1937">
            <v>100101</v>
          </cell>
        </row>
        <row r="1938">
          <cell r="A1938" t="str">
            <v>10.01.02</v>
          </cell>
          <cell r="B1938" t="str">
            <v>CAVALETE DE ENTRADA - 1"</v>
          </cell>
          <cell r="C1938" t="str">
            <v>UN</v>
          </cell>
          <cell r="D1938">
            <v>123.28</v>
          </cell>
          <cell r="E1938">
            <v>1937</v>
          </cell>
          <cell r="F1938">
            <v>100102</v>
          </cell>
        </row>
        <row r="1939">
          <cell r="A1939" t="str">
            <v>10.01.04</v>
          </cell>
          <cell r="B1939" t="str">
            <v>CAVALETE DE ENTRADA - 1 1/2"</v>
          </cell>
          <cell r="C1939" t="str">
            <v>UN</v>
          </cell>
          <cell r="D1939">
            <v>169.6</v>
          </cell>
          <cell r="E1939">
            <v>1938</v>
          </cell>
          <cell r="F1939">
            <v>100104</v>
          </cell>
        </row>
        <row r="1940">
          <cell r="A1940" t="str">
            <v>10.01.15</v>
          </cell>
          <cell r="B1940" t="str">
            <v>HV.01-ABRIGO P/CAVALETE DE ENTR. D=19MM OU 25MM EM BL.DE CONCR.AP.</v>
          </cell>
          <cell r="C1940" t="str">
            <v>UN</v>
          </cell>
          <cell r="D1940">
            <v>124.19</v>
          </cell>
          <cell r="E1940">
            <v>1939</v>
          </cell>
          <cell r="F1940">
            <v>100115</v>
          </cell>
        </row>
        <row r="1941">
          <cell r="A1941" t="str">
            <v>10.01.16</v>
          </cell>
          <cell r="B1941" t="str">
            <v>HV.02-ABRIGO P/CAVALETE DE ENTR. D=32MM OU 50MM EM BL.DE CONCR.AP.</v>
          </cell>
          <cell r="C1941" t="str">
            <v>UN</v>
          </cell>
          <cell r="D1941">
            <v>282.06</v>
          </cell>
          <cell r="E1941">
            <v>1940</v>
          </cell>
          <cell r="F1941">
            <v>100116</v>
          </cell>
        </row>
        <row r="1942">
          <cell r="A1942" t="str">
            <v>10.01.17</v>
          </cell>
          <cell r="B1942" t="str">
            <v>HV.05-ABRIGO P/CAVALETE DE ENTR. D=3/4" OU 1" EM TIJOLO APARENTE</v>
          </cell>
          <cell r="C1942" t="str">
            <v>UN</v>
          </cell>
          <cell r="D1942">
            <v>152.02000000000001</v>
          </cell>
          <cell r="E1942">
            <v>1941</v>
          </cell>
          <cell r="F1942">
            <v>100117</v>
          </cell>
        </row>
        <row r="1943">
          <cell r="A1943" t="str">
            <v>10.01.18</v>
          </cell>
          <cell r="B1943" t="str">
            <v>HV.06-ABRIGO P/CAVALETE ENTR.,D=1 1/4",D=1 1/2"OU 2" EM TIJOLO AP.</v>
          </cell>
          <cell r="C1943" t="str">
            <v>UN</v>
          </cell>
          <cell r="D1943">
            <v>369.55</v>
          </cell>
          <cell r="E1943">
            <v>1942</v>
          </cell>
          <cell r="F1943">
            <v>100118</v>
          </cell>
        </row>
        <row r="1944">
          <cell r="A1944" t="str">
            <v>10.01.19</v>
          </cell>
          <cell r="B1944" t="str">
            <v>HV.09-ABRIGO P/CAVALETE ENTR.,D=3/4" OU 1" EM ALVENARIA REVESTIDA</v>
          </cell>
          <cell r="C1944" t="str">
            <v>UN</v>
          </cell>
          <cell r="D1944">
            <v>145.63999999999999</v>
          </cell>
          <cell r="E1944">
            <v>1943</v>
          </cell>
          <cell r="F1944">
            <v>100119</v>
          </cell>
        </row>
        <row r="1945">
          <cell r="A1945" t="str">
            <v>10.01.20</v>
          </cell>
          <cell r="B1945" t="str">
            <v>HV.10-ABRIGO P/CAVALETE ENTR.,D=1 1/4", D=1 1/2"OU 2" EM ALV.REVEST.</v>
          </cell>
          <cell r="C1945" t="str">
            <v>UN</v>
          </cell>
          <cell r="D1945">
            <v>350.68</v>
          </cell>
          <cell r="E1945">
            <v>1944</v>
          </cell>
          <cell r="F1945">
            <v>100120</v>
          </cell>
        </row>
        <row r="1946">
          <cell r="A1946" t="str">
            <v>10.01.21</v>
          </cell>
          <cell r="B1946" t="str">
            <v>TUBO DE ACO GALVANIZADO,CLASSE LEVE I (LINHA AGUA) - 3/4"</v>
          </cell>
          <cell r="C1946" t="str">
            <v>M</v>
          </cell>
          <cell r="D1946">
            <v>31.62</v>
          </cell>
          <cell r="E1946">
            <v>1945</v>
          </cell>
          <cell r="F1946">
            <v>100121</v>
          </cell>
        </row>
        <row r="1947">
          <cell r="A1947" t="str">
            <v>10.01.22</v>
          </cell>
          <cell r="B1947" t="str">
            <v>TUBO DE ACO GALVANIZADO,CLASSE LEVE I (LINHA AGUA) - 1"</v>
          </cell>
          <cell r="C1947" t="str">
            <v>M</v>
          </cell>
          <cell r="D1947">
            <v>45.88</v>
          </cell>
          <cell r="E1947">
            <v>1946</v>
          </cell>
          <cell r="F1947">
            <v>100122</v>
          </cell>
        </row>
        <row r="1948">
          <cell r="A1948" t="str">
            <v>10.01.24</v>
          </cell>
          <cell r="B1948" t="str">
            <v>TUBO DE ACO GALVANIZADO,CLASSE LEVE I (LINHA AGUA) - 1 1/2"</v>
          </cell>
          <cell r="C1948" t="str">
            <v>M</v>
          </cell>
          <cell r="D1948">
            <v>64.790000000000006</v>
          </cell>
          <cell r="E1948">
            <v>1947</v>
          </cell>
          <cell r="F1948">
            <v>100124</v>
          </cell>
        </row>
        <row r="1949">
          <cell r="A1949" t="str">
            <v>10.01.52</v>
          </cell>
          <cell r="B1949" t="str">
            <v>HV.03-ABRIGO PARA MEDIDOR DE GAS EM BL.DE CONCR. APARENTE</v>
          </cell>
          <cell r="C1949" t="str">
            <v>UN</v>
          </cell>
          <cell r="D1949">
            <v>93.89</v>
          </cell>
          <cell r="E1949">
            <v>1948</v>
          </cell>
          <cell r="F1949">
            <v>100152</v>
          </cell>
        </row>
        <row r="1950">
          <cell r="A1950" t="str">
            <v>10.01.53</v>
          </cell>
          <cell r="B1950" t="str">
            <v>HV.07-ABRIGO PARA MEDIDOR DE GAS EM TIJOLOS APARENTES</v>
          </cell>
          <cell r="C1950" t="str">
            <v>UN</v>
          </cell>
          <cell r="D1950">
            <v>119.11</v>
          </cell>
          <cell r="E1950">
            <v>1949</v>
          </cell>
          <cell r="F1950">
            <v>100153</v>
          </cell>
        </row>
        <row r="1951">
          <cell r="A1951" t="str">
            <v>10.01.54</v>
          </cell>
          <cell r="B1951" t="str">
            <v>HV.11-ABRIGO PARA MEDIDOR DE GAS EM ALVENARIA REVESTIDA</v>
          </cell>
          <cell r="C1951" t="str">
            <v>UN</v>
          </cell>
          <cell r="D1951">
            <v>115.32</v>
          </cell>
          <cell r="E1951">
            <v>1950</v>
          </cell>
          <cell r="F1951">
            <v>100154</v>
          </cell>
        </row>
        <row r="1952">
          <cell r="A1952" t="str">
            <v>10.01.76</v>
          </cell>
          <cell r="B1952" t="str">
            <v>TUBO PRETO DE ACO-CARBONO,CLASSE SCH-40 - 3/4"</v>
          </cell>
          <cell r="C1952" t="str">
            <v>M</v>
          </cell>
          <cell r="D1952">
            <v>19.09</v>
          </cell>
          <cell r="E1952">
            <v>1951</v>
          </cell>
          <cell r="F1952">
            <v>100176</v>
          </cell>
        </row>
        <row r="1953">
          <cell r="A1953" t="str">
            <v>10.01.77</v>
          </cell>
          <cell r="B1953" t="str">
            <v>TUBO PRETO DE ACO-CARBONO,CLASSE SCH-40 - 1"</v>
          </cell>
          <cell r="C1953" t="str">
            <v>M</v>
          </cell>
          <cell r="D1953">
            <v>26.9</v>
          </cell>
          <cell r="E1953">
            <v>1952</v>
          </cell>
          <cell r="F1953">
            <v>100177</v>
          </cell>
        </row>
        <row r="1954">
          <cell r="A1954" t="str">
            <v>10.01.78</v>
          </cell>
          <cell r="B1954" t="str">
            <v>TUBO PRETO DE ACO-CARBONO,CLASSE SCH-40 - 1 1/4"</v>
          </cell>
          <cell r="C1954" t="str">
            <v>M</v>
          </cell>
          <cell r="D1954">
            <v>36.61</v>
          </cell>
          <cell r="E1954">
            <v>1953</v>
          </cell>
          <cell r="F1954">
            <v>100178</v>
          </cell>
        </row>
        <row r="1955">
          <cell r="A1955" t="str">
            <v>10.01.90</v>
          </cell>
          <cell r="B1955" t="str">
            <v>CAIXA COM COLETOR DE AGUA (SIFAO) PARA REDE DE GAS</v>
          </cell>
          <cell r="C1955" t="str">
            <v>UN</v>
          </cell>
          <cell r="D1955">
            <v>50.52</v>
          </cell>
          <cell r="E1955">
            <v>1954</v>
          </cell>
          <cell r="F1955">
            <v>100190</v>
          </cell>
        </row>
        <row r="1956">
          <cell r="A1956" t="str">
            <v>10.01.95</v>
          </cell>
          <cell r="B1956" t="str">
            <v>PROTECAO ANTICORROSIVA PARA TUBULACAO ENTERRADA</v>
          </cell>
          <cell r="C1956" t="str">
            <v>M</v>
          </cell>
          <cell r="D1956">
            <v>1.61</v>
          </cell>
          <cell r="E1956">
            <v>1955</v>
          </cell>
          <cell r="F1956">
            <v>100195</v>
          </cell>
        </row>
        <row r="1957">
          <cell r="A1957" t="str">
            <v>10.01.98</v>
          </cell>
          <cell r="B1957" t="str">
            <v>ENVELOPAMENTO DE TUBULACAO ENTERRADA,COM CONCRETO</v>
          </cell>
          <cell r="C1957" t="str">
            <v>M</v>
          </cell>
          <cell r="D1957">
            <v>9.8699999999999992</v>
          </cell>
          <cell r="E1957">
            <v>1956</v>
          </cell>
          <cell r="F1957">
            <v>100198</v>
          </cell>
        </row>
        <row r="1958">
          <cell r="A1958" t="str">
            <v>10.01.99</v>
          </cell>
          <cell r="B1958" t="str">
            <v>ENVELOPAMENTO DE TUBULACAO ENTERRADA C/AGREGADO RECICLADO</v>
          </cell>
          <cell r="C1958" t="str">
            <v>M</v>
          </cell>
          <cell r="D1958">
            <v>9.33</v>
          </cell>
          <cell r="E1958">
            <v>1957</v>
          </cell>
          <cell r="F1958">
            <v>100199</v>
          </cell>
        </row>
        <row r="1959">
          <cell r="B1959" t="str">
            <v>RESERVAÇÃO DE ÁGUA</v>
          </cell>
          <cell r="E1959">
            <v>1958</v>
          </cell>
        </row>
        <row r="1960">
          <cell r="A1960" t="str">
            <v>10.02.07</v>
          </cell>
          <cell r="B1960" t="str">
            <v>RESERVATORIO DE FIBRA DE VIDRO - CAPACIDADE 500L</v>
          </cell>
          <cell r="C1960" t="str">
            <v>UN</v>
          </cell>
          <cell r="D1960">
            <v>371.87</v>
          </cell>
          <cell r="E1960">
            <v>1959</v>
          </cell>
          <cell r="F1960">
            <v>100207</v>
          </cell>
        </row>
        <row r="1961">
          <cell r="A1961" t="str">
            <v>10.02.09</v>
          </cell>
          <cell r="B1961" t="str">
            <v>RESERVATORIO DE FIBRA DE VIDRO - CAPACIDADE 1000L</v>
          </cell>
          <cell r="C1961" t="str">
            <v>UN</v>
          </cell>
          <cell r="D1961">
            <v>480.55</v>
          </cell>
          <cell r="E1961">
            <v>1960</v>
          </cell>
          <cell r="F1961">
            <v>100209</v>
          </cell>
        </row>
        <row r="1962">
          <cell r="A1962" t="str">
            <v>10.02.10</v>
          </cell>
          <cell r="B1962" t="str">
            <v>CX D'AGUA DE FIBRA DE VIDRO - 1500 LITROS</v>
          </cell>
          <cell r="C1962" t="str">
            <v>UN</v>
          </cell>
          <cell r="D1962">
            <v>556.12</v>
          </cell>
          <cell r="E1962">
            <v>1961</v>
          </cell>
          <cell r="F1962">
            <v>100210</v>
          </cell>
        </row>
        <row r="1963">
          <cell r="A1963" t="str">
            <v>10.02.12</v>
          </cell>
          <cell r="B1963" t="str">
            <v>CAIXA D AGUA DE POLIPROPILENO 500 LITROS</v>
          </cell>
          <cell r="C1963" t="str">
            <v>UN</v>
          </cell>
          <cell r="D1963">
            <v>492.52</v>
          </cell>
          <cell r="E1963">
            <v>1962</v>
          </cell>
          <cell r="F1963">
            <v>100212</v>
          </cell>
        </row>
        <row r="1964">
          <cell r="A1964" t="str">
            <v>10.02.13</v>
          </cell>
          <cell r="B1964" t="str">
            <v>CX D AGUA DE POLIPROPILENO 1000 LITROS</v>
          </cell>
          <cell r="C1964" t="str">
            <v>UN</v>
          </cell>
          <cell r="D1964">
            <v>697.5</v>
          </cell>
          <cell r="E1964">
            <v>1963</v>
          </cell>
          <cell r="F1964">
            <v>100213</v>
          </cell>
        </row>
        <row r="1965">
          <cell r="A1965" t="str">
            <v>10.02.20</v>
          </cell>
          <cell r="B1965" t="str">
            <v>CX D'AGUA EM ANEIS C.A.C/ESC/AL. GUARDA CORPO H=8,00M C=30M3</v>
          </cell>
          <cell r="C1965" t="str">
            <v>UN</v>
          </cell>
          <cell r="D1965">
            <v>24679.57</v>
          </cell>
          <cell r="E1965">
            <v>1964</v>
          </cell>
          <cell r="F1965">
            <v>100220</v>
          </cell>
        </row>
        <row r="1966">
          <cell r="A1966" t="str">
            <v>10.02.21</v>
          </cell>
          <cell r="B1966" t="str">
            <v>CX D'AGUA EM ANEIS C.A.C/ESC/AL. GUARDA CORPO H=16M CI=15M3 CS=19M3</v>
          </cell>
          <cell r="C1966" t="str">
            <v>UN</v>
          </cell>
          <cell r="D1966">
            <v>32197.26</v>
          </cell>
          <cell r="E1966">
            <v>1965</v>
          </cell>
          <cell r="F1966">
            <v>100221</v>
          </cell>
        </row>
        <row r="1967">
          <cell r="A1967" t="str">
            <v>10.02.22</v>
          </cell>
          <cell r="B1967" t="str">
            <v>CX D'AGUA EM ANEIS C.A.C/ESC/AL. GUARDA CORPO H=17M CI=16M3 CS 16M3</v>
          </cell>
          <cell r="C1967" t="str">
            <v>UN</v>
          </cell>
          <cell r="D1967">
            <v>35609.82</v>
          </cell>
          <cell r="E1967">
            <v>1966</v>
          </cell>
          <cell r="F1967">
            <v>100222</v>
          </cell>
        </row>
        <row r="1968">
          <cell r="A1968" t="str">
            <v>10.02.23</v>
          </cell>
          <cell r="B1968" t="str">
            <v>CX D'AGUA EM ANEIS C.A.C/ESC/AL. GUARDA CORPO H=18M CI=24M3 CS=24M3</v>
          </cell>
          <cell r="C1968" t="str">
            <v>UN</v>
          </cell>
          <cell r="D1968">
            <v>42808.58</v>
          </cell>
          <cell r="E1968">
            <v>1967</v>
          </cell>
          <cell r="F1968">
            <v>100223</v>
          </cell>
        </row>
        <row r="1969">
          <cell r="A1969" t="str">
            <v>10.02.24</v>
          </cell>
          <cell r="B1969" t="str">
            <v>CX D'AGUA EM ANEIS C.A.C/ESC.AL. GUARDA CORPO H=16M CI=20M3 CS=20M3</v>
          </cell>
          <cell r="C1969" t="str">
            <v>UN</v>
          </cell>
          <cell r="D1969">
            <v>36826.04</v>
          </cell>
          <cell r="E1969">
            <v>1968</v>
          </cell>
          <cell r="F1969">
            <v>100224</v>
          </cell>
        </row>
        <row r="1970">
          <cell r="A1970" t="str">
            <v>10.02.25</v>
          </cell>
          <cell r="B1970" t="str">
            <v>CX D'AGUA EM ANEIS C.A.C/ESC.AL. G.CORPO H=19,50M CI=32M3 CS=22M3</v>
          </cell>
          <cell r="C1970" t="str">
            <v>UN</v>
          </cell>
          <cell r="D1970">
            <v>46060.73</v>
          </cell>
          <cell r="E1970">
            <v>1969</v>
          </cell>
          <cell r="F1970">
            <v>100225</v>
          </cell>
        </row>
        <row r="1971">
          <cell r="A1971" t="str">
            <v>10.02.26</v>
          </cell>
          <cell r="B1971" t="str">
            <v>CX D'AGUA EM ANEIS C.A.C/ESC AL. GUARDA CORPO H=16M CI=14M3 CS=14M3</v>
          </cell>
          <cell r="C1971" t="str">
            <v>UN</v>
          </cell>
          <cell r="D1971">
            <v>30628.81</v>
          </cell>
          <cell r="E1971">
            <v>1970</v>
          </cell>
          <cell r="F1971">
            <v>100226</v>
          </cell>
        </row>
        <row r="1972">
          <cell r="A1972" t="str">
            <v>10.02.27</v>
          </cell>
          <cell r="B1972" t="str">
            <v>CX D'AGUA EM ANEIS C.A.C/ESC.AL. GUARDA CORPO H=16M CI=16M3 CS=22M3</v>
          </cell>
          <cell r="C1972" t="str">
            <v>UN</v>
          </cell>
          <cell r="D1972">
            <v>36994.9</v>
          </cell>
          <cell r="E1972">
            <v>1971</v>
          </cell>
          <cell r="F1972">
            <v>100227</v>
          </cell>
        </row>
        <row r="1973">
          <cell r="A1973" t="str">
            <v>10.02.28</v>
          </cell>
          <cell r="B1973" t="str">
            <v>CX.D`AGUA EM ANEIS C.A.C/ESC AL. GUARDA CORPO H=12M CI=10M3 CS=10M3</v>
          </cell>
          <cell r="C1973" t="str">
            <v>UN</v>
          </cell>
          <cell r="D1973">
            <v>23973.87</v>
          </cell>
          <cell r="E1973">
            <v>1972</v>
          </cell>
          <cell r="F1973">
            <v>100228</v>
          </cell>
        </row>
        <row r="1974">
          <cell r="A1974" t="str">
            <v>10.02.51</v>
          </cell>
          <cell r="B1974" t="str">
            <v>TUBO DE ACO GALVANIZADO,CLASSE LEVE I (LINHA AGUA) - 3/4"</v>
          </cell>
          <cell r="C1974" t="str">
            <v>M</v>
          </cell>
          <cell r="D1974">
            <v>34.549999999999997</v>
          </cell>
          <cell r="E1974">
            <v>1973</v>
          </cell>
          <cell r="F1974">
            <v>100251</v>
          </cell>
        </row>
        <row r="1975">
          <cell r="A1975" t="str">
            <v>10.02.52</v>
          </cell>
          <cell r="B1975" t="str">
            <v>TUBO DE ACO GALVANIZADO,CLASSE LEVE I (LINHA AGUA) - 1"</v>
          </cell>
          <cell r="C1975" t="str">
            <v>M</v>
          </cell>
          <cell r="D1975">
            <v>48.06</v>
          </cell>
          <cell r="E1975">
            <v>1974</v>
          </cell>
          <cell r="F1975">
            <v>100252</v>
          </cell>
        </row>
        <row r="1976">
          <cell r="A1976" t="str">
            <v>10.02.54</v>
          </cell>
          <cell r="B1976" t="str">
            <v>TUBO DE ACO GALVANIZADO,CLASSE LEVE I (LINHA AGUA) - 1 1/2"</v>
          </cell>
          <cell r="C1976" t="str">
            <v>M</v>
          </cell>
          <cell r="D1976">
            <v>64.790000000000006</v>
          </cell>
          <cell r="E1976">
            <v>1975</v>
          </cell>
          <cell r="F1976">
            <v>100254</v>
          </cell>
        </row>
        <row r="1977">
          <cell r="A1977" t="str">
            <v>10.02.55</v>
          </cell>
          <cell r="B1977" t="str">
            <v>TUBO DE ACO GALVANIZADO,CLASSE LEVE I (LINHA AGUA) - 2"</v>
          </cell>
          <cell r="C1977" t="str">
            <v>M</v>
          </cell>
          <cell r="D1977">
            <v>86.17</v>
          </cell>
          <cell r="E1977">
            <v>1976</v>
          </cell>
          <cell r="F1977">
            <v>100255</v>
          </cell>
        </row>
        <row r="1978">
          <cell r="A1978" t="str">
            <v>10.02.61</v>
          </cell>
          <cell r="B1978" t="str">
            <v>TUBO DE PVC RIGIDO,SOLDAVEL (LINHA AGUA) - 25MM (3/4")</v>
          </cell>
          <cell r="C1978" t="str">
            <v>M</v>
          </cell>
          <cell r="D1978">
            <v>8.6</v>
          </cell>
          <cell r="E1978">
            <v>1977</v>
          </cell>
          <cell r="F1978">
            <v>100261</v>
          </cell>
        </row>
        <row r="1979">
          <cell r="A1979" t="str">
            <v>10.02.62</v>
          </cell>
          <cell r="B1979" t="str">
            <v>TUBO DE PVC RIGIDO,SOLDAVEL (LINHA AGUA) - 32MM (1")</v>
          </cell>
          <cell r="C1979" t="str">
            <v>M</v>
          </cell>
          <cell r="D1979">
            <v>13.01</v>
          </cell>
          <cell r="E1979">
            <v>1978</v>
          </cell>
          <cell r="F1979">
            <v>100262</v>
          </cell>
        </row>
        <row r="1980">
          <cell r="A1980" t="str">
            <v>10.02.64</v>
          </cell>
          <cell r="B1980" t="str">
            <v>TUBO DE PVC RIGIDO,SOLDAVEL (LINHA AGUA) - 50MM (1 1/2")</v>
          </cell>
          <cell r="C1980" t="str">
            <v>M</v>
          </cell>
          <cell r="D1980">
            <v>17.93</v>
          </cell>
          <cell r="E1980">
            <v>1979</v>
          </cell>
          <cell r="F1980">
            <v>100264</v>
          </cell>
        </row>
        <row r="1981">
          <cell r="A1981" t="str">
            <v>10.02.65</v>
          </cell>
          <cell r="B1981" t="str">
            <v>TUBO DE PVC RIGIDO,SOLDAVEL (LINHA AGUA) - 60MM (2")</v>
          </cell>
          <cell r="C1981" t="str">
            <v>M</v>
          </cell>
          <cell r="D1981">
            <v>25.17</v>
          </cell>
          <cell r="E1981">
            <v>1980</v>
          </cell>
          <cell r="F1981">
            <v>100265</v>
          </cell>
        </row>
        <row r="1982">
          <cell r="A1982" t="str">
            <v>10.02.81</v>
          </cell>
          <cell r="B1982" t="str">
            <v>REGISTRO DE GAVETA,METAL AMARELO - 3/4"</v>
          </cell>
          <cell r="C1982" t="str">
            <v>UN</v>
          </cell>
          <cell r="D1982">
            <v>21.36</v>
          </cell>
          <cell r="E1982">
            <v>1981</v>
          </cell>
          <cell r="F1982">
            <v>100281</v>
          </cell>
        </row>
        <row r="1983">
          <cell r="A1983" t="str">
            <v>10.02.82</v>
          </cell>
          <cell r="B1983" t="str">
            <v>REGISTRO DE GAVETA,METAL AMARELO - 1"</v>
          </cell>
          <cell r="C1983" t="str">
            <v>UN</v>
          </cell>
          <cell r="D1983">
            <v>25.34</v>
          </cell>
          <cell r="E1983">
            <v>1982</v>
          </cell>
          <cell r="F1983">
            <v>100282</v>
          </cell>
        </row>
        <row r="1984">
          <cell r="A1984" t="str">
            <v>10.02.84</v>
          </cell>
          <cell r="B1984" t="str">
            <v>REGISTRO DE GAVETA,METAL AMARELO - 1 1/2"</v>
          </cell>
          <cell r="C1984" t="str">
            <v>UN</v>
          </cell>
          <cell r="D1984">
            <v>44.89</v>
          </cell>
          <cell r="E1984">
            <v>1983</v>
          </cell>
          <cell r="F1984">
            <v>100284</v>
          </cell>
        </row>
        <row r="1985">
          <cell r="A1985" t="str">
            <v>10.02.85</v>
          </cell>
          <cell r="B1985" t="str">
            <v>REGISTRO DE GAVETA,METAL AMARELO - 2"</v>
          </cell>
          <cell r="C1985" t="str">
            <v>UN</v>
          </cell>
          <cell r="D1985">
            <v>59.61</v>
          </cell>
          <cell r="E1985">
            <v>1984</v>
          </cell>
          <cell r="F1985">
            <v>100285</v>
          </cell>
        </row>
        <row r="1986">
          <cell r="A1986" t="str">
            <v>10.02.91</v>
          </cell>
          <cell r="B1986" t="str">
            <v>TORNEIRA DE BOIA,DE COBRE - 3/4"</v>
          </cell>
          <cell r="C1986" t="str">
            <v>UN</v>
          </cell>
          <cell r="D1986">
            <v>28.56</v>
          </cell>
          <cell r="E1986">
            <v>1985</v>
          </cell>
          <cell r="F1986">
            <v>100291</v>
          </cell>
        </row>
        <row r="1987">
          <cell r="A1987" t="str">
            <v>10.02.92</v>
          </cell>
          <cell r="B1987" t="str">
            <v>TORNEIRA DE BOIA,DE COBRE - 1"</v>
          </cell>
          <cell r="C1987" t="str">
            <v>UN</v>
          </cell>
          <cell r="D1987">
            <v>38.03</v>
          </cell>
          <cell r="E1987">
            <v>1986</v>
          </cell>
          <cell r="F1987">
            <v>100292</v>
          </cell>
        </row>
        <row r="1988">
          <cell r="A1988" t="str">
            <v>10.02.94</v>
          </cell>
          <cell r="B1988" t="str">
            <v>TORNEIRA DE BOIA,DE COBRE - 1 1/2"</v>
          </cell>
          <cell r="C1988" t="str">
            <v>UN</v>
          </cell>
          <cell r="D1988">
            <v>60.6</v>
          </cell>
          <cell r="E1988">
            <v>1987</v>
          </cell>
          <cell r="F1988">
            <v>100294</v>
          </cell>
        </row>
        <row r="1989">
          <cell r="A1989" t="str">
            <v>10.02.95</v>
          </cell>
          <cell r="B1989" t="str">
            <v>TORNEIRA DE BOIA,DE COBRE - 2"</v>
          </cell>
          <cell r="C1989" t="str">
            <v>UN</v>
          </cell>
          <cell r="D1989">
            <v>76.650000000000006</v>
          </cell>
          <cell r="E1989">
            <v>1988</v>
          </cell>
          <cell r="F1989">
            <v>100295</v>
          </cell>
        </row>
        <row r="1990">
          <cell r="B1990" t="str">
            <v>INSTALAÇÃO ELEVATÓRIA</v>
          </cell>
          <cell r="E1990">
            <v>1989</v>
          </cell>
        </row>
        <row r="1991">
          <cell r="A1991" t="str">
            <v>10.03.01</v>
          </cell>
          <cell r="B1991" t="str">
            <v>CONJUNTO MOTOR-BOMBA - ATE 1/4 HP</v>
          </cell>
          <cell r="C1991" t="str">
            <v>UN</v>
          </cell>
          <cell r="D1991">
            <v>602.89</v>
          </cell>
          <cell r="E1991">
            <v>1990</v>
          </cell>
          <cell r="F1991">
            <v>100301</v>
          </cell>
        </row>
        <row r="1992">
          <cell r="A1992" t="str">
            <v>10.03.03</v>
          </cell>
          <cell r="B1992" t="str">
            <v>CONJUNTO MOTOR-BOMBA - ATE 1/2 HP</v>
          </cell>
          <cell r="C1992" t="str">
            <v>UN</v>
          </cell>
          <cell r="D1992">
            <v>594.19000000000005</v>
          </cell>
          <cell r="E1992">
            <v>1991</v>
          </cell>
          <cell r="F1992">
            <v>100303</v>
          </cell>
        </row>
        <row r="1993">
          <cell r="A1993" t="str">
            <v>10.03.04</v>
          </cell>
          <cell r="B1993" t="str">
            <v>CONJUNTO MOTOR-BOMBA - ATE 3/4 HP</v>
          </cell>
          <cell r="C1993" t="str">
            <v>UN</v>
          </cell>
          <cell r="D1993">
            <v>626.77</v>
          </cell>
          <cell r="E1993">
            <v>1992</v>
          </cell>
          <cell r="F1993">
            <v>100304</v>
          </cell>
        </row>
        <row r="1994">
          <cell r="A1994" t="str">
            <v>10.03.05</v>
          </cell>
          <cell r="B1994" t="str">
            <v>CONJUNTO MOTOR-BOMBA - ATE 1 HP</v>
          </cell>
          <cell r="C1994" t="str">
            <v>UN</v>
          </cell>
          <cell r="D1994">
            <v>829.94</v>
          </cell>
          <cell r="E1994">
            <v>1993</v>
          </cell>
          <cell r="F1994">
            <v>100305</v>
          </cell>
        </row>
        <row r="1995">
          <cell r="A1995" t="str">
            <v>10.03.06</v>
          </cell>
          <cell r="B1995" t="str">
            <v>CONJUNTO MOTOR-BOMBA - ATE 2 HP</v>
          </cell>
          <cell r="C1995" t="str">
            <v>UN</v>
          </cell>
          <cell r="D1995">
            <v>829.94</v>
          </cell>
          <cell r="E1995">
            <v>1994</v>
          </cell>
          <cell r="F1995">
            <v>100306</v>
          </cell>
        </row>
        <row r="1996">
          <cell r="A1996" t="str">
            <v>10.03.07</v>
          </cell>
          <cell r="B1996" t="str">
            <v>CONJUNTO MOTOR-BOMBA - ATE 3 HP</v>
          </cell>
          <cell r="C1996" t="str">
            <v>UN</v>
          </cell>
          <cell r="D1996">
            <v>701.69</v>
          </cell>
          <cell r="E1996">
            <v>1995</v>
          </cell>
          <cell r="F1996">
            <v>100307</v>
          </cell>
        </row>
        <row r="1997">
          <cell r="A1997" t="str">
            <v>10.03.08</v>
          </cell>
          <cell r="B1997" t="str">
            <v>CONJUNTO MOTOR-BOMBA - ATE 4 HP</v>
          </cell>
          <cell r="C1997" t="str">
            <v>UN</v>
          </cell>
          <cell r="D1997">
            <v>701.69</v>
          </cell>
          <cell r="E1997">
            <v>1996</v>
          </cell>
          <cell r="F1997">
            <v>100308</v>
          </cell>
        </row>
        <row r="1998">
          <cell r="A1998" t="str">
            <v>10.03.09</v>
          </cell>
          <cell r="B1998" t="str">
            <v>CONJUNTO MOTOR-BOMBA - ATE 5 HP</v>
          </cell>
          <cell r="C1998" t="str">
            <v>UN</v>
          </cell>
          <cell r="D1998">
            <v>1375.82</v>
          </cell>
          <cell r="E1998">
            <v>1997</v>
          </cell>
          <cell r="F1998">
            <v>100309</v>
          </cell>
        </row>
        <row r="1999">
          <cell r="A1999" t="str">
            <v>10.03.42</v>
          </cell>
          <cell r="B1999" t="str">
            <v>TUBO DE ACO-CARBONO GALVANIZADO,CL.MEDIA (DIN2440) - 1" (RECALQUE)</v>
          </cell>
          <cell r="C1999" t="str">
            <v>M</v>
          </cell>
          <cell r="D1999">
            <v>38.31</v>
          </cell>
          <cell r="E1999">
            <v>1998</v>
          </cell>
          <cell r="F1999">
            <v>100342</v>
          </cell>
        </row>
        <row r="2000">
          <cell r="A2000" t="str">
            <v>10.03.44</v>
          </cell>
          <cell r="B2000" t="str">
            <v>TUBO DE ACO-CARBONO GALVANIZADO,CL.MEDIA (DIN2440) - 1 1/2" (SUCCAO)</v>
          </cell>
          <cell r="C2000" t="str">
            <v>M</v>
          </cell>
          <cell r="D2000">
            <v>52.09</v>
          </cell>
          <cell r="E2000">
            <v>1999</v>
          </cell>
          <cell r="F2000">
            <v>100344</v>
          </cell>
        </row>
        <row r="2001">
          <cell r="A2001" t="str">
            <v>10.03.52</v>
          </cell>
          <cell r="B2001" t="str">
            <v>REGISTRO DE GAVETA,METAL AMARELO - 1"</v>
          </cell>
          <cell r="C2001" t="str">
            <v>UN</v>
          </cell>
          <cell r="D2001">
            <v>25.34</v>
          </cell>
          <cell r="E2001">
            <v>2000</v>
          </cell>
          <cell r="F2001">
            <v>100352</v>
          </cell>
        </row>
        <row r="2002">
          <cell r="A2002" t="str">
            <v>10.03.54</v>
          </cell>
          <cell r="B2002" t="str">
            <v>REGISTRO DE GAVETA,METAL AMARELO - 1 1/2"</v>
          </cell>
          <cell r="C2002" t="str">
            <v>UN</v>
          </cell>
          <cell r="D2002">
            <v>44.89</v>
          </cell>
          <cell r="E2002">
            <v>2001</v>
          </cell>
          <cell r="F2002">
            <v>100354</v>
          </cell>
        </row>
        <row r="2003">
          <cell r="A2003" t="str">
            <v>10.03.62</v>
          </cell>
          <cell r="B2003" t="str">
            <v>VALVULA DE RETENCAO HORIZONTAL - 1"</v>
          </cell>
          <cell r="C2003" t="str">
            <v>UN</v>
          </cell>
          <cell r="D2003">
            <v>46.23</v>
          </cell>
          <cell r="E2003">
            <v>2002</v>
          </cell>
          <cell r="F2003">
            <v>100362</v>
          </cell>
        </row>
        <row r="2004">
          <cell r="A2004" t="str">
            <v>10.03.64</v>
          </cell>
          <cell r="B2004" t="str">
            <v>VALVULA DE RETENCAO HORIZONTAL - 1 1/2"</v>
          </cell>
          <cell r="C2004" t="str">
            <v>UN</v>
          </cell>
          <cell r="D2004">
            <v>71.08</v>
          </cell>
          <cell r="E2004">
            <v>2003</v>
          </cell>
          <cell r="F2004">
            <v>100364</v>
          </cell>
        </row>
        <row r="2005">
          <cell r="A2005" t="str">
            <v>10.03.65</v>
          </cell>
          <cell r="B2005" t="str">
            <v>VALVULA DE RETENCAO HORIZONTAL - 2"</v>
          </cell>
          <cell r="C2005" t="str">
            <v>UN</v>
          </cell>
          <cell r="D2005">
            <v>92.29</v>
          </cell>
          <cell r="E2005">
            <v>2004</v>
          </cell>
          <cell r="F2005">
            <v>100365</v>
          </cell>
        </row>
        <row r="2006">
          <cell r="A2006" t="str">
            <v>10.03.66</v>
          </cell>
          <cell r="B2006" t="str">
            <v>VALVULA DE RETENCAO HORIZONTAL - 2 1/2"</v>
          </cell>
          <cell r="C2006" t="str">
            <v>UN</v>
          </cell>
          <cell r="D2006">
            <v>136.41999999999999</v>
          </cell>
          <cell r="E2006">
            <v>2005</v>
          </cell>
          <cell r="F2006">
            <v>100366</v>
          </cell>
        </row>
        <row r="2007">
          <cell r="A2007" t="str">
            <v>10.03.67</v>
          </cell>
          <cell r="B2007" t="str">
            <v>VALVULA DE RETENCAO HORIZONTAL - 3"</v>
          </cell>
          <cell r="C2007" t="str">
            <v>UN</v>
          </cell>
          <cell r="D2007">
            <v>164.51</v>
          </cell>
          <cell r="E2007">
            <v>2006</v>
          </cell>
          <cell r="F2007">
            <v>100367</v>
          </cell>
        </row>
        <row r="2008">
          <cell r="A2008" t="str">
            <v>10.03.68</v>
          </cell>
          <cell r="B2008" t="str">
            <v>VALVULA DE RETENCAO HORIZONTAL - 4"</v>
          </cell>
          <cell r="C2008" t="str">
            <v>UN</v>
          </cell>
          <cell r="D2008">
            <v>267.12</v>
          </cell>
          <cell r="E2008">
            <v>2007</v>
          </cell>
          <cell r="F2008">
            <v>100368</v>
          </cell>
        </row>
        <row r="2009">
          <cell r="A2009" t="str">
            <v>10.03.71</v>
          </cell>
          <cell r="B2009" t="str">
            <v>VALVULA DE RETENCAO VERTICAL - 3/4"</v>
          </cell>
          <cell r="C2009" t="str">
            <v>UN</v>
          </cell>
          <cell r="D2009">
            <v>23.09</v>
          </cell>
          <cell r="E2009">
            <v>2008</v>
          </cell>
          <cell r="F2009">
            <v>100371</v>
          </cell>
        </row>
        <row r="2010">
          <cell r="A2010" t="str">
            <v>10.03.72</v>
          </cell>
          <cell r="B2010" t="str">
            <v>VALVULA DE RETENCAO VERTICAL - 1"</v>
          </cell>
          <cell r="C2010" t="str">
            <v>UN</v>
          </cell>
          <cell r="D2010">
            <v>27.93</v>
          </cell>
          <cell r="E2010">
            <v>2009</v>
          </cell>
          <cell r="F2010">
            <v>100372</v>
          </cell>
        </row>
        <row r="2011">
          <cell r="A2011" t="str">
            <v>10.03.73</v>
          </cell>
          <cell r="B2011" t="str">
            <v>VALVULA DE RETENCAO VERTICAL - 1 1/4"</v>
          </cell>
          <cell r="C2011" t="str">
            <v>UN</v>
          </cell>
          <cell r="D2011">
            <v>36.94</v>
          </cell>
          <cell r="E2011">
            <v>2010</v>
          </cell>
          <cell r="F2011">
            <v>100373</v>
          </cell>
        </row>
        <row r="2012">
          <cell r="A2012" t="str">
            <v>10.03.74</v>
          </cell>
          <cell r="B2012" t="str">
            <v>VALVULA DE RETENCAO VERTICAL - 1 1/2"</v>
          </cell>
          <cell r="C2012" t="str">
            <v>UN</v>
          </cell>
          <cell r="D2012">
            <v>44.7</v>
          </cell>
          <cell r="E2012">
            <v>2011</v>
          </cell>
          <cell r="F2012">
            <v>100374</v>
          </cell>
        </row>
        <row r="2013">
          <cell r="A2013" t="str">
            <v>10.03.75</v>
          </cell>
          <cell r="B2013" t="str">
            <v>VALVULA DE RETENCAO VERTICAL - 2"</v>
          </cell>
          <cell r="C2013" t="str">
            <v>UN</v>
          </cell>
          <cell r="D2013">
            <v>54.57</v>
          </cell>
          <cell r="E2013">
            <v>2012</v>
          </cell>
          <cell r="F2013">
            <v>100375</v>
          </cell>
        </row>
        <row r="2014">
          <cell r="A2014" t="str">
            <v>10.03.76</v>
          </cell>
          <cell r="B2014" t="str">
            <v>VALVULA DE RETENCAO VERTICAL - 2 1/2"</v>
          </cell>
          <cell r="C2014" t="str">
            <v>UN</v>
          </cell>
          <cell r="D2014">
            <v>85.77</v>
          </cell>
          <cell r="E2014">
            <v>2013</v>
          </cell>
          <cell r="F2014">
            <v>100376</v>
          </cell>
        </row>
        <row r="2015">
          <cell r="A2015" t="str">
            <v>10.03.77</v>
          </cell>
          <cell r="B2015" t="str">
            <v>VALVULA DE RETENCAO VERTICAL - 3"</v>
          </cell>
          <cell r="C2015" t="str">
            <v>UN</v>
          </cell>
          <cell r="D2015">
            <v>110.18</v>
          </cell>
          <cell r="E2015">
            <v>2014</v>
          </cell>
          <cell r="F2015">
            <v>100377</v>
          </cell>
        </row>
        <row r="2016">
          <cell r="A2016" t="str">
            <v>10.03.78</v>
          </cell>
          <cell r="B2016" t="str">
            <v>VALVULA DE RETENCAO VERTICAL - 4"</v>
          </cell>
          <cell r="C2016" t="str">
            <v>UN</v>
          </cell>
          <cell r="D2016">
            <v>189.64</v>
          </cell>
          <cell r="E2016">
            <v>2015</v>
          </cell>
          <cell r="F2016">
            <v>100378</v>
          </cell>
        </row>
        <row r="2017">
          <cell r="A2017" t="str">
            <v>10.03.84</v>
          </cell>
          <cell r="B2017" t="str">
            <v>VALVULA DE RETENCAO,DE PE COM CRIVO DE BRONZE - 1 1/2"</v>
          </cell>
          <cell r="C2017" t="str">
            <v>UN</v>
          </cell>
          <cell r="D2017">
            <v>42.97</v>
          </cell>
          <cell r="E2017">
            <v>2016</v>
          </cell>
          <cell r="F2017">
            <v>100384</v>
          </cell>
        </row>
        <row r="2018">
          <cell r="A2018" t="str">
            <v>10.03.85</v>
          </cell>
          <cell r="B2018" t="str">
            <v>VALVULA DE RETENCAO,DE PE COM CRIVO DE BRONZE - 2"</v>
          </cell>
          <cell r="C2018" t="str">
            <v>UN</v>
          </cell>
          <cell r="D2018">
            <v>57.28</v>
          </cell>
          <cell r="E2018">
            <v>2017</v>
          </cell>
          <cell r="F2018">
            <v>100385</v>
          </cell>
        </row>
        <row r="2019">
          <cell r="A2019">
            <v>100390</v>
          </cell>
          <cell r="B2019" t="str">
            <v>CHAVE DE BOIA</v>
          </cell>
          <cell r="C2019" t="str">
            <v>UN</v>
          </cell>
          <cell r="D2019">
            <v>40.24</v>
          </cell>
          <cell r="E2019">
            <v>2018</v>
          </cell>
          <cell r="F2019">
            <v>100390</v>
          </cell>
        </row>
        <row r="2020">
          <cell r="B2020" t="str">
            <v>REDE DE ÁGUA FRIA - TUBULAÇÃO</v>
          </cell>
          <cell r="E2020">
            <v>2019</v>
          </cell>
        </row>
        <row r="2021">
          <cell r="A2021" t="str">
            <v>10.04.01</v>
          </cell>
          <cell r="B2021" t="str">
            <v>TUBO DE ACO GALVANIZADO,CLASSE LEVE I (LINHA AGUA) - 1/2"</v>
          </cell>
          <cell r="C2021" t="str">
            <v>M</v>
          </cell>
          <cell r="D2021">
            <v>27.94</v>
          </cell>
          <cell r="E2021">
            <v>2020</v>
          </cell>
          <cell r="F2021">
            <v>100401</v>
          </cell>
        </row>
        <row r="2022">
          <cell r="A2022" t="str">
            <v>10.04.02</v>
          </cell>
          <cell r="B2022" t="str">
            <v>TUBO DE ACO GALVANIZADO,CLASSE LEVE I (LINHA AGUA) - 3/4"</v>
          </cell>
          <cell r="C2022" t="str">
            <v>M</v>
          </cell>
          <cell r="D2022">
            <v>34.549999999999997</v>
          </cell>
          <cell r="E2022">
            <v>2021</v>
          </cell>
          <cell r="F2022">
            <v>100402</v>
          </cell>
        </row>
        <row r="2023">
          <cell r="A2023" t="str">
            <v>10.04.03</v>
          </cell>
          <cell r="B2023" t="str">
            <v>TUBO DE ACO GALVANIZADO,CLASSE LEVE I (LINHA AGUA) - 1"</v>
          </cell>
          <cell r="C2023" t="str">
            <v>M</v>
          </cell>
          <cell r="D2023">
            <v>48.06</v>
          </cell>
          <cell r="E2023">
            <v>2022</v>
          </cell>
          <cell r="F2023">
            <v>100403</v>
          </cell>
        </row>
        <row r="2024">
          <cell r="A2024" t="str">
            <v>10.04.04</v>
          </cell>
          <cell r="B2024" t="str">
            <v>TUBO DE ACO GALVANIZADO,CLASSE LEVE I (LINHA AGUA) - 1 1/4"</v>
          </cell>
          <cell r="C2024" t="str">
            <v>M</v>
          </cell>
          <cell r="D2024">
            <v>58.91</v>
          </cell>
          <cell r="E2024">
            <v>2023</v>
          </cell>
          <cell r="F2024">
            <v>100404</v>
          </cell>
        </row>
        <row r="2025">
          <cell r="A2025" t="str">
            <v>10.04.05</v>
          </cell>
          <cell r="B2025" t="str">
            <v>TUBO DE ACO GALVANIZADO,CLASSE LEVE I (LINHA AGUA) - 1 1/2"</v>
          </cell>
          <cell r="C2025" t="str">
            <v>M</v>
          </cell>
          <cell r="D2025">
            <v>64.790000000000006</v>
          </cell>
          <cell r="E2025">
            <v>2024</v>
          </cell>
          <cell r="F2025">
            <v>100405</v>
          </cell>
        </row>
        <row r="2026">
          <cell r="A2026" t="str">
            <v>10.04.06</v>
          </cell>
          <cell r="B2026" t="str">
            <v>TUBO DE ACO GALVANIZADO,CLASSE LEVE I (LINHA AGUA) - 2"</v>
          </cell>
          <cell r="C2026" t="str">
            <v>M</v>
          </cell>
          <cell r="D2026">
            <v>86.17</v>
          </cell>
          <cell r="E2026">
            <v>2025</v>
          </cell>
          <cell r="F2026">
            <v>100406</v>
          </cell>
        </row>
        <row r="2027">
          <cell r="A2027" t="str">
            <v>10.04.07</v>
          </cell>
          <cell r="B2027" t="str">
            <v>TUBO DE ACO GALVANIZADO,CLASSE LEVE I (LINHA AGUA) - 2 1/2"</v>
          </cell>
          <cell r="C2027" t="str">
            <v>M</v>
          </cell>
          <cell r="D2027">
            <v>106.91</v>
          </cell>
          <cell r="E2027">
            <v>2026</v>
          </cell>
          <cell r="F2027">
            <v>100407</v>
          </cell>
        </row>
        <row r="2028">
          <cell r="A2028" t="str">
            <v>10.04.08</v>
          </cell>
          <cell r="B2028" t="str">
            <v>TUBO DE ACO GALVANIZADO,CLASSE LEVE I (LINHA AGUA) - 3"</v>
          </cell>
          <cell r="C2028" t="str">
            <v>M</v>
          </cell>
          <cell r="D2028">
            <v>125.84</v>
          </cell>
          <cell r="E2028">
            <v>2027</v>
          </cell>
          <cell r="F2028">
            <v>100408</v>
          </cell>
        </row>
        <row r="2029">
          <cell r="A2029" t="str">
            <v>10.04.09</v>
          </cell>
          <cell r="B2029" t="str">
            <v>TUBO DE ACO GALVANIZADO,CLASSE LEVE I (LINHA AGUA) - 4"</v>
          </cell>
          <cell r="C2029" t="str">
            <v>M</v>
          </cell>
          <cell r="D2029">
            <v>171.11</v>
          </cell>
          <cell r="E2029">
            <v>2028</v>
          </cell>
          <cell r="F2029">
            <v>100409</v>
          </cell>
        </row>
        <row r="2030">
          <cell r="A2030" t="str">
            <v>10.04.61</v>
          </cell>
          <cell r="B2030" t="str">
            <v>TUBO DE PVC RIGIDO,SOLDAVEL (LINHA AGUA) - 20MM (1/2")</v>
          </cell>
          <cell r="C2030" t="str">
            <v>M</v>
          </cell>
          <cell r="D2030">
            <v>7.13</v>
          </cell>
          <cell r="E2030">
            <v>2029</v>
          </cell>
          <cell r="F2030">
            <v>100461</v>
          </cell>
        </row>
        <row r="2031">
          <cell r="A2031" t="str">
            <v>10.04.62</v>
          </cell>
          <cell r="B2031" t="str">
            <v>TUBO DE PVC RIGIDO,SOLDAVEL (LINHA AGUA) - 25MM (3/4")</v>
          </cell>
          <cell r="C2031" t="str">
            <v>M</v>
          </cell>
          <cell r="D2031">
            <v>8.6</v>
          </cell>
          <cell r="E2031">
            <v>2030</v>
          </cell>
          <cell r="F2031">
            <v>100462</v>
          </cell>
        </row>
        <row r="2032">
          <cell r="A2032" t="str">
            <v>10.04.63</v>
          </cell>
          <cell r="B2032" t="str">
            <v>TUBO DE PVC RIGIDO,SOLDAVEL (LINHA AGUA) - 32MM (1")</v>
          </cell>
          <cell r="C2032" t="str">
            <v>M</v>
          </cell>
          <cell r="D2032">
            <v>13.01</v>
          </cell>
          <cell r="E2032">
            <v>2031</v>
          </cell>
          <cell r="F2032">
            <v>100463</v>
          </cell>
        </row>
        <row r="2033">
          <cell r="A2033" t="str">
            <v>10.04.64</v>
          </cell>
          <cell r="B2033" t="str">
            <v>TUBO DE PVC RIGIDO,SOLDAVEL (LINHA AGUA) - 40MM (1 1/4")</v>
          </cell>
          <cell r="C2033" t="str">
            <v>M</v>
          </cell>
          <cell r="D2033">
            <v>16.309999999999999</v>
          </cell>
          <cell r="E2033">
            <v>2032</v>
          </cell>
          <cell r="F2033">
            <v>100464</v>
          </cell>
        </row>
        <row r="2034">
          <cell r="A2034" t="str">
            <v>10.04.65</v>
          </cell>
          <cell r="B2034" t="str">
            <v>TUBO DE PVC RIGIDO,SOLDAVEL (LINHA AGUA) - 50MM (1 1/2")</v>
          </cell>
          <cell r="C2034" t="str">
            <v>M</v>
          </cell>
          <cell r="D2034">
            <v>17.93</v>
          </cell>
          <cell r="E2034">
            <v>2033</v>
          </cell>
          <cell r="F2034">
            <v>100465</v>
          </cell>
        </row>
        <row r="2035">
          <cell r="A2035" t="str">
            <v>10.04.66</v>
          </cell>
          <cell r="B2035" t="str">
            <v>TUBO DE PVC RIGIDO,SOLDAVEL (LINHA AGUA) - 60MM (2")</v>
          </cell>
          <cell r="C2035" t="str">
            <v>M</v>
          </cell>
          <cell r="D2035">
            <v>25.17</v>
          </cell>
          <cell r="E2035">
            <v>2034</v>
          </cell>
          <cell r="F2035">
            <v>100466</v>
          </cell>
        </row>
        <row r="2036">
          <cell r="A2036" t="str">
            <v>10.04.67</v>
          </cell>
          <cell r="B2036" t="str">
            <v>TUBO DE PVC RIGIDO,SOLDAVEL (LINHA AGUA) - 75MM (2 1/2")</v>
          </cell>
          <cell r="C2036" t="str">
            <v>M</v>
          </cell>
          <cell r="D2036">
            <v>35.01</v>
          </cell>
          <cell r="E2036">
            <v>2035</v>
          </cell>
          <cell r="F2036">
            <v>100467</v>
          </cell>
        </row>
        <row r="2037">
          <cell r="A2037" t="str">
            <v>10.04.68</v>
          </cell>
          <cell r="B2037" t="str">
            <v>TUBO DE PVC RIGIDO,SOLDAVEL (LINHA AGUA) - 85MM (3")</v>
          </cell>
          <cell r="C2037" t="str">
            <v>M</v>
          </cell>
          <cell r="D2037">
            <v>42.94</v>
          </cell>
          <cell r="E2037">
            <v>2036</v>
          </cell>
          <cell r="F2037">
            <v>100468</v>
          </cell>
        </row>
        <row r="2038">
          <cell r="A2038" t="str">
            <v>10.04.69</v>
          </cell>
          <cell r="B2038" t="str">
            <v>TUBO DE PVC RIGIDO,SOLDAVEL (LINHA AGUA) - 110MM (4")</v>
          </cell>
          <cell r="C2038" t="str">
            <v>M</v>
          </cell>
          <cell r="D2038">
            <v>62.85</v>
          </cell>
          <cell r="E2038">
            <v>2037</v>
          </cell>
          <cell r="F2038">
            <v>100469</v>
          </cell>
        </row>
        <row r="2039">
          <cell r="A2039" t="str">
            <v>10.04.98</v>
          </cell>
          <cell r="B2039" t="str">
            <v>ENVELOPAMENTO DE TUBULACAO ENTERRADA,COM CONCRETO</v>
          </cell>
          <cell r="C2039" t="str">
            <v>M</v>
          </cell>
          <cell r="D2039">
            <v>9.8699999999999992</v>
          </cell>
          <cell r="E2039">
            <v>2038</v>
          </cell>
          <cell r="F2039">
            <v>100498</v>
          </cell>
        </row>
        <row r="2040">
          <cell r="B2040" t="str">
            <v>REDE DE ÁGUA FRIA - ACESSÓRIOS</v>
          </cell>
          <cell r="E2040">
            <v>2039</v>
          </cell>
        </row>
        <row r="2041">
          <cell r="A2041" t="str">
            <v>10.05.01</v>
          </cell>
          <cell r="B2041" t="str">
            <v>REGISTRO DE GAVETA,METAL AMARELO - 1/2"</v>
          </cell>
          <cell r="C2041" t="str">
            <v>UN</v>
          </cell>
          <cell r="D2041">
            <v>19.75</v>
          </cell>
          <cell r="E2041">
            <v>2040</v>
          </cell>
          <cell r="F2041">
            <v>100501</v>
          </cell>
        </row>
        <row r="2042">
          <cell r="A2042" t="str">
            <v>10.05.02</v>
          </cell>
          <cell r="B2042" t="str">
            <v>REGISTRO DE GAVETA,METAL AMARELO - 3/4"</v>
          </cell>
          <cell r="C2042" t="str">
            <v>UN</v>
          </cell>
          <cell r="D2042">
            <v>21.36</v>
          </cell>
          <cell r="E2042">
            <v>2041</v>
          </cell>
          <cell r="F2042">
            <v>100502</v>
          </cell>
        </row>
        <row r="2043">
          <cell r="A2043" t="str">
            <v>10.05.03</v>
          </cell>
          <cell r="B2043" t="str">
            <v>REGISTRO DE GAVETA,METAL AMARELO - 1"</v>
          </cell>
          <cell r="C2043" t="str">
            <v>UN</v>
          </cell>
          <cell r="D2043">
            <v>25.34</v>
          </cell>
          <cell r="E2043">
            <v>2042</v>
          </cell>
          <cell r="F2043">
            <v>100503</v>
          </cell>
        </row>
        <row r="2044">
          <cell r="A2044" t="str">
            <v>10.05.04</v>
          </cell>
          <cell r="B2044" t="str">
            <v>REGISTRO DE GAVETA,METAL AMARELO - 1 1/4"</v>
          </cell>
          <cell r="C2044" t="str">
            <v>UN</v>
          </cell>
          <cell r="D2044">
            <v>45.97</v>
          </cell>
          <cell r="E2044">
            <v>2043</v>
          </cell>
          <cell r="F2044">
            <v>100504</v>
          </cell>
        </row>
        <row r="2045">
          <cell r="A2045" t="str">
            <v>10.05.05</v>
          </cell>
          <cell r="B2045" t="str">
            <v>REGISTRO DE GAVETA,METAL AMARELO - 1 1/2"</v>
          </cell>
          <cell r="C2045" t="str">
            <v>UN</v>
          </cell>
          <cell r="D2045">
            <v>44.89</v>
          </cell>
          <cell r="E2045">
            <v>2044</v>
          </cell>
          <cell r="F2045">
            <v>100505</v>
          </cell>
        </row>
        <row r="2046">
          <cell r="A2046" t="str">
            <v>10.05.06</v>
          </cell>
          <cell r="B2046" t="str">
            <v>REGISTRO DE GAVETA,METAL AMARELO - 2"</v>
          </cell>
          <cell r="C2046" t="str">
            <v>UN</v>
          </cell>
          <cell r="D2046">
            <v>59.61</v>
          </cell>
          <cell r="E2046">
            <v>2045</v>
          </cell>
          <cell r="F2046">
            <v>100506</v>
          </cell>
        </row>
        <row r="2047">
          <cell r="A2047" t="str">
            <v>10.05.07</v>
          </cell>
          <cell r="B2047" t="str">
            <v>REGISTRO DE GAVETA,METAL AMARELO - 2 1/2"</v>
          </cell>
          <cell r="C2047" t="str">
            <v>UN</v>
          </cell>
          <cell r="D2047">
            <v>142.51</v>
          </cell>
          <cell r="E2047">
            <v>2046</v>
          </cell>
          <cell r="F2047">
            <v>100507</v>
          </cell>
        </row>
        <row r="2048">
          <cell r="A2048" t="str">
            <v>10.05.08</v>
          </cell>
          <cell r="B2048" t="str">
            <v>REGISTRO DE GAVETA,METAL AMARELO - 3"</v>
          </cell>
          <cell r="C2048" t="str">
            <v>UN</v>
          </cell>
          <cell r="D2048">
            <v>259.83</v>
          </cell>
          <cell r="E2048">
            <v>2047</v>
          </cell>
          <cell r="F2048">
            <v>100508</v>
          </cell>
        </row>
        <row r="2049">
          <cell r="A2049" t="str">
            <v>10.05.09</v>
          </cell>
          <cell r="B2049" t="str">
            <v>REGISTRO DE GAVETA,METAL AMARELO - 4"</v>
          </cell>
          <cell r="C2049" t="str">
            <v>UN</v>
          </cell>
          <cell r="D2049">
            <v>442.22</v>
          </cell>
          <cell r="E2049">
            <v>2048</v>
          </cell>
          <cell r="F2049">
            <v>100509</v>
          </cell>
        </row>
        <row r="2050">
          <cell r="A2050" t="str">
            <v>10.05.30</v>
          </cell>
          <cell r="B2050" t="str">
            <v>REGISTRO DE GAVETA,METAL CROMADO - 1/2"</v>
          </cell>
          <cell r="C2050" t="str">
            <v>UN</v>
          </cell>
          <cell r="D2050">
            <v>47.64</v>
          </cell>
          <cell r="E2050">
            <v>2049</v>
          </cell>
          <cell r="F2050">
            <v>100530</v>
          </cell>
        </row>
        <row r="2051">
          <cell r="A2051" t="str">
            <v>10.05.31</v>
          </cell>
          <cell r="B2051" t="str">
            <v>REGISTRO DE GAVETA,METAL CROMADO - 3/4"</v>
          </cell>
          <cell r="C2051" t="str">
            <v>UN</v>
          </cell>
          <cell r="D2051">
            <v>52.52</v>
          </cell>
          <cell r="E2051">
            <v>2050</v>
          </cell>
          <cell r="F2051">
            <v>100531</v>
          </cell>
        </row>
        <row r="2052">
          <cell r="A2052" t="str">
            <v>10.05.32</v>
          </cell>
          <cell r="B2052" t="str">
            <v>REGISTRO DE GAVETA,METAL CROMADO - 1"</v>
          </cell>
          <cell r="C2052" t="str">
            <v>UN</v>
          </cell>
          <cell r="D2052">
            <v>59.34</v>
          </cell>
          <cell r="E2052">
            <v>2051</v>
          </cell>
          <cell r="F2052">
            <v>100532</v>
          </cell>
        </row>
        <row r="2053">
          <cell r="A2053" t="str">
            <v>10.05.33</v>
          </cell>
          <cell r="B2053" t="str">
            <v>REGISTRO DE GAVETA,METAL CROMADO - 1 1/4"</v>
          </cell>
          <cell r="C2053" t="str">
            <v>UN</v>
          </cell>
          <cell r="D2053">
            <v>85.93</v>
          </cell>
          <cell r="E2053">
            <v>2052</v>
          </cell>
          <cell r="F2053">
            <v>100533</v>
          </cell>
        </row>
        <row r="2054">
          <cell r="A2054" t="str">
            <v>10.05.34</v>
          </cell>
          <cell r="B2054" t="str">
            <v>REGISTRO DE GAVETA,METAL CROMADO - 1 1/2"</v>
          </cell>
          <cell r="C2054" t="str">
            <v>UN</v>
          </cell>
          <cell r="D2054">
            <v>67.38</v>
          </cell>
          <cell r="E2054">
            <v>2053</v>
          </cell>
          <cell r="F2054">
            <v>100534</v>
          </cell>
        </row>
        <row r="2055">
          <cell r="A2055" t="str">
            <v>10.05.40</v>
          </cell>
          <cell r="B2055" t="str">
            <v>REGISTRO DE PRESSAO,METAL AMARELO - 1/2"</v>
          </cell>
          <cell r="C2055" t="str">
            <v>UN</v>
          </cell>
          <cell r="D2055">
            <v>26.7</v>
          </cell>
          <cell r="E2055">
            <v>2054</v>
          </cell>
          <cell r="F2055">
            <v>100540</v>
          </cell>
        </row>
        <row r="2056">
          <cell r="A2056" t="str">
            <v>10.05.41</v>
          </cell>
          <cell r="B2056" t="str">
            <v>REGISTRO DE PRESSAO,METAL AMARELO - 3/4"</v>
          </cell>
          <cell r="C2056" t="str">
            <v>UN</v>
          </cell>
          <cell r="D2056">
            <v>28.52</v>
          </cell>
          <cell r="E2056">
            <v>2055</v>
          </cell>
          <cell r="F2056">
            <v>100541</v>
          </cell>
        </row>
        <row r="2057">
          <cell r="A2057" t="str">
            <v>10.05.50</v>
          </cell>
          <cell r="B2057" t="str">
            <v>REGISTRO DE PRESSAO,METAL CROMADO - 1/2"</v>
          </cell>
          <cell r="C2057" t="str">
            <v>UN</v>
          </cell>
          <cell r="D2057">
            <v>53.89</v>
          </cell>
          <cell r="E2057">
            <v>2056</v>
          </cell>
          <cell r="F2057">
            <v>100550</v>
          </cell>
        </row>
        <row r="2058">
          <cell r="A2058" t="str">
            <v>10.05.51</v>
          </cell>
          <cell r="B2058" t="str">
            <v>REGISTRO DE PRESSAO,METAL CROMADO - 3/4"</v>
          </cell>
          <cell r="C2058" t="str">
            <v>UN</v>
          </cell>
          <cell r="D2058">
            <v>52.52</v>
          </cell>
          <cell r="E2058">
            <v>2057</v>
          </cell>
          <cell r="F2058">
            <v>100551</v>
          </cell>
        </row>
        <row r="2059">
          <cell r="A2059" t="str">
            <v>10.05.60</v>
          </cell>
          <cell r="B2059" t="str">
            <v>REGISTRO GLOBO C/ADPTADOR E TAMPA - 2 1/2"</v>
          </cell>
          <cell r="C2059" t="str">
            <v>UN</v>
          </cell>
          <cell r="D2059">
            <v>79.680000000000007</v>
          </cell>
          <cell r="E2059">
            <v>2058</v>
          </cell>
          <cell r="F2059">
            <v>100560</v>
          </cell>
        </row>
        <row r="2060">
          <cell r="B2060" t="str">
            <v>REDE DE ÁGUA QUENTE</v>
          </cell>
          <cell r="E2060">
            <v>2059</v>
          </cell>
        </row>
        <row r="2061">
          <cell r="A2061" t="str">
            <v>10.06.20</v>
          </cell>
          <cell r="B2061" t="str">
            <v>TUBO DE COBRE SEM COSTURA,CLASSE EL - 1/2"</v>
          </cell>
          <cell r="C2061" t="str">
            <v>M</v>
          </cell>
          <cell r="D2061">
            <v>16.309999999999999</v>
          </cell>
          <cell r="E2061">
            <v>2060</v>
          </cell>
          <cell r="F2061">
            <v>100620</v>
          </cell>
        </row>
        <row r="2062">
          <cell r="A2062" t="str">
            <v>10.06.21</v>
          </cell>
          <cell r="B2062" t="str">
            <v>TUBO DE COBRE SEM COSTURA,CLASSE EL - 3/4"</v>
          </cell>
          <cell r="C2062" t="str">
            <v>M</v>
          </cell>
          <cell r="D2062">
            <v>22.68</v>
          </cell>
          <cell r="E2062">
            <v>2061</v>
          </cell>
          <cell r="F2062">
            <v>100621</v>
          </cell>
        </row>
        <row r="2063">
          <cell r="A2063" t="str">
            <v>10.06.22</v>
          </cell>
          <cell r="B2063" t="str">
            <v>TUBO DE COBRE SEM COSTURA,CLASSE EL - 1"</v>
          </cell>
          <cell r="C2063" t="str">
            <v>M</v>
          </cell>
          <cell r="D2063">
            <v>28.12</v>
          </cell>
          <cell r="E2063">
            <v>2062</v>
          </cell>
          <cell r="F2063">
            <v>100622</v>
          </cell>
        </row>
        <row r="2064">
          <cell r="A2064" t="str">
            <v>10.06.23</v>
          </cell>
          <cell r="B2064" t="str">
            <v>TUBO DE COBRE SEM COSTURA,CLASSE EL - 1 1/4"</v>
          </cell>
          <cell r="C2064" t="str">
            <v>M</v>
          </cell>
          <cell r="D2064">
            <v>36.549999999999997</v>
          </cell>
          <cell r="E2064">
            <v>2063</v>
          </cell>
          <cell r="F2064">
            <v>100623</v>
          </cell>
        </row>
        <row r="2065">
          <cell r="A2065" t="str">
            <v>10.06.24</v>
          </cell>
          <cell r="B2065" t="str">
            <v>TUBO DE COBRE SEM COSTURA,CLASSE EL - 1 1/2"</v>
          </cell>
          <cell r="C2065" t="str">
            <v>M</v>
          </cell>
          <cell r="D2065">
            <v>46.47</v>
          </cell>
          <cell r="E2065">
            <v>2064</v>
          </cell>
          <cell r="F2065">
            <v>100624</v>
          </cell>
        </row>
        <row r="2066">
          <cell r="A2066" t="str">
            <v>10.06.25</v>
          </cell>
          <cell r="B2066" t="str">
            <v>TUBO DE COBRE SEM COSTURA,CLASSE EL - 2"</v>
          </cell>
          <cell r="C2066" t="str">
            <v>M</v>
          </cell>
          <cell r="D2066">
            <v>65.77</v>
          </cell>
          <cell r="E2066">
            <v>2065</v>
          </cell>
          <cell r="F2066">
            <v>100625</v>
          </cell>
        </row>
        <row r="2067">
          <cell r="A2067" t="str">
            <v>10.06.50</v>
          </cell>
          <cell r="B2067" t="str">
            <v>REGISTRO DE GAVETA,METAL AMARELO - 1/2"</v>
          </cell>
          <cell r="C2067" t="str">
            <v>UN</v>
          </cell>
          <cell r="D2067">
            <v>19.75</v>
          </cell>
          <cell r="E2067">
            <v>2066</v>
          </cell>
          <cell r="F2067">
            <v>100650</v>
          </cell>
        </row>
        <row r="2068">
          <cell r="A2068" t="str">
            <v>10.06.51</v>
          </cell>
          <cell r="B2068" t="str">
            <v>REGISTRO DE GAVETA,METAL AMARELO - 3/4"</v>
          </cell>
          <cell r="C2068" t="str">
            <v>UN</v>
          </cell>
          <cell r="D2068">
            <v>21.36</v>
          </cell>
          <cell r="E2068">
            <v>2067</v>
          </cell>
          <cell r="F2068">
            <v>100651</v>
          </cell>
        </row>
        <row r="2069">
          <cell r="A2069" t="str">
            <v>10.06.52</v>
          </cell>
          <cell r="B2069" t="str">
            <v>REGISTRO DE GAVETA,METAL AMARELO - 1"</v>
          </cell>
          <cell r="C2069" t="str">
            <v>UN</v>
          </cell>
          <cell r="D2069">
            <v>25.34</v>
          </cell>
          <cell r="E2069">
            <v>2068</v>
          </cell>
          <cell r="F2069">
            <v>100652</v>
          </cell>
        </row>
        <row r="2070">
          <cell r="A2070" t="str">
            <v>10.06.53</v>
          </cell>
          <cell r="B2070" t="str">
            <v>REGISTRO DE GAVETA,METAL AMARELO - 1 1/4"</v>
          </cell>
          <cell r="C2070" t="str">
            <v>UN</v>
          </cell>
          <cell r="D2070">
            <v>45.97</v>
          </cell>
          <cell r="E2070">
            <v>2069</v>
          </cell>
          <cell r="F2070">
            <v>100653</v>
          </cell>
        </row>
        <row r="2071">
          <cell r="A2071" t="str">
            <v>10.06.54</v>
          </cell>
          <cell r="B2071" t="str">
            <v>REGISTRO DE GAVETA,METAL AMARELO - 1 1/2"</v>
          </cell>
          <cell r="C2071" t="str">
            <v>UN</v>
          </cell>
          <cell r="D2071">
            <v>44.89</v>
          </cell>
          <cell r="E2071">
            <v>2070</v>
          </cell>
          <cell r="F2071">
            <v>100654</v>
          </cell>
        </row>
        <row r="2072">
          <cell r="A2072" t="str">
            <v>10.06.55</v>
          </cell>
          <cell r="B2072" t="str">
            <v>REGISTRO DE GAVETA,METAL AMARELO - 2"</v>
          </cell>
          <cell r="C2072" t="str">
            <v>UN</v>
          </cell>
          <cell r="D2072">
            <v>59.61</v>
          </cell>
          <cell r="E2072">
            <v>2071</v>
          </cell>
          <cell r="F2072">
            <v>100655</v>
          </cell>
        </row>
        <row r="2073">
          <cell r="A2073" t="str">
            <v>10.06.60</v>
          </cell>
          <cell r="B2073" t="str">
            <v>REGISTRO DE GAVETA,METAL CROMADO - 1/2"</v>
          </cell>
          <cell r="C2073" t="str">
            <v>UN</v>
          </cell>
          <cell r="D2073">
            <v>47.64</v>
          </cell>
          <cell r="E2073">
            <v>2072</v>
          </cell>
          <cell r="F2073">
            <v>100660</v>
          </cell>
        </row>
        <row r="2074">
          <cell r="A2074" t="str">
            <v>10.06.61</v>
          </cell>
          <cell r="B2074" t="str">
            <v>REGISTRO DE GAVETA,METAL CROMADO - 3/4"</v>
          </cell>
          <cell r="C2074" t="str">
            <v>UN</v>
          </cell>
          <cell r="D2074">
            <v>52.52</v>
          </cell>
          <cell r="E2074">
            <v>2073</v>
          </cell>
          <cell r="F2074">
            <v>100661</v>
          </cell>
        </row>
        <row r="2075">
          <cell r="A2075" t="str">
            <v>10.06.62</v>
          </cell>
          <cell r="B2075" t="str">
            <v>REGISTRO DE GAVETA,METAL CROMADO - 1"</v>
          </cell>
          <cell r="C2075" t="str">
            <v>UN</v>
          </cell>
          <cell r="D2075">
            <v>59.34</v>
          </cell>
          <cell r="E2075">
            <v>2074</v>
          </cell>
          <cell r="F2075">
            <v>100662</v>
          </cell>
        </row>
        <row r="2076">
          <cell r="A2076" t="str">
            <v>10.06.65</v>
          </cell>
          <cell r="B2076" t="str">
            <v>REGISTRO DE PRESSAO,METAL CROMADO - 1/2"</v>
          </cell>
          <cell r="C2076" t="str">
            <v>UN</v>
          </cell>
          <cell r="D2076">
            <v>53.89</v>
          </cell>
          <cell r="E2076">
            <v>2075</v>
          </cell>
          <cell r="F2076">
            <v>100665</v>
          </cell>
        </row>
        <row r="2077">
          <cell r="A2077" t="str">
            <v>10.06.66</v>
          </cell>
          <cell r="B2077" t="str">
            <v>REGISTRO DE PRESSAO,METAL CROMADO - 3/4"</v>
          </cell>
          <cell r="C2077" t="str">
            <v>UN</v>
          </cell>
          <cell r="D2077">
            <v>52.52</v>
          </cell>
          <cell r="E2077">
            <v>2076</v>
          </cell>
          <cell r="F2077">
            <v>100666</v>
          </cell>
        </row>
        <row r="2078">
          <cell r="A2078" t="str">
            <v>10.06.71</v>
          </cell>
          <cell r="B2078" t="str">
            <v>VALVULA DE RETENCAO HORIZONTAL - 3/4"</v>
          </cell>
          <cell r="C2078" t="str">
            <v>UN</v>
          </cell>
          <cell r="D2078">
            <v>36.630000000000003</v>
          </cell>
          <cell r="E2078">
            <v>2077</v>
          </cell>
          <cell r="F2078">
            <v>100671</v>
          </cell>
        </row>
        <row r="2079">
          <cell r="A2079" t="str">
            <v>10.06.72</v>
          </cell>
          <cell r="B2079" t="str">
            <v>VALVULA DE RETENCAO HORIZONTAL - 1"</v>
          </cell>
          <cell r="C2079" t="str">
            <v>UN</v>
          </cell>
          <cell r="D2079">
            <v>46.23</v>
          </cell>
          <cell r="E2079">
            <v>2078</v>
          </cell>
          <cell r="F2079">
            <v>100672</v>
          </cell>
        </row>
        <row r="2080">
          <cell r="A2080" t="str">
            <v>10.06.73</v>
          </cell>
          <cell r="B2080" t="str">
            <v>VALVULA DE RETENCAO HORIZONTAL - 1 1/4"</v>
          </cell>
          <cell r="C2080" t="str">
            <v>UN</v>
          </cell>
          <cell r="D2080">
            <v>60.06</v>
          </cell>
          <cell r="E2080">
            <v>2079</v>
          </cell>
          <cell r="F2080">
            <v>100673</v>
          </cell>
        </row>
        <row r="2081">
          <cell r="A2081" t="str">
            <v>10.06.74</v>
          </cell>
          <cell r="B2081" t="str">
            <v>VALVULA DE RETENCAO HORIZONTAL - 1 1/2"</v>
          </cell>
          <cell r="C2081" t="str">
            <v>UN</v>
          </cell>
          <cell r="D2081">
            <v>71.08</v>
          </cell>
          <cell r="E2081">
            <v>2080</v>
          </cell>
          <cell r="F2081">
            <v>100674</v>
          </cell>
        </row>
        <row r="2082">
          <cell r="A2082" t="str">
            <v>10.06.85</v>
          </cell>
          <cell r="B2082" t="str">
            <v>ISOLAMENTO TERMICO COM CALHA DE LA DE VIDRO - 3/4"</v>
          </cell>
          <cell r="C2082" t="str">
            <v>M</v>
          </cell>
          <cell r="D2082">
            <v>11.98</v>
          </cell>
          <cell r="E2082">
            <v>2081</v>
          </cell>
          <cell r="F2082">
            <v>100685</v>
          </cell>
        </row>
        <row r="2083">
          <cell r="A2083" t="str">
            <v>10.06.86</v>
          </cell>
          <cell r="B2083" t="str">
            <v>ISOLAMENTO TERMICO COM CALHA DE LA DE VIDRO - 1"</v>
          </cell>
          <cell r="C2083" t="str">
            <v>M</v>
          </cell>
          <cell r="D2083">
            <v>12.34</v>
          </cell>
          <cell r="E2083">
            <v>2082</v>
          </cell>
          <cell r="F2083">
            <v>100686</v>
          </cell>
        </row>
        <row r="2084">
          <cell r="A2084" t="str">
            <v>10.06.87</v>
          </cell>
          <cell r="B2084" t="str">
            <v>ISOLAMENTO TERMICO COM CALHA DE LA DE VIDRO - 1 1/4"</v>
          </cell>
          <cell r="C2084" t="str">
            <v>M</v>
          </cell>
          <cell r="D2084">
            <v>13.9</v>
          </cell>
          <cell r="E2084">
            <v>2083</v>
          </cell>
          <cell r="F2084">
            <v>100687</v>
          </cell>
        </row>
        <row r="2085">
          <cell r="A2085" t="str">
            <v>10.06.88</v>
          </cell>
          <cell r="B2085" t="str">
            <v>ISOLAMENTO TERMICO COM CALHA DE LA DE VIDRO - 1 1/2"</v>
          </cell>
          <cell r="C2085" t="str">
            <v>M</v>
          </cell>
          <cell r="D2085">
            <v>14.54</v>
          </cell>
          <cell r="E2085">
            <v>2084</v>
          </cell>
          <cell r="F2085">
            <v>100688</v>
          </cell>
        </row>
        <row r="2086">
          <cell r="A2086" t="str">
            <v>10.06.89</v>
          </cell>
          <cell r="B2086" t="str">
            <v>ISOLAMENTO TERMICO COM CALHA DE LA DE VIDRO - 2"</v>
          </cell>
          <cell r="C2086" t="str">
            <v>M</v>
          </cell>
          <cell r="D2086">
            <v>16.28</v>
          </cell>
          <cell r="E2086">
            <v>2085</v>
          </cell>
          <cell r="F2086">
            <v>100689</v>
          </cell>
        </row>
        <row r="2087">
          <cell r="B2087" t="str">
            <v>REDE DE GÁS</v>
          </cell>
          <cell r="E2087">
            <v>2086</v>
          </cell>
        </row>
        <row r="2088">
          <cell r="A2088" t="str">
            <v>10.07.11</v>
          </cell>
          <cell r="B2088" t="str">
            <v>TUBO PRETO DE ACO-CARBONO,CLASSE SCH-40 - 3/4"</v>
          </cell>
          <cell r="C2088" t="str">
            <v>M</v>
          </cell>
          <cell r="D2088">
            <v>19.09</v>
          </cell>
          <cell r="E2088">
            <v>2087</v>
          </cell>
          <cell r="F2088">
            <v>100711</v>
          </cell>
        </row>
        <row r="2089">
          <cell r="A2089" t="str">
            <v>10.07.12</v>
          </cell>
          <cell r="B2089" t="str">
            <v>TUBO PRETO DE ACO-CARBONO,CLASSE SCH-40 - 1"</v>
          </cell>
          <cell r="C2089" t="str">
            <v>M</v>
          </cell>
          <cell r="D2089">
            <v>26.9</v>
          </cell>
          <cell r="E2089">
            <v>2088</v>
          </cell>
          <cell r="F2089">
            <v>100712</v>
          </cell>
        </row>
        <row r="2090">
          <cell r="A2090" t="str">
            <v>10.07.13</v>
          </cell>
          <cell r="B2090" t="str">
            <v>TUBO PRETO DE ACO-CARBONO,CLASSE SCH-40 - 1 1/4"</v>
          </cell>
          <cell r="C2090" t="str">
            <v>M</v>
          </cell>
          <cell r="D2090">
            <v>36.61</v>
          </cell>
          <cell r="E2090">
            <v>2089</v>
          </cell>
          <cell r="F2090">
            <v>100713</v>
          </cell>
        </row>
        <row r="2091">
          <cell r="A2091" t="str">
            <v>10.07.14</v>
          </cell>
          <cell r="B2091" t="str">
            <v>TUBO PRETO DE ACO-CARBONO,CLASSE SCH-40 - 1 1/2"</v>
          </cell>
          <cell r="C2091" t="str">
            <v>M</v>
          </cell>
          <cell r="D2091">
            <v>42.85</v>
          </cell>
          <cell r="E2091">
            <v>2090</v>
          </cell>
          <cell r="F2091">
            <v>100714</v>
          </cell>
        </row>
        <row r="2092">
          <cell r="A2092" t="str">
            <v>10.07.20</v>
          </cell>
          <cell r="B2092" t="str">
            <v>REGISTRO ESFERICO D=3/4" P/GAS</v>
          </cell>
          <cell r="C2092" t="str">
            <v>UN</v>
          </cell>
          <cell r="D2092">
            <v>23.96</v>
          </cell>
          <cell r="E2092">
            <v>2091</v>
          </cell>
          <cell r="F2092">
            <v>100720</v>
          </cell>
        </row>
        <row r="2093">
          <cell r="A2093" t="str">
            <v>10.07.60</v>
          </cell>
          <cell r="B2093" t="str">
            <v>HV.04-ABRIGO P/GAS EM BLOCO DE CONCRETO APARENTE P/2 BUJOES</v>
          </cell>
          <cell r="C2093" t="str">
            <v>UN</v>
          </cell>
          <cell r="D2093">
            <v>186.58</v>
          </cell>
          <cell r="E2093">
            <v>2092</v>
          </cell>
          <cell r="F2093">
            <v>100760</v>
          </cell>
        </row>
        <row r="2094">
          <cell r="A2094" t="str">
            <v>10.07.61</v>
          </cell>
          <cell r="B2094" t="str">
            <v>HV.08-ABRIGO PARA GAS EM TIJOLO APARENTE P/2 BUJOES</v>
          </cell>
          <cell r="C2094" t="str">
            <v>UN</v>
          </cell>
          <cell r="D2094">
            <v>242.82</v>
          </cell>
          <cell r="E2094">
            <v>2093</v>
          </cell>
          <cell r="F2094">
            <v>100761</v>
          </cell>
        </row>
        <row r="2095">
          <cell r="A2095" t="str">
            <v>10.07.62</v>
          </cell>
          <cell r="B2095" t="str">
            <v>HV.12-ABRIGO P/GAS EM ALVENARIA REVESTIDA P/ 2 BUJOES</v>
          </cell>
          <cell r="C2095" t="str">
            <v>UN</v>
          </cell>
          <cell r="D2095">
            <v>231.03</v>
          </cell>
          <cell r="E2095">
            <v>2094</v>
          </cell>
          <cell r="F2095">
            <v>100762</v>
          </cell>
        </row>
        <row r="2096">
          <cell r="A2096" t="str">
            <v>10.07.63</v>
          </cell>
          <cell r="B2096" t="str">
            <v>HV.13-ABRIGO P/GAS EM BLOCOS DE CONCRETO APARENTE P/2 CILINDROS</v>
          </cell>
          <cell r="C2096" t="str">
            <v>UN</v>
          </cell>
          <cell r="D2096">
            <v>452.2</v>
          </cell>
          <cell r="E2096">
            <v>2095</v>
          </cell>
          <cell r="F2096">
            <v>100763</v>
          </cell>
        </row>
        <row r="2097">
          <cell r="A2097" t="str">
            <v>10.07.64</v>
          </cell>
          <cell r="B2097" t="str">
            <v>HV.14-ABRIGO P/GAS EM BLOCO DE CONCRETO APARENTE P/4 CILINDROS</v>
          </cell>
          <cell r="C2097" t="str">
            <v>UN</v>
          </cell>
          <cell r="D2097">
            <v>589.96</v>
          </cell>
          <cell r="E2097">
            <v>2096</v>
          </cell>
          <cell r="F2097">
            <v>100764</v>
          </cell>
        </row>
        <row r="2098">
          <cell r="A2098" t="str">
            <v>10.07.65</v>
          </cell>
          <cell r="B2098" t="str">
            <v>HV.15-ABRIGO P/GAS EM BLOCO DE CONCRETO APARENTE P/6 CILINDROS</v>
          </cell>
          <cell r="C2098" t="str">
            <v>UN</v>
          </cell>
          <cell r="D2098">
            <v>762.88</v>
          </cell>
          <cell r="E2098">
            <v>2097</v>
          </cell>
          <cell r="F2098">
            <v>100765</v>
          </cell>
        </row>
        <row r="2099">
          <cell r="A2099" t="str">
            <v>10.07.66</v>
          </cell>
          <cell r="B2099" t="str">
            <v>HV.16-ABRIGO P/GAS EM TIJOLO APARENTE P/2 CILINDROS</v>
          </cell>
          <cell r="C2099" t="str">
            <v>UN</v>
          </cell>
          <cell r="D2099">
            <v>648.76</v>
          </cell>
          <cell r="E2099">
            <v>2098</v>
          </cell>
          <cell r="F2099">
            <v>100766</v>
          </cell>
        </row>
        <row r="2100">
          <cell r="A2100" t="str">
            <v>10.07.67</v>
          </cell>
          <cell r="B2100" t="str">
            <v>HV.17-ABRIGO P/GAS EM TIJOLO APARENTE P/4 CILINDROS</v>
          </cell>
          <cell r="C2100" t="str">
            <v>UN</v>
          </cell>
          <cell r="D2100">
            <v>833.8</v>
          </cell>
          <cell r="E2100">
            <v>2099</v>
          </cell>
          <cell r="F2100">
            <v>100767</v>
          </cell>
        </row>
        <row r="2101">
          <cell r="A2101" t="str">
            <v>10.07.68</v>
          </cell>
          <cell r="B2101" t="str">
            <v>HV.18-ABRIGO P/GAS EM TIJOLO APARENTE P/6 CILINDROS</v>
          </cell>
          <cell r="C2101" t="str">
            <v>UN</v>
          </cell>
          <cell r="D2101">
            <v>1052.9000000000001</v>
          </cell>
          <cell r="E2101">
            <v>2100</v>
          </cell>
          <cell r="F2101">
            <v>100768</v>
          </cell>
        </row>
        <row r="2102">
          <cell r="A2102" t="str">
            <v>10.07.69</v>
          </cell>
          <cell r="B2102" t="str">
            <v>HV.19-ABRIGO P/GAS EM ALVENARIA REVESTIDA P/2 CILINDROS</v>
          </cell>
          <cell r="C2102" t="str">
            <v>UN</v>
          </cell>
          <cell r="D2102">
            <v>549.92999999999995</v>
          </cell>
          <cell r="E2102">
            <v>2101</v>
          </cell>
          <cell r="F2102">
            <v>100769</v>
          </cell>
        </row>
        <row r="2103">
          <cell r="A2103" t="str">
            <v>10.07.70</v>
          </cell>
          <cell r="B2103" t="str">
            <v>HV.20-ABRIGO P/GAS EM ALVENARIA REVESTIDA P/4 CILINDROS</v>
          </cell>
          <cell r="C2103" t="str">
            <v>UN</v>
          </cell>
          <cell r="D2103">
            <v>707.14</v>
          </cell>
          <cell r="E2103">
            <v>2102</v>
          </cell>
          <cell r="F2103">
            <v>100770</v>
          </cell>
        </row>
        <row r="2104">
          <cell r="A2104" t="str">
            <v>10.07.71</v>
          </cell>
          <cell r="B2104" t="str">
            <v>HV.21-ABRIGO P/GAS EM ALVENARIA REVESTIDA P/6 CILINDROS</v>
          </cell>
          <cell r="C2104" t="str">
            <v>UN</v>
          </cell>
          <cell r="D2104">
            <v>899.48</v>
          </cell>
          <cell r="E2104">
            <v>2103</v>
          </cell>
          <cell r="F2104">
            <v>100771</v>
          </cell>
        </row>
        <row r="2105">
          <cell r="A2105" t="str">
            <v>10.07.80</v>
          </cell>
          <cell r="B2105" t="str">
            <v>HD.10 INSTALACAO P/ 2 BUJOES GLP 13KG EXCLUSIVE ABRIGO</v>
          </cell>
          <cell r="C2105" t="str">
            <v>UN</v>
          </cell>
          <cell r="D2105">
            <v>5.72</v>
          </cell>
          <cell r="E2105">
            <v>2104</v>
          </cell>
          <cell r="F2105">
            <v>100780</v>
          </cell>
        </row>
        <row r="2106">
          <cell r="A2106" t="str">
            <v>10.07.81</v>
          </cell>
          <cell r="B2106" t="str">
            <v>HD.11 INSTALACAO P/ 2 CILINDROS GLP 45 KG EXCLUSIVE ABRIGO</v>
          </cell>
          <cell r="C2106" t="str">
            <v>UN</v>
          </cell>
          <cell r="D2106">
            <v>274.07</v>
          </cell>
          <cell r="E2106">
            <v>2105</v>
          </cell>
          <cell r="F2106">
            <v>100781</v>
          </cell>
        </row>
        <row r="2107">
          <cell r="A2107" t="str">
            <v>10.07.82</v>
          </cell>
          <cell r="B2107" t="str">
            <v>HD.12 INSTALACAO P/ 4 CILINDRO GLP 45 KGS EXCLUSIVE ABRIGO</v>
          </cell>
          <cell r="C2107" t="str">
            <v>UN</v>
          </cell>
          <cell r="D2107">
            <v>358.35</v>
          </cell>
          <cell r="E2107">
            <v>2106</v>
          </cell>
          <cell r="F2107">
            <v>100782</v>
          </cell>
        </row>
        <row r="2108">
          <cell r="A2108" t="str">
            <v>10.07.83</v>
          </cell>
          <cell r="B2108" t="str">
            <v>HD.13 INSTALACAO P/ 6 CILINDROS GLP, 45KG EXCLUSIVE ABRIGO</v>
          </cell>
          <cell r="C2108" t="str">
            <v>UN</v>
          </cell>
          <cell r="D2108">
            <v>432.16</v>
          </cell>
          <cell r="E2108">
            <v>2107</v>
          </cell>
          <cell r="F2108">
            <v>100783</v>
          </cell>
        </row>
        <row r="2109">
          <cell r="A2109" t="str">
            <v>10.07.85</v>
          </cell>
          <cell r="B2109" t="str">
            <v>BUJAO DE GAS DE 13KG COM CARGA</v>
          </cell>
          <cell r="C2109" t="str">
            <v>UN</v>
          </cell>
          <cell r="D2109">
            <v>27.99</v>
          </cell>
          <cell r="E2109">
            <v>2108</v>
          </cell>
          <cell r="F2109">
            <v>100785</v>
          </cell>
        </row>
        <row r="2110">
          <cell r="A2110" t="str">
            <v>10.07.86</v>
          </cell>
          <cell r="B2110" t="str">
            <v>CILINDRO DE G.L.P. DE 45 KG COM CARGA</v>
          </cell>
          <cell r="C2110" t="str">
            <v>UN</v>
          </cell>
          <cell r="D2110">
            <v>130.44</v>
          </cell>
          <cell r="E2110">
            <v>2109</v>
          </cell>
          <cell r="F2110">
            <v>100786</v>
          </cell>
        </row>
        <row r="2111">
          <cell r="A2111" t="str">
            <v>10.07.90</v>
          </cell>
          <cell r="B2111" t="str">
            <v>CAIXA COM COLETOR DE AGUA (SIFAO) PARA REDE DE GAS</v>
          </cell>
          <cell r="C2111" t="str">
            <v>UN</v>
          </cell>
          <cell r="D2111">
            <v>50.52</v>
          </cell>
          <cell r="E2111">
            <v>2110</v>
          </cell>
          <cell r="F2111">
            <v>100790</v>
          </cell>
        </row>
        <row r="2112">
          <cell r="A2112" t="str">
            <v>10.07.95</v>
          </cell>
          <cell r="B2112" t="str">
            <v>PROTECAO ANTICORROSIVA PARA TUBULACAO ENTERRADA</v>
          </cell>
          <cell r="C2112" t="str">
            <v>M</v>
          </cell>
          <cell r="D2112">
            <v>1.61</v>
          </cell>
          <cell r="E2112">
            <v>2111</v>
          </cell>
          <cell r="F2112">
            <v>100795</v>
          </cell>
        </row>
        <row r="2113">
          <cell r="A2113" t="str">
            <v>10.07.98</v>
          </cell>
          <cell r="B2113" t="str">
            <v>ENVELOPAMENTO DE TUBULACAO ENTERRADA,COM CONCRETO</v>
          </cell>
          <cell r="C2113" t="str">
            <v>M</v>
          </cell>
          <cell r="D2113">
            <v>9.8699999999999992</v>
          </cell>
          <cell r="E2113">
            <v>2112</v>
          </cell>
          <cell r="F2113">
            <v>100798</v>
          </cell>
        </row>
        <row r="2114">
          <cell r="B2114" t="str">
            <v>REDE DE PREVENÇÃO E COMBATE A INCÊNDIOS</v>
          </cell>
          <cell r="E2114">
            <v>2113</v>
          </cell>
        </row>
        <row r="2115">
          <cell r="A2115" t="str">
            <v>10.08.02</v>
          </cell>
          <cell r="B2115" t="str">
            <v>TUBO DE ACO-CARBONO GALVANIZADO,CLASSE MEDIA (DIN2440) - 2 1/2"</v>
          </cell>
          <cell r="C2115" t="str">
            <v>M</v>
          </cell>
          <cell r="D2115">
            <v>82.79</v>
          </cell>
          <cell r="E2115">
            <v>2114</v>
          </cell>
          <cell r="F2115">
            <v>100802</v>
          </cell>
        </row>
        <row r="2116">
          <cell r="A2116" t="str">
            <v>10.08.03</v>
          </cell>
          <cell r="B2116" t="str">
            <v>TUBO DE ACO-CARBONO GALVANIZADO,CLASSE MEDIA (DIN2440) - 3"</v>
          </cell>
          <cell r="C2116" t="str">
            <v>M</v>
          </cell>
          <cell r="D2116">
            <v>124.39</v>
          </cell>
          <cell r="E2116">
            <v>2115</v>
          </cell>
          <cell r="F2116">
            <v>100803</v>
          </cell>
        </row>
        <row r="2117">
          <cell r="A2117" t="str">
            <v>10.08.05</v>
          </cell>
          <cell r="B2117" t="str">
            <v>TUBO DE ACO-CARBONO GALVANIZADO,CLASSE MEDIA (DIN2440) - 4"</v>
          </cell>
          <cell r="C2117" t="str">
            <v>M</v>
          </cell>
          <cell r="D2117">
            <v>171.11</v>
          </cell>
          <cell r="E2117">
            <v>2116</v>
          </cell>
          <cell r="F2117">
            <v>100805</v>
          </cell>
        </row>
        <row r="2118">
          <cell r="A2118" t="str">
            <v>10.08.06</v>
          </cell>
          <cell r="B2118" t="str">
            <v>TUBO DE ACO-CARBONO GALVANIZADO,CLASSE MEDIA (DIN2440) - 6"</v>
          </cell>
          <cell r="C2118" t="str">
            <v>M</v>
          </cell>
          <cell r="D2118">
            <v>286.64999999999998</v>
          </cell>
          <cell r="E2118">
            <v>2117</v>
          </cell>
          <cell r="F2118">
            <v>100806</v>
          </cell>
        </row>
        <row r="2119">
          <cell r="A2119" t="str">
            <v>10.08.31</v>
          </cell>
          <cell r="B2119" t="str">
            <v>REGISTRO DE GAVETA,METAL AMARELO - 2 1/2"</v>
          </cell>
          <cell r="C2119" t="str">
            <v>UN</v>
          </cell>
          <cell r="D2119">
            <v>142.51</v>
          </cell>
          <cell r="E2119">
            <v>2118</v>
          </cell>
          <cell r="F2119">
            <v>100831</v>
          </cell>
        </row>
        <row r="2120">
          <cell r="A2120" t="str">
            <v>10.08.32</v>
          </cell>
          <cell r="B2120" t="str">
            <v>REGISTRO DE GAVETA,METAL AMARELO - 3"</v>
          </cell>
          <cell r="C2120" t="str">
            <v>UN</v>
          </cell>
          <cell r="D2120">
            <v>259.83</v>
          </cell>
          <cell r="E2120">
            <v>2119</v>
          </cell>
          <cell r="F2120">
            <v>100832</v>
          </cell>
        </row>
        <row r="2121">
          <cell r="A2121" t="str">
            <v>10.08.34</v>
          </cell>
          <cell r="B2121" t="str">
            <v>REGISTRO DE GAVETA,METAL AMARELO - 4"</v>
          </cell>
          <cell r="C2121" t="str">
            <v>UN</v>
          </cell>
          <cell r="D2121">
            <v>442.22</v>
          </cell>
          <cell r="E2121">
            <v>2120</v>
          </cell>
          <cell r="F2121">
            <v>100834</v>
          </cell>
        </row>
        <row r="2122">
          <cell r="A2122" t="str">
            <v>10.08.41</v>
          </cell>
          <cell r="B2122" t="str">
            <v>VALVULA DE RETENCAO VERTICAL,TIPO PESADO - 2 1/2"</v>
          </cell>
          <cell r="C2122" t="str">
            <v>UN</v>
          </cell>
          <cell r="D2122">
            <v>87.4</v>
          </cell>
          <cell r="E2122">
            <v>2121</v>
          </cell>
          <cell r="F2122">
            <v>100841</v>
          </cell>
        </row>
        <row r="2123">
          <cell r="A2123" t="str">
            <v>10.08.49</v>
          </cell>
          <cell r="B2123" t="str">
            <v>ENVELOPAMENTO DE TUBULACAO ENTERRADA,COM CONCRETO</v>
          </cell>
          <cell r="C2123" t="str">
            <v>M</v>
          </cell>
          <cell r="D2123">
            <v>9.8699999999999992</v>
          </cell>
          <cell r="E2123">
            <v>2122</v>
          </cell>
          <cell r="F2123">
            <v>100849</v>
          </cell>
        </row>
        <row r="2124">
          <cell r="A2124" t="str">
            <v>10.08.50</v>
          </cell>
          <cell r="B2124" t="str">
            <v>RECALQUE DE PASSEIO C/UNIAO ENG.RAPIDO - REGISTRO TIPO GLOBO 2 1/2"</v>
          </cell>
          <cell r="C2124" t="str">
            <v>UN</v>
          </cell>
          <cell r="D2124">
            <v>166.4</v>
          </cell>
          <cell r="E2124">
            <v>2123</v>
          </cell>
          <cell r="F2124">
            <v>100850</v>
          </cell>
        </row>
        <row r="2125">
          <cell r="A2125" t="str">
            <v>10.08.55</v>
          </cell>
          <cell r="B2125" t="str">
            <v>HIDRANTE COM UNIAO DE ENGATE RAPIDO - REGISTRO TIPO GLOBO 2 1/2"</v>
          </cell>
          <cell r="C2125" t="str">
            <v>UN</v>
          </cell>
          <cell r="D2125">
            <v>84.63</v>
          </cell>
          <cell r="E2125">
            <v>2124</v>
          </cell>
          <cell r="F2125">
            <v>100855</v>
          </cell>
        </row>
        <row r="2126">
          <cell r="A2126" t="str">
            <v>10.08.60</v>
          </cell>
          <cell r="B2126" t="str">
            <v>ABRIGO DE EMBUTIR,PARA HIDRANTE E MANGUEIRA - CHAPA DE ACO N.20</v>
          </cell>
          <cell r="C2126" t="str">
            <v>UN</v>
          </cell>
          <cell r="D2126">
            <v>164.26</v>
          </cell>
          <cell r="E2126">
            <v>2125</v>
          </cell>
          <cell r="F2126">
            <v>100860</v>
          </cell>
        </row>
        <row r="2127">
          <cell r="A2127" t="str">
            <v>10.08.65</v>
          </cell>
          <cell r="B2127" t="str">
            <v>MANGUEIRA DE INCENDIO COM UNIAO DE ENGATE RAPIDO,15M - 1 1/2"</v>
          </cell>
          <cell r="C2127" t="str">
            <v>UN</v>
          </cell>
          <cell r="D2127">
            <v>135.33000000000001</v>
          </cell>
          <cell r="E2127">
            <v>2126</v>
          </cell>
          <cell r="F2127">
            <v>100865</v>
          </cell>
        </row>
        <row r="2128">
          <cell r="A2128" t="str">
            <v>10.08.68</v>
          </cell>
          <cell r="B2128" t="str">
            <v>MANGUEIRA DE INCENDIO COM UNIAO DE ENGATE RAPIDO,30M - 1 1/2"</v>
          </cell>
          <cell r="C2128" t="str">
            <v>UN</v>
          </cell>
          <cell r="D2128">
            <v>275.68</v>
          </cell>
          <cell r="E2128">
            <v>2127</v>
          </cell>
          <cell r="F2128">
            <v>100868</v>
          </cell>
        </row>
        <row r="2129">
          <cell r="A2129" t="str">
            <v>10.08.72</v>
          </cell>
          <cell r="B2129" t="str">
            <v>MANGUEIRA DE INCENDIO COM UNIAO DE ENGATE RAPIDO,30M - 2 1/2"</v>
          </cell>
          <cell r="C2129" t="str">
            <v>UN</v>
          </cell>
          <cell r="D2129">
            <v>628.07000000000005</v>
          </cell>
          <cell r="E2129">
            <v>2128</v>
          </cell>
          <cell r="F2129">
            <v>100872</v>
          </cell>
        </row>
        <row r="2130">
          <cell r="A2130" t="str">
            <v>10.08.73</v>
          </cell>
          <cell r="B2130" t="str">
            <v>ESGUICHO DE INCENDIO COM ENGATE RAPIDO - 1 1/2"X1/2"</v>
          </cell>
          <cell r="C2130" t="str">
            <v>UN</v>
          </cell>
          <cell r="D2130">
            <v>17.39</v>
          </cell>
          <cell r="E2130">
            <v>2129</v>
          </cell>
          <cell r="F2130">
            <v>100873</v>
          </cell>
        </row>
        <row r="2131">
          <cell r="A2131" t="str">
            <v>10.08.77</v>
          </cell>
          <cell r="B2131" t="str">
            <v>ESGUICHO DE INCENDIO COM ENGATE RAPIDO - 2 1/2"X5/8"</v>
          </cell>
          <cell r="C2131" t="str">
            <v>UN</v>
          </cell>
          <cell r="D2131">
            <v>59.71</v>
          </cell>
          <cell r="E2131">
            <v>2130</v>
          </cell>
          <cell r="F2131">
            <v>100877</v>
          </cell>
        </row>
        <row r="2132">
          <cell r="A2132" t="str">
            <v>10.08.80</v>
          </cell>
          <cell r="B2132" t="str">
            <v>EXTINTOR DE INCENDIO COM CARGA DE GAS CARBONICO (CO2) - 4KG</v>
          </cell>
          <cell r="C2132" t="str">
            <v>UN</v>
          </cell>
          <cell r="D2132">
            <v>166.84</v>
          </cell>
          <cell r="E2132">
            <v>2131</v>
          </cell>
          <cell r="F2132">
            <v>100880</v>
          </cell>
        </row>
        <row r="2133">
          <cell r="A2133" t="str">
            <v>10.08.81</v>
          </cell>
          <cell r="B2133" t="str">
            <v>EXTINTOR DE INCENDIO COM CARGA DE GAS CARBONICO (CO2) - 6KG</v>
          </cell>
          <cell r="C2133" t="str">
            <v>UN</v>
          </cell>
          <cell r="D2133">
            <v>230.76</v>
          </cell>
          <cell r="E2133">
            <v>2132</v>
          </cell>
          <cell r="F2133">
            <v>100881</v>
          </cell>
        </row>
        <row r="2134">
          <cell r="A2134" t="str">
            <v>10.08.82</v>
          </cell>
          <cell r="B2134" t="str">
            <v>EXTINTOR DE INCENDIO COM CARGA DE GAS CARBONICO (CO2) - 10KG</v>
          </cell>
          <cell r="C2134" t="str">
            <v>UN</v>
          </cell>
          <cell r="D2134">
            <v>538.5</v>
          </cell>
          <cell r="E2134">
            <v>2133</v>
          </cell>
          <cell r="F2134">
            <v>100882</v>
          </cell>
        </row>
        <row r="2135">
          <cell r="A2135" t="str">
            <v>10.08.85</v>
          </cell>
          <cell r="B2135" t="str">
            <v>EXTINTOR DE INCENDIO COM CARGA DE AGUA PRESSURIZADA - 10L</v>
          </cell>
          <cell r="C2135" t="str">
            <v>UN</v>
          </cell>
          <cell r="D2135">
            <v>55.03</v>
          </cell>
          <cell r="E2135">
            <v>2134</v>
          </cell>
          <cell r="F2135">
            <v>100885</v>
          </cell>
        </row>
        <row r="2136">
          <cell r="A2136" t="str">
            <v>10.08.88</v>
          </cell>
          <cell r="B2136" t="str">
            <v>EXTINTOR DE INCENDIO COM CARGA DE ESPUMA QUIMICA - 10L</v>
          </cell>
          <cell r="C2136" t="str">
            <v>UN</v>
          </cell>
          <cell r="D2136">
            <v>284.70999999999998</v>
          </cell>
          <cell r="E2136">
            <v>2135</v>
          </cell>
          <cell r="F2136">
            <v>100888</v>
          </cell>
        </row>
        <row r="2137">
          <cell r="A2137" t="str">
            <v>10.08.90</v>
          </cell>
          <cell r="B2137" t="str">
            <v>EXTINTOR DE INCENDIO COM CARGA DE PO QUIMICO SECO - 4KG</v>
          </cell>
          <cell r="C2137" t="str">
            <v>UN</v>
          </cell>
          <cell r="D2137">
            <v>53.39</v>
          </cell>
          <cell r="E2137">
            <v>2136</v>
          </cell>
          <cell r="F2137">
            <v>100890</v>
          </cell>
        </row>
        <row r="2138">
          <cell r="A2138" t="str">
            <v>10.08.92</v>
          </cell>
          <cell r="B2138" t="str">
            <v>EXTINTOR DE INCENDIO COM CARGA DE PO QUIMICO SECO - 8KG</v>
          </cell>
          <cell r="C2138" t="str">
            <v>UN</v>
          </cell>
          <cell r="D2138">
            <v>79.31</v>
          </cell>
          <cell r="E2138">
            <v>2137</v>
          </cell>
          <cell r="F2138">
            <v>100892</v>
          </cell>
        </row>
        <row r="2139">
          <cell r="A2139" t="str">
            <v>10.08.93</v>
          </cell>
          <cell r="B2139" t="str">
            <v>EXTINTOR DE INCENDIO COM CARGA DE PO QUIMICO SECO - 12KG</v>
          </cell>
          <cell r="C2139" t="str">
            <v>UN</v>
          </cell>
          <cell r="D2139">
            <v>80.11</v>
          </cell>
          <cell r="E2139">
            <v>2138</v>
          </cell>
          <cell r="F2139">
            <v>100893</v>
          </cell>
        </row>
        <row r="2140">
          <cell r="A2140" t="str">
            <v>10.08.95</v>
          </cell>
          <cell r="B2140" t="str">
            <v>SETA P/HIDRANTE/EXTINTOR DE INCENDIO</v>
          </cell>
          <cell r="C2140" t="str">
            <v>UN</v>
          </cell>
          <cell r="D2140">
            <v>4.54</v>
          </cell>
          <cell r="E2140">
            <v>2139</v>
          </cell>
          <cell r="F2140">
            <v>100895</v>
          </cell>
        </row>
        <row r="2141">
          <cell r="B2141" t="str">
            <v>REDE DE ESGOTO SANITÁRIO - TUBULAÇÃO</v>
          </cell>
          <cell r="E2141">
            <v>2140</v>
          </cell>
        </row>
        <row r="2142">
          <cell r="A2142" t="str">
            <v>10.09.10</v>
          </cell>
          <cell r="B2142" t="str">
            <v>TUBO DE FERRO FUNDIDO PARA ESGOTO,LINHA HL - 50MM</v>
          </cell>
          <cell r="C2142" t="str">
            <v>M</v>
          </cell>
          <cell r="D2142">
            <v>115.32</v>
          </cell>
          <cell r="E2142">
            <v>2141</v>
          </cell>
          <cell r="F2142">
            <v>100910</v>
          </cell>
        </row>
        <row r="2143">
          <cell r="A2143" t="str">
            <v>10.09.11</v>
          </cell>
          <cell r="B2143" t="str">
            <v>TUBO DE FERRO FUNDIDO PARA ESGOTO,LINHA HL - 75MM</v>
          </cell>
          <cell r="C2143" t="str">
            <v>M</v>
          </cell>
          <cell r="D2143">
            <v>161.80000000000001</v>
          </cell>
          <cell r="E2143">
            <v>2142</v>
          </cell>
          <cell r="F2143">
            <v>100911</v>
          </cell>
        </row>
        <row r="2144">
          <cell r="A2144" t="str">
            <v>10.09.12</v>
          </cell>
          <cell r="B2144" t="str">
            <v>TUBO DE FERRO FUNDIDO PARA ESGOTO,LINHA HL - 100MM</v>
          </cell>
          <cell r="C2144" t="str">
            <v>M</v>
          </cell>
          <cell r="D2144">
            <v>177.81</v>
          </cell>
          <cell r="E2144">
            <v>2143</v>
          </cell>
          <cell r="F2144">
            <v>100912</v>
          </cell>
        </row>
        <row r="2145">
          <cell r="A2145" t="str">
            <v>10.09.13</v>
          </cell>
          <cell r="B2145" t="str">
            <v>TUBO DE FERRO FUNDIDO PARA ESGOTO,LINHA HL - 150MM</v>
          </cell>
          <cell r="C2145" t="str">
            <v>M</v>
          </cell>
          <cell r="D2145">
            <v>230.59</v>
          </cell>
          <cell r="E2145">
            <v>2144</v>
          </cell>
          <cell r="F2145">
            <v>100913</v>
          </cell>
        </row>
        <row r="2146">
          <cell r="A2146" t="str">
            <v>10.09.30</v>
          </cell>
          <cell r="B2146" t="str">
            <v>TUBO DE PVC RIGIDO,PONTA E BOLSA (LINHA ESGOTO) - 40MM (1 1/2")</v>
          </cell>
          <cell r="C2146" t="str">
            <v>M</v>
          </cell>
          <cell r="D2146">
            <v>9.9</v>
          </cell>
          <cell r="E2146">
            <v>2145</v>
          </cell>
          <cell r="F2146">
            <v>100930</v>
          </cell>
        </row>
        <row r="2147">
          <cell r="A2147" t="str">
            <v>10.09.31</v>
          </cell>
          <cell r="B2147" t="str">
            <v>TUBO DE PVC RIGIDO,PONTA E BOLSA (LINHA ESGOTO) - 50MM (2")</v>
          </cell>
          <cell r="C2147" t="str">
            <v>M</v>
          </cell>
          <cell r="D2147">
            <v>13.73</v>
          </cell>
          <cell r="E2147">
            <v>2146</v>
          </cell>
          <cell r="F2147">
            <v>100931</v>
          </cell>
        </row>
        <row r="2148">
          <cell r="A2148" t="str">
            <v>10.09.32</v>
          </cell>
          <cell r="B2148" t="str">
            <v>TUBO DE PVC RIGIDO,PONTA E BOLSA (LINHA ESGOTO) - 75MM (3")</v>
          </cell>
          <cell r="C2148" t="str">
            <v>M</v>
          </cell>
          <cell r="D2148">
            <v>19.399999999999999</v>
          </cell>
          <cell r="E2148">
            <v>2147</v>
          </cell>
          <cell r="F2148">
            <v>100932</v>
          </cell>
        </row>
        <row r="2149">
          <cell r="A2149" t="str">
            <v>10.09.33</v>
          </cell>
          <cell r="B2149" t="str">
            <v>TUBO DE PVC RIGIDO,PONTA E BOLSA (LINHA ESGOTO) - 100MM (4")</v>
          </cell>
          <cell r="C2149" t="str">
            <v>M</v>
          </cell>
          <cell r="D2149">
            <v>22.79</v>
          </cell>
          <cell r="E2149">
            <v>2148</v>
          </cell>
          <cell r="F2149">
            <v>100933</v>
          </cell>
        </row>
        <row r="2150">
          <cell r="A2150" t="str">
            <v>10.09.34</v>
          </cell>
          <cell r="B2150" t="str">
            <v>TUBO DE PVC RIGIDO,PONTA E BOLSA (LINHA ESGOTO) - 150MM (6")</v>
          </cell>
          <cell r="C2150" t="str">
            <v>M</v>
          </cell>
          <cell r="D2150">
            <v>42.41</v>
          </cell>
          <cell r="E2150">
            <v>2149</v>
          </cell>
          <cell r="F2150">
            <v>100934</v>
          </cell>
        </row>
        <row r="2151">
          <cell r="A2151" t="str">
            <v>10.09.35</v>
          </cell>
          <cell r="B2151" t="str">
            <v>TUBO DE PVC RIGIDO,PONTA E BOLSA (LINHA ESGOTO) - 200MM (8")</v>
          </cell>
          <cell r="C2151" t="str">
            <v>M</v>
          </cell>
          <cell r="D2151">
            <v>47.76</v>
          </cell>
          <cell r="E2151">
            <v>2150</v>
          </cell>
          <cell r="F2151">
            <v>100935</v>
          </cell>
        </row>
        <row r="2152">
          <cell r="A2152" t="str">
            <v>10.09.62</v>
          </cell>
          <cell r="B2152" t="str">
            <v>TUBO DE CERAMICA VIDRADA,PONTA E BOLSA (CLASSE A) - 4"</v>
          </cell>
          <cell r="C2152" t="str">
            <v>M</v>
          </cell>
          <cell r="D2152">
            <v>27.29</v>
          </cell>
          <cell r="E2152">
            <v>2151</v>
          </cell>
          <cell r="F2152">
            <v>100962</v>
          </cell>
        </row>
        <row r="2153">
          <cell r="A2153" t="str">
            <v>10.09.63</v>
          </cell>
          <cell r="B2153" t="str">
            <v>TUBO DE CERAMICA VIDRADA,PONTA E BOLSA (CLASSE A) - 6"</v>
          </cell>
          <cell r="C2153" t="str">
            <v>M</v>
          </cell>
          <cell r="D2153">
            <v>32.29</v>
          </cell>
          <cell r="E2153">
            <v>2152</v>
          </cell>
          <cell r="F2153">
            <v>100963</v>
          </cell>
        </row>
        <row r="2154">
          <cell r="A2154" t="str">
            <v>10.09.64</v>
          </cell>
          <cell r="B2154" t="str">
            <v>TUBO DE CERAMICA VIDRADA,PONTA E BOLSA (CLASSE A) - 8"</v>
          </cell>
          <cell r="C2154" t="str">
            <v>M</v>
          </cell>
          <cell r="D2154">
            <v>41.22</v>
          </cell>
          <cell r="E2154">
            <v>2153</v>
          </cell>
          <cell r="F2154">
            <v>100964</v>
          </cell>
        </row>
        <row r="2155">
          <cell r="A2155" t="str">
            <v>10.09.65</v>
          </cell>
          <cell r="B2155" t="str">
            <v>TUBO DE CERAMICA VIDRADA,PONTA E BOLSA (CLASSE A) - 10"</v>
          </cell>
          <cell r="C2155" t="str">
            <v>M</v>
          </cell>
          <cell r="D2155">
            <v>49.53</v>
          </cell>
          <cell r="E2155">
            <v>2154</v>
          </cell>
          <cell r="F2155">
            <v>100965</v>
          </cell>
        </row>
        <row r="2156">
          <cell r="A2156" t="str">
            <v>10.09.98</v>
          </cell>
          <cell r="B2156" t="str">
            <v>ENVELOPAMENTO DE TUBULACAO ENTERRADA,COM CONCRETO</v>
          </cell>
          <cell r="C2156" t="str">
            <v>M</v>
          </cell>
          <cell r="D2156">
            <v>9.8699999999999992</v>
          </cell>
          <cell r="E2156">
            <v>2155</v>
          </cell>
          <cell r="F2156">
            <v>100998</v>
          </cell>
        </row>
        <row r="2157">
          <cell r="B2157" t="str">
            <v>REDE DE ESGOTO SANITÁRIO - ACESSÓRIOS</v>
          </cell>
          <cell r="E2157">
            <v>2156</v>
          </cell>
        </row>
        <row r="2158">
          <cell r="A2158" t="str">
            <v>10.10.01</v>
          </cell>
          <cell r="B2158" t="str">
            <v>RALO SECO DE PVC RIGIDO, COM SAÍDA SOLD. DE 40MM DIAM. 100MM</v>
          </cell>
          <cell r="C2158" t="str">
            <v>UN</v>
          </cell>
          <cell r="D2158">
            <v>32.96</v>
          </cell>
          <cell r="E2158">
            <v>2157</v>
          </cell>
          <cell r="F2158">
            <v>101001</v>
          </cell>
        </row>
        <row r="2159">
          <cell r="A2159" t="str">
            <v>10.10.10</v>
          </cell>
          <cell r="B2159" t="str">
            <v>CAIXA SIFONADA DE PVC RIGIDO - 100X150MM</v>
          </cell>
          <cell r="C2159" t="str">
            <v>UN</v>
          </cell>
          <cell r="D2159">
            <v>36.159999999999997</v>
          </cell>
          <cell r="E2159">
            <v>2158</v>
          </cell>
          <cell r="F2159">
            <v>101010</v>
          </cell>
        </row>
        <row r="2160">
          <cell r="A2160" t="str">
            <v>10.10.12</v>
          </cell>
          <cell r="B2160" t="str">
            <v>CAIXA SIFONADA DE PVC RIGIDO - 150X150MM</v>
          </cell>
          <cell r="C2160" t="str">
            <v>UN</v>
          </cell>
          <cell r="D2160">
            <v>52.83</v>
          </cell>
          <cell r="E2160">
            <v>2159</v>
          </cell>
          <cell r="F2160">
            <v>101012</v>
          </cell>
        </row>
        <row r="2161">
          <cell r="A2161" t="str">
            <v>10.10.15</v>
          </cell>
          <cell r="B2161" t="str">
            <v>CAIXA SIFONADA PVC RIGIDO 250X230X75MM</v>
          </cell>
          <cell r="C2161" t="str">
            <v>UN</v>
          </cell>
          <cell r="D2161">
            <v>69.12</v>
          </cell>
          <cell r="E2161">
            <v>2160</v>
          </cell>
          <cell r="F2161">
            <v>101015</v>
          </cell>
        </row>
        <row r="2162">
          <cell r="A2162" t="str">
            <v>10.10.35</v>
          </cell>
          <cell r="B2162" t="str">
            <v>RALO SECO DE FERRO FUNDIDO,COM SAIDA VERTICAL (HL) - DIAMETRO 100MM</v>
          </cell>
          <cell r="C2162" t="str">
            <v>UN</v>
          </cell>
          <cell r="D2162">
            <v>44.87</v>
          </cell>
          <cell r="E2162">
            <v>2161</v>
          </cell>
          <cell r="F2162">
            <v>101035</v>
          </cell>
        </row>
        <row r="2163">
          <cell r="A2163" t="str">
            <v>10.10.38</v>
          </cell>
          <cell r="B2163" t="str">
            <v>CAIXA SIFONADA DE FERRO FUNDIDO (HL) - DIAMETRO 150MM</v>
          </cell>
          <cell r="C2163" t="str">
            <v>UN</v>
          </cell>
          <cell r="D2163">
            <v>168.43</v>
          </cell>
          <cell r="E2163">
            <v>2162</v>
          </cell>
          <cell r="F2163">
            <v>101038</v>
          </cell>
        </row>
        <row r="2164">
          <cell r="A2164" t="str">
            <v>10.10.59</v>
          </cell>
          <cell r="B2164" t="str">
            <v>CAIXA DE GORDURA,ALVENARIA DE TIJOLOS MACICOS COMUNS - 60X60CM</v>
          </cell>
          <cell r="C2164" t="str">
            <v>UN</v>
          </cell>
          <cell r="D2164">
            <v>94.27</v>
          </cell>
          <cell r="E2164">
            <v>2163</v>
          </cell>
          <cell r="F2164">
            <v>101059</v>
          </cell>
        </row>
        <row r="2165">
          <cell r="A2165" t="str">
            <v>10.10.60</v>
          </cell>
          <cell r="B2165" t="str">
            <v>FOSSA SEPTICA EM ANEIS DE CONCRETO, PARA 10 PESSOAS - 1,40 X 1,20M</v>
          </cell>
          <cell r="C2165" t="str">
            <v>UN</v>
          </cell>
          <cell r="D2165">
            <v>1436.41</v>
          </cell>
          <cell r="E2165">
            <v>2164</v>
          </cell>
          <cell r="F2165">
            <v>101060</v>
          </cell>
        </row>
        <row r="2166">
          <cell r="A2166" t="str">
            <v>10.10.61</v>
          </cell>
          <cell r="B2166" t="str">
            <v>FOSSA SEPTICA EM ANEIS DE CONCRETO, PARA 20 PESSOAS - 1,40 X 1,70M</v>
          </cell>
          <cell r="C2166" t="str">
            <v>UN</v>
          </cell>
          <cell r="D2166">
            <v>1791.36</v>
          </cell>
          <cell r="E2166">
            <v>2165</v>
          </cell>
          <cell r="F2166">
            <v>101061</v>
          </cell>
        </row>
        <row r="2167">
          <cell r="A2167" t="str">
            <v>10.10.62</v>
          </cell>
          <cell r="B2167" t="str">
            <v>FOSSA SEPTICA EM ANEIS DE CONCRETO, PARA 30 PESSOAS - 1,40 X 2,20M</v>
          </cell>
          <cell r="C2167" t="str">
            <v>UN</v>
          </cell>
          <cell r="D2167">
            <v>2146.2600000000002</v>
          </cell>
          <cell r="E2167">
            <v>2166</v>
          </cell>
          <cell r="F2167">
            <v>101062</v>
          </cell>
        </row>
        <row r="2168">
          <cell r="A2168" t="str">
            <v>10.10.63</v>
          </cell>
          <cell r="B2168" t="str">
            <v>FOSSA SEPTICA EM ANEIS DE CONCRETO, PARA 80 PESSOAS - 2,40 X 2,00M</v>
          </cell>
          <cell r="C2168" t="str">
            <v>UN</v>
          </cell>
          <cell r="D2168">
            <v>4002.75</v>
          </cell>
          <cell r="E2168">
            <v>2167</v>
          </cell>
          <cell r="F2168">
            <v>101063</v>
          </cell>
        </row>
        <row r="2169">
          <cell r="A2169" t="str">
            <v>10.10.64</v>
          </cell>
          <cell r="B2169" t="str">
            <v>FOSSA SEPTICA EM ANEIS DE CONCRETO, PARA 100 PESSOAS - 2,40 X 2,50M</v>
          </cell>
          <cell r="C2169" t="str">
            <v>UN</v>
          </cell>
          <cell r="D2169">
            <v>4586.1400000000003</v>
          </cell>
          <cell r="E2169">
            <v>2168</v>
          </cell>
          <cell r="F2169">
            <v>101064</v>
          </cell>
        </row>
        <row r="2170">
          <cell r="A2170" t="str">
            <v>10.10.65</v>
          </cell>
          <cell r="B2170" t="str">
            <v>FOSSA SEPTICA EM ANEIS DE CONCRETO, PARA 120 PESSOAS - 2,40 X 3,00M</v>
          </cell>
          <cell r="C2170" t="str">
            <v>UN</v>
          </cell>
          <cell r="D2170">
            <v>5163.05</v>
          </cell>
          <cell r="E2170">
            <v>2169</v>
          </cell>
          <cell r="F2170">
            <v>101065</v>
          </cell>
        </row>
        <row r="2171">
          <cell r="A2171" t="str">
            <v>10.10.66</v>
          </cell>
          <cell r="B2171" t="str">
            <v>FOSSA SEPTICA EM ANEIS DE CONCRETO, PARA 140 PESSOAS - 2,40 X 3,50M</v>
          </cell>
          <cell r="C2171" t="str">
            <v>UN</v>
          </cell>
          <cell r="D2171">
            <v>5820.06</v>
          </cell>
          <cell r="E2171">
            <v>2170</v>
          </cell>
          <cell r="F2171">
            <v>101066</v>
          </cell>
        </row>
        <row r="2172">
          <cell r="A2172" t="str">
            <v>10.10.70</v>
          </cell>
          <cell r="B2172" t="str">
            <v>SUMIDOURO, DIAMETRO INTERNO 2,00M - POCO ABSORVENTE</v>
          </cell>
          <cell r="C2172" t="str">
            <v>M</v>
          </cell>
          <cell r="D2172">
            <v>294.2</v>
          </cell>
          <cell r="E2172">
            <v>2171</v>
          </cell>
          <cell r="F2172">
            <v>101070</v>
          </cell>
        </row>
        <row r="2173">
          <cell r="A2173" t="str">
            <v>10.10.71</v>
          </cell>
          <cell r="B2173" t="str">
            <v>SUMIDOURO, DIAMETRO INTERNO 2,00M - TAMPAO DE CONCRETO</v>
          </cell>
          <cell r="C2173" t="str">
            <v>UN</v>
          </cell>
          <cell r="D2173">
            <v>467.95</v>
          </cell>
          <cell r="E2173">
            <v>2172</v>
          </cell>
          <cell r="F2173">
            <v>101071</v>
          </cell>
        </row>
        <row r="2174">
          <cell r="A2174" t="str">
            <v>10.10.80</v>
          </cell>
          <cell r="B2174" t="str">
            <v>FILTRO ANAEROBICO D=2,00 M  H=2,00 M</v>
          </cell>
          <cell r="C2174" t="str">
            <v>UN</v>
          </cell>
          <cell r="D2174">
            <v>3309.77</v>
          </cell>
          <cell r="E2174">
            <v>2173</v>
          </cell>
          <cell r="F2174">
            <v>101080</v>
          </cell>
        </row>
        <row r="2175">
          <cell r="A2175" t="str">
            <v>10.10.81</v>
          </cell>
          <cell r="B2175" t="str">
            <v>FILTRO ANAEROBICO D=3,00M H=2,00M</v>
          </cell>
          <cell r="C2175" t="str">
            <v>UN</v>
          </cell>
          <cell r="D2175">
            <v>5471.38</v>
          </cell>
          <cell r="E2175">
            <v>2174</v>
          </cell>
          <cell r="F2175">
            <v>101081</v>
          </cell>
        </row>
        <row r="2176">
          <cell r="A2176" t="str">
            <v>10.10.84</v>
          </cell>
          <cell r="B2176" t="str">
            <v>ANEL DE CONCRETO D=2,00 H=0,50M</v>
          </cell>
          <cell r="C2176" t="str">
            <v>UN</v>
          </cell>
          <cell r="D2176">
            <v>408.01</v>
          </cell>
          <cell r="E2176">
            <v>2175</v>
          </cell>
          <cell r="F2176">
            <v>101084</v>
          </cell>
        </row>
        <row r="2177">
          <cell r="A2177" t="str">
            <v>10.10.85</v>
          </cell>
          <cell r="B2177" t="str">
            <v>ANEL DE CONCRETO D=3,00 H=0,50M</v>
          </cell>
          <cell r="C2177" t="str">
            <v>UN</v>
          </cell>
          <cell r="D2177">
            <v>620.02</v>
          </cell>
          <cell r="E2177">
            <v>2176</v>
          </cell>
          <cell r="F2177">
            <v>101085</v>
          </cell>
        </row>
        <row r="2178">
          <cell r="A2178" t="str">
            <v>10.10.94</v>
          </cell>
          <cell r="B2178" t="str">
            <v>CAIXA DE LIGACAO OU INSPECAO - ESCAVACAO E APILOAMENTO</v>
          </cell>
          <cell r="C2178" t="str">
            <v>M3</v>
          </cell>
          <cell r="D2178">
            <v>16.02</v>
          </cell>
          <cell r="E2178">
            <v>2177</v>
          </cell>
          <cell r="F2178">
            <v>101094</v>
          </cell>
        </row>
        <row r="2179">
          <cell r="A2179" t="str">
            <v>10.10.95</v>
          </cell>
          <cell r="B2179" t="str">
            <v>CAIXA DE LIGACAO OU INSPECAO - LASTRO DE CONCRETO(FUNDO)</v>
          </cell>
          <cell r="C2179" t="str">
            <v>M3</v>
          </cell>
          <cell r="D2179">
            <v>262.02</v>
          </cell>
          <cell r="E2179">
            <v>2178</v>
          </cell>
          <cell r="F2179">
            <v>101095</v>
          </cell>
        </row>
        <row r="2180">
          <cell r="A2180" t="str">
            <v>10.10.96</v>
          </cell>
          <cell r="B2180" t="str">
            <v>CAIXA DE LIGACAO OU INSPECAO - ALVENARIA DE 1/2 TIJOLO,REVESTIDA</v>
          </cell>
          <cell r="C2180" t="str">
            <v>M2</v>
          </cell>
          <cell r="D2180">
            <v>74.290000000000006</v>
          </cell>
          <cell r="E2180">
            <v>2179</v>
          </cell>
          <cell r="F2180">
            <v>101096</v>
          </cell>
        </row>
        <row r="2181">
          <cell r="A2181" t="str">
            <v>10.10.97</v>
          </cell>
          <cell r="B2181" t="str">
            <v>CAIXA DE LIGACAO OU INSPECAO - ALVENARIA DE 1 TIJOLO,REVESTIDA</v>
          </cell>
          <cell r="C2181" t="str">
            <v>M2</v>
          </cell>
          <cell r="D2181">
            <v>111.41</v>
          </cell>
          <cell r="E2181">
            <v>2180</v>
          </cell>
          <cell r="F2181">
            <v>101097</v>
          </cell>
        </row>
        <row r="2182">
          <cell r="A2182" t="str">
            <v>10.10.98</v>
          </cell>
          <cell r="B2182" t="str">
            <v>CAIXA DE LIGACAO OU INSPECAO - TAMPA DE CONCRETO</v>
          </cell>
          <cell r="C2182" t="str">
            <v>M2</v>
          </cell>
          <cell r="D2182">
            <v>75.03</v>
          </cell>
          <cell r="E2182">
            <v>2181</v>
          </cell>
          <cell r="F2182">
            <v>101098</v>
          </cell>
        </row>
        <row r="2183">
          <cell r="B2183" t="str">
            <v>REDE DE ÁGUAS PLUVIAIS - CAPTAÇÃO</v>
          </cell>
          <cell r="E2183">
            <v>2182</v>
          </cell>
        </row>
        <row r="2184">
          <cell r="A2184" t="str">
            <v>10.11.01</v>
          </cell>
          <cell r="B2184" t="str">
            <v>CALHA EM CHAPA DE ACO GALVANIZADO N.24 - DESENVOLVIMENTO 33CM</v>
          </cell>
          <cell r="C2184" t="str">
            <v>M</v>
          </cell>
          <cell r="D2184">
            <v>20.41</v>
          </cell>
          <cell r="E2184">
            <v>2183</v>
          </cell>
          <cell r="F2184">
            <v>101101</v>
          </cell>
        </row>
        <row r="2185">
          <cell r="A2185" t="str">
            <v>10.11.02</v>
          </cell>
          <cell r="B2185" t="str">
            <v>CALHA EM CHAPA DE ACO GALVANIZADO N.24 - DESENVOLVIMENTO 50CM</v>
          </cell>
          <cell r="C2185" t="str">
            <v>M</v>
          </cell>
          <cell r="D2185">
            <v>31.11</v>
          </cell>
          <cell r="E2185">
            <v>2184</v>
          </cell>
          <cell r="F2185">
            <v>101102</v>
          </cell>
        </row>
        <row r="2186">
          <cell r="A2186" t="str">
            <v>10.11.03</v>
          </cell>
          <cell r="B2186" t="str">
            <v>CALHA EM CHAPA DE ACO GALVANIZADO N.24 - DESENVOLVIMENTO 100CM</v>
          </cell>
          <cell r="C2186" t="str">
            <v>M</v>
          </cell>
          <cell r="D2186">
            <v>57.63</v>
          </cell>
          <cell r="E2186">
            <v>2185</v>
          </cell>
          <cell r="F2186">
            <v>101103</v>
          </cell>
        </row>
        <row r="2187">
          <cell r="A2187" t="str">
            <v>10.11.10</v>
          </cell>
          <cell r="B2187" t="str">
            <v>CALHA EM CHAPA DE COBRE N.26 - DESENVOLVIMENTO 33CM</v>
          </cell>
          <cell r="C2187" t="str">
            <v>M</v>
          </cell>
          <cell r="D2187">
            <v>65.22</v>
          </cell>
          <cell r="E2187">
            <v>2186</v>
          </cell>
          <cell r="F2187">
            <v>101110</v>
          </cell>
        </row>
        <row r="2188">
          <cell r="A2188" t="str">
            <v>10.11.11</v>
          </cell>
          <cell r="B2188" t="str">
            <v>CALHA EM CHAPA DE COBRE N.26 - DESENVOLVIMENTO 50CM</v>
          </cell>
          <cell r="C2188" t="str">
            <v>M</v>
          </cell>
          <cell r="D2188">
            <v>99.6</v>
          </cell>
          <cell r="E2188">
            <v>2187</v>
          </cell>
          <cell r="F2188">
            <v>101111</v>
          </cell>
        </row>
        <row r="2189">
          <cell r="A2189" t="str">
            <v>10.11.15</v>
          </cell>
          <cell r="B2189" t="str">
            <v>CALHA DE POLIESTER - DESENVOLVIMENTO 33CM</v>
          </cell>
          <cell r="C2189" t="str">
            <v>M</v>
          </cell>
          <cell r="D2189">
            <v>37.29</v>
          </cell>
          <cell r="E2189">
            <v>2188</v>
          </cell>
          <cell r="F2189">
            <v>101115</v>
          </cell>
        </row>
        <row r="2190">
          <cell r="A2190" t="str">
            <v>10.11.16</v>
          </cell>
          <cell r="B2190" t="str">
            <v>CALHA DE POLIESTER - DESENVOLVIMENTO 50CM</v>
          </cell>
          <cell r="C2190" t="str">
            <v>M</v>
          </cell>
          <cell r="D2190">
            <v>55.5</v>
          </cell>
          <cell r="E2190">
            <v>2189</v>
          </cell>
          <cell r="F2190">
            <v>101116</v>
          </cell>
        </row>
        <row r="2191">
          <cell r="A2191" t="str">
            <v>10.11.17</v>
          </cell>
          <cell r="B2191" t="str">
            <v>CALHA DE POLIESTER - DESENVOLVIMENTO 100CM</v>
          </cell>
          <cell r="C2191" t="str">
            <v>M</v>
          </cell>
          <cell r="D2191">
            <v>107.03</v>
          </cell>
          <cell r="E2191">
            <v>2190</v>
          </cell>
          <cell r="F2191">
            <v>101117</v>
          </cell>
        </row>
        <row r="2192">
          <cell r="A2192" t="str">
            <v>10.11.30</v>
          </cell>
          <cell r="B2192" t="str">
            <v>RUFO EM CHAPA DE ACO GALVANIZADO N.24 - DESENVOLVIMENTO 16CM</v>
          </cell>
          <cell r="C2192" t="str">
            <v>M</v>
          </cell>
          <cell r="D2192">
            <v>11.38</v>
          </cell>
          <cell r="E2192">
            <v>2191</v>
          </cell>
          <cell r="F2192">
            <v>101130</v>
          </cell>
        </row>
        <row r="2193">
          <cell r="A2193" t="str">
            <v>10.11.31</v>
          </cell>
          <cell r="B2193" t="str">
            <v>RUFO EM CHAPA DE ACO GALVANIZADO N.24 - DESENVOLVIMENTO 25CM</v>
          </cell>
          <cell r="C2193" t="str">
            <v>M</v>
          </cell>
          <cell r="D2193">
            <v>14</v>
          </cell>
          <cell r="E2193">
            <v>2192</v>
          </cell>
          <cell r="F2193">
            <v>101131</v>
          </cell>
        </row>
        <row r="2194">
          <cell r="A2194" t="str">
            <v>10.11.32</v>
          </cell>
          <cell r="B2194" t="str">
            <v>RUFO EM CHAPA DE ACO GALVANIZADO N.24 - DESENVOLVIMENTO 33CM</v>
          </cell>
          <cell r="C2194" t="str">
            <v>M</v>
          </cell>
          <cell r="D2194">
            <v>18.73</v>
          </cell>
          <cell r="E2194">
            <v>2193</v>
          </cell>
          <cell r="F2194">
            <v>101132</v>
          </cell>
        </row>
        <row r="2195">
          <cell r="A2195" t="str">
            <v>10.11.33</v>
          </cell>
          <cell r="B2195" t="str">
            <v>RUFO EM CHAPA DE ACO GALVANIZADO N.24 - DESENVOLVIMENTO 50CM</v>
          </cell>
          <cell r="C2195" t="str">
            <v>M</v>
          </cell>
          <cell r="D2195">
            <v>25.78</v>
          </cell>
          <cell r="E2195">
            <v>2194</v>
          </cell>
          <cell r="F2195">
            <v>101133</v>
          </cell>
        </row>
        <row r="2196">
          <cell r="A2196" t="str">
            <v>10.11.34</v>
          </cell>
          <cell r="B2196" t="str">
            <v>RUFO EM CHAPA DE ACO GALVANIZADO N.24 - DESENVOLVIMENTO 100CM</v>
          </cell>
          <cell r="C2196" t="str">
            <v>M</v>
          </cell>
          <cell r="D2196">
            <v>48.8</v>
          </cell>
          <cell r="E2196">
            <v>2195</v>
          </cell>
          <cell r="F2196">
            <v>101134</v>
          </cell>
        </row>
        <row r="2197">
          <cell r="A2197" t="str">
            <v>10.11.35</v>
          </cell>
          <cell r="B2197" t="str">
            <v>RUFO EM CHAPA DE ACO GALVANIZADO N.24 - DESENVOLVIMENTO 130CM</v>
          </cell>
          <cell r="C2197" t="str">
            <v>M</v>
          </cell>
          <cell r="D2197">
            <v>22.81</v>
          </cell>
          <cell r="E2197">
            <v>2196</v>
          </cell>
          <cell r="F2197">
            <v>101135</v>
          </cell>
        </row>
        <row r="2198">
          <cell r="A2198" t="str">
            <v>10.11.36</v>
          </cell>
          <cell r="B2198" t="str">
            <v>RUFO EM CHAPA DE ACO GALVANIZADO N.24 - DESENVOLVIMENTO 140 CM</v>
          </cell>
          <cell r="C2198" t="str">
            <v>M</v>
          </cell>
          <cell r="D2198">
            <v>23.43</v>
          </cell>
          <cell r="E2198">
            <v>2197</v>
          </cell>
          <cell r="F2198">
            <v>101136</v>
          </cell>
        </row>
        <row r="2199">
          <cell r="A2199" t="str">
            <v>10.11.40</v>
          </cell>
          <cell r="B2199" t="str">
            <v>RUFO EM CHAPA DE COBRE N.26 - DESENVOLVIMENTO 16CM</v>
          </cell>
          <cell r="C2199" t="str">
            <v>M</v>
          </cell>
          <cell r="D2199">
            <v>31.41</v>
          </cell>
          <cell r="E2199">
            <v>2198</v>
          </cell>
          <cell r="F2199">
            <v>101140</v>
          </cell>
        </row>
        <row r="2200">
          <cell r="A2200" t="str">
            <v>10.11.41</v>
          </cell>
          <cell r="B2200" t="str">
            <v>RUFO EM CHAPA DE COBRE N.26 - DESENVOLVIMENTO 25CM</v>
          </cell>
          <cell r="C2200" t="str">
            <v>M</v>
          </cell>
          <cell r="D2200">
            <v>47.85</v>
          </cell>
          <cell r="E2200">
            <v>2199</v>
          </cell>
          <cell r="F2200">
            <v>101141</v>
          </cell>
        </row>
        <row r="2201">
          <cell r="A2201" t="str">
            <v>10.11.42</v>
          </cell>
          <cell r="B2201" t="str">
            <v>RUFO EM CHAPA DE COBRE N.26 - DESENVOLVIMENTO 33CM</v>
          </cell>
          <cell r="C2201" t="str">
            <v>M</v>
          </cell>
          <cell r="D2201">
            <v>63.31</v>
          </cell>
          <cell r="E2201">
            <v>2200</v>
          </cell>
          <cell r="F2201">
            <v>101142</v>
          </cell>
        </row>
        <row r="2202">
          <cell r="A2202" t="str">
            <v>10.11.43</v>
          </cell>
          <cell r="B2202" t="str">
            <v>RUFO EM CHAPA DE COBRE N.26 - DESENVOLVIMENTO 50CM</v>
          </cell>
          <cell r="C2202" t="str">
            <v>M</v>
          </cell>
          <cell r="D2202">
            <v>96.32</v>
          </cell>
          <cell r="E2202">
            <v>2201</v>
          </cell>
          <cell r="F2202">
            <v>101143</v>
          </cell>
        </row>
        <row r="2203">
          <cell r="A2203" t="str">
            <v>10.11.44</v>
          </cell>
          <cell r="B2203" t="str">
            <v>RUFO EM CHAPA DE COBRE N.26 - DESENVOLVIMENTO 100CM</v>
          </cell>
          <cell r="C2203" t="str">
            <v>M</v>
          </cell>
          <cell r="D2203">
            <v>187.54</v>
          </cell>
          <cell r="E2203">
            <v>2202</v>
          </cell>
          <cell r="F2203">
            <v>101144</v>
          </cell>
        </row>
        <row r="2204">
          <cell r="A2204" t="str">
            <v>10.11.60</v>
          </cell>
          <cell r="B2204" t="str">
            <v>RINCAO EM CHAPA DE ACO GALVANIZADO N.24 - DESENVOLVIMENTO 50CM</v>
          </cell>
          <cell r="C2204" t="str">
            <v>M</v>
          </cell>
          <cell r="D2204">
            <v>31.11</v>
          </cell>
          <cell r="E2204">
            <v>2203</v>
          </cell>
          <cell r="F2204">
            <v>101160</v>
          </cell>
        </row>
        <row r="2205">
          <cell r="A2205" t="str">
            <v>10.11.61</v>
          </cell>
          <cell r="B2205" t="str">
            <v>RINCAO EM CHAPA DE ACO GALVANIZADO N.24 - DESENVOLVIMENTO 66CM</v>
          </cell>
          <cell r="C2205" t="str">
            <v>M</v>
          </cell>
          <cell r="D2205">
            <v>40.83</v>
          </cell>
          <cell r="E2205">
            <v>2204</v>
          </cell>
          <cell r="F2205">
            <v>101161</v>
          </cell>
        </row>
        <row r="2206">
          <cell r="A2206" t="str">
            <v>10.11.66</v>
          </cell>
          <cell r="B2206" t="str">
            <v>RINCAO EM CHAPA DE COBRE N.26 - DESENVOLVIMENTO 50CM</v>
          </cell>
          <cell r="C2206" t="str">
            <v>M</v>
          </cell>
          <cell r="D2206">
            <v>99.6</v>
          </cell>
          <cell r="E2206">
            <v>2205</v>
          </cell>
          <cell r="F2206">
            <v>101166</v>
          </cell>
        </row>
        <row r="2207">
          <cell r="A2207" t="str">
            <v>10.11.67</v>
          </cell>
          <cell r="B2207" t="str">
            <v>RINCAO EM CHAPA DE COBRE N.26 - DESENVOLVIMENTO 66CM</v>
          </cell>
          <cell r="C2207" t="str">
            <v>M</v>
          </cell>
          <cell r="D2207">
            <v>124.9</v>
          </cell>
          <cell r="E2207">
            <v>2206</v>
          </cell>
          <cell r="F2207">
            <v>101167</v>
          </cell>
        </row>
        <row r="2208">
          <cell r="A2208" t="str">
            <v>10.11.70</v>
          </cell>
          <cell r="B2208" t="str">
            <v>CANALETA DE CONCRETO,TIPO GUIA E SARJETA - SECCAO 15X40CM</v>
          </cell>
          <cell r="C2208" t="str">
            <v>M</v>
          </cell>
          <cell r="D2208">
            <v>29.29</v>
          </cell>
          <cell r="E2208">
            <v>2207</v>
          </cell>
          <cell r="F2208">
            <v>101170</v>
          </cell>
        </row>
        <row r="2209">
          <cell r="A2209" t="str">
            <v>10.11.71</v>
          </cell>
          <cell r="B2209" t="str">
            <v>CANALETA DE CONCRETO,TIPO GUIA E SARJETA - SECCAO 15X50CM</v>
          </cell>
          <cell r="C2209" t="str">
            <v>M</v>
          </cell>
          <cell r="D2209">
            <v>31.42</v>
          </cell>
          <cell r="E2209">
            <v>2208</v>
          </cell>
          <cell r="F2209">
            <v>101171</v>
          </cell>
        </row>
        <row r="2210">
          <cell r="A2210" t="str">
            <v>10.11.72</v>
          </cell>
          <cell r="B2210" t="str">
            <v>HC.01-CANALETA DE CONC.DE A.P.P/TAMPA/GRELHA DE CONC.OU FERRO L=30CM</v>
          </cell>
          <cell r="C2210" t="str">
            <v>M</v>
          </cell>
          <cell r="D2210">
            <v>30.97</v>
          </cell>
          <cell r="E2210">
            <v>2209</v>
          </cell>
          <cell r="F2210">
            <v>101172</v>
          </cell>
        </row>
        <row r="2211">
          <cell r="A2211" t="str">
            <v>10.11.73</v>
          </cell>
          <cell r="B2211" t="str">
            <v>HC.02-CANALETA DE CONC.DE A.P.P/TAMPA/GRELHA DE CONC.OU FERRO L=40CM</v>
          </cell>
          <cell r="C2211" t="str">
            <v>M</v>
          </cell>
          <cell r="D2211">
            <v>33.57</v>
          </cell>
          <cell r="E2211">
            <v>2210</v>
          </cell>
          <cell r="F2211">
            <v>101173</v>
          </cell>
        </row>
        <row r="2212">
          <cell r="A2212" t="str">
            <v>10.11.76</v>
          </cell>
          <cell r="B2212" t="str">
            <v>CANALETA MEIA CANA EM CONCRETO D=30CM</v>
          </cell>
          <cell r="C2212" t="str">
            <v>M</v>
          </cell>
          <cell r="D2212">
            <v>20.399999999999999</v>
          </cell>
          <cell r="E2212">
            <v>2211</v>
          </cell>
          <cell r="F2212">
            <v>101176</v>
          </cell>
        </row>
        <row r="2213">
          <cell r="A2213" t="str">
            <v>10.11.77</v>
          </cell>
          <cell r="B2213" t="str">
            <v>CANALETA MEIA CANA EM CONCRETO D=40CM</v>
          </cell>
          <cell r="C2213" t="str">
            <v>M</v>
          </cell>
          <cell r="D2213">
            <v>32.979999999999997</v>
          </cell>
          <cell r="E2213">
            <v>2212</v>
          </cell>
          <cell r="F2213">
            <v>101177</v>
          </cell>
        </row>
        <row r="2214">
          <cell r="A2214" t="str">
            <v>10.11.85</v>
          </cell>
          <cell r="B2214" t="str">
            <v>HV.24-CANALETA DE ALVENARIA P/GRELHA DE FERRO  L=20CM</v>
          </cell>
          <cell r="C2214" t="str">
            <v>M</v>
          </cell>
          <cell r="D2214">
            <v>20.55</v>
          </cell>
          <cell r="E2214">
            <v>2213</v>
          </cell>
          <cell r="F2214">
            <v>101185</v>
          </cell>
        </row>
        <row r="2215">
          <cell r="A2215" t="str">
            <v>10.11.86</v>
          </cell>
          <cell r="B2215" t="str">
            <v>HV.22-CANALETA DE ALV.P/GRELHA OU TAMPA DE CONCRETO  L=30CM</v>
          </cell>
          <cell r="C2215" t="str">
            <v>M</v>
          </cell>
          <cell r="D2215">
            <v>41.49</v>
          </cell>
          <cell r="E2215">
            <v>2214</v>
          </cell>
          <cell r="F2215">
            <v>101186</v>
          </cell>
        </row>
        <row r="2216">
          <cell r="A2216" t="str">
            <v>10.11.87</v>
          </cell>
          <cell r="B2216" t="str">
            <v>HV.23-CANALETA DE ALV.P/GRELHA OU TAMPA DE CONCRETO  L=40CM</v>
          </cell>
          <cell r="C2216" t="str">
            <v>M</v>
          </cell>
          <cell r="D2216">
            <v>45.69</v>
          </cell>
          <cell r="E2216">
            <v>2215</v>
          </cell>
          <cell r="F2216">
            <v>101187</v>
          </cell>
        </row>
        <row r="2217">
          <cell r="A2217" t="str">
            <v>10.11.89</v>
          </cell>
          <cell r="B2217" t="str">
            <v>CANTONEIRA DE FERRO 1"X1"X1/8" P/APOIO E CHUMB.DAS GRELHAS DE FERRO</v>
          </cell>
          <cell r="C2217" t="str">
            <v>M</v>
          </cell>
          <cell r="D2217">
            <v>18.579999999999998</v>
          </cell>
          <cell r="E2217">
            <v>2216</v>
          </cell>
          <cell r="F2217">
            <v>101189</v>
          </cell>
        </row>
        <row r="2218">
          <cell r="A2218" t="str">
            <v>10.11.90</v>
          </cell>
          <cell r="B2218" t="str">
            <v>HC-05 GRELHA DE CONCRETO PARA CANALETA - L=30CM</v>
          </cell>
          <cell r="C2218" t="str">
            <v>M</v>
          </cell>
          <cell r="D2218">
            <v>25.14</v>
          </cell>
          <cell r="E2218">
            <v>2217</v>
          </cell>
          <cell r="F2218">
            <v>101190</v>
          </cell>
        </row>
        <row r="2219">
          <cell r="A2219" t="str">
            <v>10.11.91</v>
          </cell>
          <cell r="B2219" t="str">
            <v>HP-01 GRELHA DE FERRO FUNDIDO PARA CANALETA - L=20CM</v>
          </cell>
          <cell r="C2219" t="str">
            <v>M</v>
          </cell>
          <cell r="D2219">
            <v>16.62</v>
          </cell>
          <cell r="E2219">
            <v>2218</v>
          </cell>
          <cell r="F2219">
            <v>101191</v>
          </cell>
        </row>
        <row r="2220">
          <cell r="A2220" t="str">
            <v>10.11.92</v>
          </cell>
          <cell r="B2220" t="str">
            <v>HP-02 GRELHA DE FERRO PERFILADO PARA CANALETA - L=30CM</v>
          </cell>
          <cell r="C2220" t="str">
            <v>M</v>
          </cell>
          <cell r="D2220">
            <v>41.8</v>
          </cell>
          <cell r="E2220">
            <v>2219</v>
          </cell>
          <cell r="F2220">
            <v>101192</v>
          </cell>
        </row>
        <row r="2221">
          <cell r="A2221" t="str">
            <v>10.11.93</v>
          </cell>
          <cell r="B2221" t="str">
            <v>GRELHA DE FERRO PERFILADO PARA CANALETAS A CEU ABERTO - 40CM</v>
          </cell>
          <cell r="C2221" t="str">
            <v>M</v>
          </cell>
          <cell r="D2221">
            <v>92.62</v>
          </cell>
          <cell r="E2221">
            <v>2220</v>
          </cell>
          <cell r="F2221">
            <v>101193</v>
          </cell>
        </row>
        <row r="2222">
          <cell r="A2222" t="str">
            <v>10.11.94</v>
          </cell>
          <cell r="B2222" t="str">
            <v>GRELHA DE FERRO PERFILADO PARA CANALETAS A CEU ABERTO - 50CM</v>
          </cell>
          <cell r="C2222" t="str">
            <v>M</v>
          </cell>
          <cell r="D2222">
            <v>115.13</v>
          </cell>
          <cell r="E2222">
            <v>2221</v>
          </cell>
          <cell r="F2222">
            <v>101194</v>
          </cell>
        </row>
        <row r="2223">
          <cell r="A2223" t="str">
            <v>10.11.95</v>
          </cell>
          <cell r="B2223" t="str">
            <v>GRELHA DE ALUMINIO POLIDO L=10CM</v>
          </cell>
          <cell r="C2223" t="str">
            <v>M</v>
          </cell>
          <cell r="D2223">
            <v>29.87</v>
          </cell>
          <cell r="E2223">
            <v>2222</v>
          </cell>
          <cell r="F2223">
            <v>101195</v>
          </cell>
        </row>
        <row r="2224">
          <cell r="A2224" t="str">
            <v>10.11.96</v>
          </cell>
          <cell r="B2224" t="str">
            <v>HC.03-TAMPA DE CONCRETO P/CANALETA DE A.P.L=0,30M</v>
          </cell>
          <cell r="C2224" t="str">
            <v>M</v>
          </cell>
          <cell r="D2224">
            <v>19.440000000000001</v>
          </cell>
          <cell r="E2224">
            <v>2223</v>
          </cell>
          <cell r="F2224">
            <v>101196</v>
          </cell>
        </row>
        <row r="2225">
          <cell r="A2225" t="str">
            <v>10.11.97</v>
          </cell>
          <cell r="B2225" t="str">
            <v>HC.04-TAMPA DE CONCRETO P/CANALETA DE A.P.L=0,40M</v>
          </cell>
          <cell r="C2225" t="str">
            <v>M</v>
          </cell>
          <cell r="D2225">
            <v>25.33</v>
          </cell>
          <cell r="E2225">
            <v>2224</v>
          </cell>
          <cell r="F2225">
            <v>101197</v>
          </cell>
        </row>
        <row r="2226">
          <cell r="A2226" t="str">
            <v>10.11.98</v>
          </cell>
          <cell r="B2226" t="str">
            <v>GRELHA DE FERRO FUNDIDO PARA GARGULA DE PASSEIO - 15X15CM</v>
          </cell>
          <cell r="C2226" t="str">
            <v>UN</v>
          </cell>
          <cell r="D2226">
            <v>5.94</v>
          </cell>
          <cell r="E2226">
            <v>2225</v>
          </cell>
          <cell r="F2226">
            <v>101198</v>
          </cell>
        </row>
        <row r="2227">
          <cell r="B2227" t="str">
            <v>REDE DE ÁGUAS PLUVIAIS - TUBULAÇÃO</v>
          </cell>
          <cell r="E2227">
            <v>2226</v>
          </cell>
        </row>
        <row r="2228">
          <cell r="A2228" t="str">
            <v>10.12.01</v>
          </cell>
          <cell r="B2228" t="str">
            <v>CONDUTOR EM CHAPA DE ACO GALVANIZADO N.24 - DESENVOLVIMENTO 25CM</v>
          </cell>
          <cell r="C2228" t="str">
            <v>M</v>
          </cell>
          <cell r="D2228">
            <v>30.69</v>
          </cell>
          <cell r="E2228">
            <v>2227</v>
          </cell>
          <cell r="F2228">
            <v>101201</v>
          </cell>
        </row>
        <row r="2229">
          <cell r="A2229" t="str">
            <v>10.12.02</v>
          </cell>
          <cell r="B2229" t="str">
            <v>CONDUTOR EM CHAPA DE ACO GALVANIZADO N.24 - DESENVOLVIMENTO 33CM</v>
          </cell>
          <cell r="C2229" t="str">
            <v>M</v>
          </cell>
          <cell r="D2229">
            <v>32.729999999999997</v>
          </cell>
          <cell r="E2229">
            <v>2228</v>
          </cell>
          <cell r="F2229">
            <v>101202</v>
          </cell>
        </row>
        <row r="2230">
          <cell r="A2230" t="str">
            <v>10.12.10</v>
          </cell>
          <cell r="B2230" t="str">
            <v>CONDUTOR EM TUBO DE FERRO FUNDIDO PARA ESGOTO,LINHA HL - 50MM</v>
          </cell>
          <cell r="C2230" t="str">
            <v>M</v>
          </cell>
          <cell r="D2230">
            <v>67.459999999999994</v>
          </cell>
          <cell r="E2230">
            <v>2229</v>
          </cell>
          <cell r="F2230">
            <v>101210</v>
          </cell>
        </row>
        <row r="2231">
          <cell r="A2231" t="str">
            <v>10.12.11</v>
          </cell>
          <cell r="B2231" t="str">
            <v>CONDUTOR EM TUBO DE FERRO FUNDIDO PARA ESGOTO,LINHA HL - 75MM</v>
          </cell>
          <cell r="C2231" t="str">
            <v>M</v>
          </cell>
          <cell r="D2231">
            <v>98.89</v>
          </cell>
          <cell r="E2231">
            <v>2230</v>
          </cell>
          <cell r="F2231">
            <v>101211</v>
          </cell>
        </row>
        <row r="2232">
          <cell r="A2232" t="str">
            <v>10.12.12</v>
          </cell>
          <cell r="B2232" t="str">
            <v>CONDUTOR EM TUBO DE FERRO FUNDIDO PARA ESGOTO,LINHA HL - 100MM</v>
          </cell>
          <cell r="C2232" t="str">
            <v>M</v>
          </cell>
          <cell r="D2232">
            <v>115.58</v>
          </cell>
          <cell r="E2232">
            <v>2231</v>
          </cell>
          <cell r="F2232">
            <v>101212</v>
          </cell>
        </row>
        <row r="2233">
          <cell r="A2233" t="str">
            <v>10.12.13</v>
          </cell>
          <cell r="B2233" t="str">
            <v>CONDUTOR EM TUBO DE FERRO FUNDIDO PARA ESGOTO,LINHA HL - 150MM</v>
          </cell>
          <cell r="C2233" t="str">
            <v>M</v>
          </cell>
          <cell r="D2233">
            <v>162.69999999999999</v>
          </cell>
          <cell r="E2233">
            <v>2232</v>
          </cell>
          <cell r="F2233">
            <v>101213</v>
          </cell>
        </row>
        <row r="2234">
          <cell r="A2234" t="str">
            <v>10.12.14</v>
          </cell>
          <cell r="B2234" t="str">
            <v>CONDUTOR EM TUBO DE PVC RIGIDO,PONTA E BOLSA - 50MM (2")</v>
          </cell>
          <cell r="C2234" t="str">
            <v>M</v>
          </cell>
          <cell r="D2234">
            <v>8.9600000000000009</v>
          </cell>
          <cell r="E2234">
            <v>2233</v>
          </cell>
          <cell r="F2234">
            <v>101214</v>
          </cell>
        </row>
        <row r="2235">
          <cell r="A2235" t="str">
            <v>10.12.15</v>
          </cell>
          <cell r="B2235" t="str">
            <v>CONDUTOR EM TUBO DE PVC RIGIDO,PONTA E BOLSA - 75MM (3")</v>
          </cell>
          <cell r="C2235" t="str">
            <v>M</v>
          </cell>
          <cell r="D2235">
            <v>11.76</v>
          </cell>
          <cell r="E2235">
            <v>2234</v>
          </cell>
          <cell r="F2235">
            <v>101215</v>
          </cell>
        </row>
        <row r="2236">
          <cell r="A2236" t="str">
            <v>10.12.16</v>
          </cell>
          <cell r="B2236" t="str">
            <v>CONDUTOR EM TUBO DE PVC RIGIDO,PONTA E BOLSA - 100MM (4")</v>
          </cell>
          <cell r="C2236" t="str">
            <v>M</v>
          </cell>
          <cell r="D2236">
            <v>13.58</v>
          </cell>
          <cell r="E2236">
            <v>2235</v>
          </cell>
          <cell r="F2236">
            <v>101216</v>
          </cell>
        </row>
        <row r="2237">
          <cell r="A2237" t="str">
            <v>10.12.17</v>
          </cell>
          <cell r="B2237" t="str">
            <v>CONDUTOR EM TUBO DE PVC RIGIDO,PONTA E BOLSA - 150MM (6")</v>
          </cell>
          <cell r="C2237" t="str">
            <v>M</v>
          </cell>
          <cell r="D2237">
            <v>28.56</v>
          </cell>
          <cell r="E2237">
            <v>2236</v>
          </cell>
          <cell r="F2237">
            <v>101217</v>
          </cell>
        </row>
        <row r="2238">
          <cell r="A2238" t="str">
            <v>10.12.18</v>
          </cell>
          <cell r="B2238" t="str">
            <v>CONDUTOR EM TUBO DE PVC RIGIDO,PONTA E BOLSA - 200MM (8")</v>
          </cell>
          <cell r="C2238" t="str">
            <v>M</v>
          </cell>
          <cell r="D2238">
            <v>34</v>
          </cell>
          <cell r="E2238">
            <v>2237</v>
          </cell>
          <cell r="F2238">
            <v>101218</v>
          </cell>
        </row>
        <row r="2239">
          <cell r="A2239" t="str">
            <v>10.12.26</v>
          </cell>
          <cell r="B2239" t="str">
            <v>GRELHA HEMISFERICA DE FERRO FUNDIDO - 75MM</v>
          </cell>
          <cell r="C2239" t="str">
            <v>UN</v>
          </cell>
          <cell r="D2239">
            <v>4.75</v>
          </cell>
          <cell r="E2239">
            <v>2238</v>
          </cell>
          <cell r="F2239">
            <v>101226</v>
          </cell>
        </row>
        <row r="2240">
          <cell r="A2240" t="str">
            <v>10.12.27</v>
          </cell>
          <cell r="B2240" t="str">
            <v>GRELHA HEMISFERICA DE FERRO FUNDIDO - 100MM</v>
          </cell>
          <cell r="C2240" t="str">
            <v>UN</v>
          </cell>
          <cell r="D2240">
            <v>5.95</v>
          </cell>
          <cell r="E2240">
            <v>2239</v>
          </cell>
          <cell r="F2240">
            <v>101227</v>
          </cell>
        </row>
        <row r="2241">
          <cell r="A2241" t="str">
            <v>10.12.28</v>
          </cell>
          <cell r="B2241" t="str">
            <v>GRELHA HEMISFERICA DE FERRO FUNDIDO - 150MM</v>
          </cell>
          <cell r="C2241" t="str">
            <v>UN</v>
          </cell>
          <cell r="D2241">
            <v>13.05</v>
          </cell>
          <cell r="E2241">
            <v>2240</v>
          </cell>
          <cell r="F2241">
            <v>101228</v>
          </cell>
        </row>
        <row r="2242">
          <cell r="A2242" t="str">
            <v>10.12.29</v>
          </cell>
          <cell r="B2242" t="str">
            <v>CURVA DE FERRO FUNDIDO,LINHA HL (LIGACAO REDE-CONDUTOR) - 50MM</v>
          </cell>
          <cell r="C2242" t="str">
            <v>UN</v>
          </cell>
          <cell r="D2242">
            <v>30.5</v>
          </cell>
          <cell r="E2242">
            <v>2241</v>
          </cell>
          <cell r="F2242">
            <v>101229</v>
          </cell>
        </row>
        <row r="2243">
          <cell r="A2243" t="str">
            <v>10.12.30</v>
          </cell>
          <cell r="B2243" t="str">
            <v>CURVA DE FERRO FUNDIDO,LINHA HL (LIGACAO REDE-CONDUTOR) - 75MM</v>
          </cell>
          <cell r="C2243" t="str">
            <v>UN</v>
          </cell>
          <cell r="D2243">
            <v>39.409999999999997</v>
          </cell>
          <cell r="E2243">
            <v>2242</v>
          </cell>
          <cell r="F2243">
            <v>101230</v>
          </cell>
        </row>
        <row r="2244">
          <cell r="A2244" t="str">
            <v>10.12.31</v>
          </cell>
          <cell r="B2244" t="str">
            <v>CURVA DE FERRO FUNDIDO,LINHA HL (LIGACAO REDE-CONDUTOR) - 100MM</v>
          </cell>
          <cell r="C2244" t="str">
            <v>UN</v>
          </cell>
          <cell r="D2244">
            <v>61.65</v>
          </cell>
          <cell r="E2244">
            <v>2243</v>
          </cell>
          <cell r="F2244">
            <v>101231</v>
          </cell>
        </row>
        <row r="2245">
          <cell r="A2245" t="str">
            <v>10.12.32</v>
          </cell>
          <cell r="B2245" t="str">
            <v>CURVA DE FERRO FUNDIDO,LINHA HL (LIGACAO REDE-CONDUTOR) - 150MM</v>
          </cell>
          <cell r="C2245" t="str">
            <v>UN</v>
          </cell>
          <cell r="D2245">
            <v>113.01</v>
          </cell>
          <cell r="E2245">
            <v>2244</v>
          </cell>
          <cell r="F2245">
            <v>101232</v>
          </cell>
        </row>
        <row r="2246">
          <cell r="A2246" t="str">
            <v>10.12.34</v>
          </cell>
          <cell r="B2246" t="str">
            <v>LIGACAO P/DESPEJO LIVRE EM SARJETAS,C/TUBO DE FERRO FUNDIDO - 100MM</v>
          </cell>
          <cell r="C2246" t="str">
            <v>M</v>
          </cell>
          <cell r="D2246">
            <v>102.71</v>
          </cell>
          <cell r="E2246">
            <v>2245</v>
          </cell>
          <cell r="F2246">
            <v>101234</v>
          </cell>
        </row>
        <row r="2247">
          <cell r="A2247" t="str">
            <v>10.12.72</v>
          </cell>
          <cell r="B2247" t="str">
            <v>TUBO DE CERAMICA VIDRADA,PONTA E BOLSA (CLASSE A) - 4"</v>
          </cell>
          <cell r="C2247" t="str">
            <v>M</v>
          </cell>
          <cell r="D2247">
            <v>27.29</v>
          </cell>
          <cell r="E2247">
            <v>2246</v>
          </cell>
          <cell r="F2247">
            <v>101272</v>
          </cell>
        </row>
        <row r="2248">
          <cell r="A2248" t="str">
            <v>10.12.73</v>
          </cell>
          <cell r="B2248" t="str">
            <v>TUBO DE CERAMICA VIDRADA,PONTA E BOLSA (CLASSE A) - 6"</v>
          </cell>
          <cell r="C2248" t="str">
            <v>M</v>
          </cell>
          <cell r="D2248">
            <v>32.29</v>
          </cell>
          <cell r="E2248">
            <v>2247</v>
          </cell>
          <cell r="F2248">
            <v>101273</v>
          </cell>
        </row>
        <row r="2249">
          <cell r="A2249" t="str">
            <v>10.12.74</v>
          </cell>
          <cell r="B2249" t="str">
            <v>TUBO DE CERAMICA VIDRADA,PONTA E BOLSA (CLASSE A) - 8"</v>
          </cell>
          <cell r="C2249" t="str">
            <v>M</v>
          </cell>
          <cell r="D2249">
            <v>41.22</v>
          </cell>
          <cell r="E2249">
            <v>2248</v>
          </cell>
          <cell r="F2249">
            <v>101274</v>
          </cell>
        </row>
        <row r="2250">
          <cell r="A2250" t="str">
            <v>10.12.75</v>
          </cell>
          <cell r="B2250" t="str">
            <v>TUBO DE CERAMICA VIDRADA,PONTA E BOLSA (CLASSE A) - 10"</v>
          </cell>
          <cell r="C2250" t="str">
            <v>M</v>
          </cell>
          <cell r="D2250">
            <v>49.53</v>
          </cell>
          <cell r="E2250">
            <v>2249</v>
          </cell>
          <cell r="F2250">
            <v>101275</v>
          </cell>
        </row>
        <row r="2251">
          <cell r="A2251" t="str">
            <v>10.12.80</v>
          </cell>
          <cell r="B2251" t="str">
            <v>TUBO DE CONCRETO - DIAMETRO DE 30CM</v>
          </cell>
          <cell r="C2251" t="str">
            <v>M</v>
          </cell>
          <cell r="D2251">
            <v>41.85</v>
          </cell>
          <cell r="E2251">
            <v>2250</v>
          </cell>
          <cell r="F2251">
            <v>101280</v>
          </cell>
        </row>
        <row r="2252">
          <cell r="A2252" t="str">
            <v>10.12.81</v>
          </cell>
          <cell r="B2252" t="str">
            <v>TUBO DE CONCRETO - DIAMETRO DE 40CM</v>
          </cell>
          <cell r="C2252" t="str">
            <v>M</v>
          </cell>
          <cell r="D2252">
            <v>50.13</v>
          </cell>
          <cell r="E2252">
            <v>2251</v>
          </cell>
          <cell r="F2252">
            <v>101281</v>
          </cell>
        </row>
        <row r="2253">
          <cell r="A2253" t="str">
            <v>10.12.82</v>
          </cell>
          <cell r="B2253" t="str">
            <v>TUBO DE CONCRETO - DIAMETRO DE 50CM</v>
          </cell>
          <cell r="C2253" t="str">
            <v>M</v>
          </cell>
          <cell r="D2253">
            <v>65.260000000000005</v>
          </cell>
          <cell r="E2253">
            <v>2252</v>
          </cell>
          <cell r="F2253">
            <v>101282</v>
          </cell>
        </row>
        <row r="2254">
          <cell r="A2254" t="str">
            <v>10.12.83</v>
          </cell>
          <cell r="B2254" t="str">
            <v>TUBO DE CONCRETO - DIAMETRO DE 60CM</v>
          </cell>
          <cell r="C2254" t="str">
            <v>M</v>
          </cell>
          <cell r="D2254">
            <v>77.09</v>
          </cell>
          <cell r="E2254">
            <v>2253</v>
          </cell>
          <cell r="F2254">
            <v>101283</v>
          </cell>
        </row>
        <row r="2255">
          <cell r="A2255" t="str">
            <v>10.12.90</v>
          </cell>
          <cell r="B2255" t="str">
            <v>CAIXA DE LIGACAO OU INSPECAO - ESCAVACAO E APILOAMENTO</v>
          </cell>
          <cell r="C2255" t="str">
            <v>M3</v>
          </cell>
          <cell r="D2255">
            <v>16.02</v>
          </cell>
          <cell r="E2255">
            <v>2254</v>
          </cell>
          <cell r="F2255">
            <v>101290</v>
          </cell>
        </row>
        <row r="2256">
          <cell r="A2256" t="str">
            <v>10.12.91</v>
          </cell>
          <cell r="B2256" t="str">
            <v>CAIXA DE LIGACAO OU INSPECAO - LASTRO DE CONCRETO(FUNDO)</v>
          </cell>
          <cell r="C2256" t="str">
            <v>M3</v>
          </cell>
          <cell r="D2256">
            <v>262.02</v>
          </cell>
          <cell r="E2256">
            <v>2255</v>
          </cell>
          <cell r="F2256">
            <v>101291</v>
          </cell>
        </row>
        <row r="2257">
          <cell r="A2257" t="str">
            <v>10.12.92</v>
          </cell>
          <cell r="B2257" t="str">
            <v>CAIXA DE LIGACAO OU INSPECAO - ALVENARIA DE 1/2 TIJOLO,REVESTIDA</v>
          </cell>
          <cell r="C2257" t="str">
            <v>M2</v>
          </cell>
          <cell r="D2257">
            <v>69.400000000000006</v>
          </cell>
          <cell r="E2257">
            <v>2256</v>
          </cell>
          <cell r="F2257">
            <v>101292</v>
          </cell>
        </row>
        <row r="2258">
          <cell r="A2258" t="str">
            <v>10.12.93</v>
          </cell>
          <cell r="B2258" t="str">
            <v>CAIXA DE LIGACAO OU INSPECAO - ALVENARIA DE 1 TIJOLO,REVESTIDA</v>
          </cell>
          <cell r="C2258" t="str">
            <v>M2</v>
          </cell>
          <cell r="D2258">
            <v>106.52</v>
          </cell>
          <cell r="E2258">
            <v>2257</v>
          </cell>
          <cell r="F2258">
            <v>101293</v>
          </cell>
        </row>
        <row r="2259">
          <cell r="A2259" t="str">
            <v>10.12.94</v>
          </cell>
          <cell r="B2259" t="str">
            <v>CAIXA DE LIGACAO OU INSPECAO - TAMPA DE CONCRETO</v>
          </cell>
          <cell r="C2259" t="str">
            <v>M2</v>
          </cell>
          <cell r="D2259">
            <v>75.040000000000006</v>
          </cell>
          <cell r="E2259">
            <v>2258</v>
          </cell>
          <cell r="F2259">
            <v>101294</v>
          </cell>
        </row>
        <row r="2260">
          <cell r="A2260" t="str">
            <v>10.12.98</v>
          </cell>
          <cell r="B2260" t="str">
            <v>ENVELOPAMENTO DE TUBULACAO ENTERRADA,COM CONCRETO</v>
          </cell>
          <cell r="C2260" t="str">
            <v>M</v>
          </cell>
          <cell r="D2260">
            <v>9.8699999999999992</v>
          </cell>
          <cell r="E2260">
            <v>2259</v>
          </cell>
          <cell r="F2260">
            <v>101298</v>
          </cell>
        </row>
        <row r="2261">
          <cell r="B2261" t="str">
            <v>APARELHOS SANITÁRIOS E EQUIPAMENTOS</v>
          </cell>
          <cell r="E2261">
            <v>2260</v>
          </cell>
        </row>
        <row r="2262">
          <cell r="A2262" t="str">
            <v>10.13.01</v>
          </cell>
          <cell r="B2262" t="str">
            <v>BACIA SANITARIA SIFONADA,DE LOUCA BRANCA</v>
          </cell>
          <cell r="C2262" t="str">
            <v>UN</v>
          </cell>
          <cell r="D2262">
            <v>167.49</v>
          </cell>
          <cell r="E2262">
            <v>2261</v>
          </cell>
          <cell r="F2262">
            <v>101301</v>
          </cell>
        </row>
        <row r="2263">
          <cell r="A2263" t="str">
            <v>10.13.03</v>
          </cell>
          <cell r="B2263" t="str">
            <v>BACIA SANITARIA C/CAIXA ACOPLADA DE LOUCA BRANCA</v>
          </cell>
          <cell r="C2263" t="str">
            <v>UN</v>
          </cell>
          <cell r="D2263">
            <v>213.66</v>
          </cell>
          <cell r="E2263">
            <v>2262</v>
          </cell>
          <cell r="F2263">
            <v>101303</v>
          </cell>
        </row>
        <row r="2264">
          <cell r="A2264" t="str">
            <v>10.13.04</v>
          </cell>
          <cell r="B2264" t="str">
            <v>BACIA SANITARIA INFANTIL SIFONADA, DE LOUCA BRANCA</v>
          </cell>
          <cell r="C2264" t="str">
            <v>UN</v>
          </cell>
          <cell r="D2264">
            <v>175.02</v>
          </cell>
          <cell r="E2264">
            <v>2263</v>
          </cell>
          <cell r="F2264">
            <v>101304</v>
          </cell>
        </row>
        <row r="2265">
          <cell r="A2265" t="str">
            <v>10.13.05</v>
          </cell>
          <cell r="B2265" t="str">
            <v>BACIA SANITÁRIA ALTEADA P/ PORTADORES DE DEF. FÍSICA</v>
          </cell>
          <cell r="C2265" t="str">
            <v>UN</v>
          </cell>
          <cell r="D2265">
            <v>436.68</v>
          </cell>
          <cell r="E2265">
            <v>2264</v>
          </cell>
          <cell r="F2265">
            <v>101305</v>
          </cell>
        </row>
        <row r="2266">
          <cell r="A2266" t="str">
            <v>10.13.10</v>
          </cell>
          <cell r="B2266" t="str">
            <v>LAVATORIO DE LOUCA BRANCA,SEM COLUNA - CAPACIDADE MINIMA 5L</v>
          </cell>
          <cell r="C2266" t="str">
            <v>UN</v>
          </cell>
          <cell r="D2266">
            <v>220.03</v>
          </cell>
          <cell r="E2266">
            <v>2265</v>
          </cell>
          <cell r="F2266">
            <v>101310</v>
          </cell>
        </row>
        <row r="2267">
          <cell r="A2267" t="str">
            <v>10.13.12</v>
          </cell>
          <cell r="B2267" t="str">
            <v>LAVATORIO DE LOUCA BRANCA,COM COLUNA - CAPACIDADE MINIMA 7L</v>
          </cell>
          <cell r="C2267" t="str">
            <v>UN</v>
          </cell>
          <cell r="D2267">
            <v>359.84</v>
          </cell>
          <cell r="E2267">
            <v>2266</v>
          </cell>
          <cell r="F2267">
            <v>101312</v>
          </cell>
        </row>
        <row r="2268">
          <cell r="A2268" t="str">
            <v>10.13.14</v>
          </cell>
          <cell r="B2268" t="str">
            <v>LAVATORIO DE LOUCA INDIV.PARA P.P.D.F.</v>
          </cell>
          <cell r="C2268" t="str">
            <v>UN</v>
          </cell>
          <cell r="D2268">
            <v>427.17</v>
          </cell>
          <cell r="E2268">
            <v>2267</v>
          </cell>
          <cell r="F2268">
            <v>101314</v>
          </cell>
        </row>
        <row r="2269">
          <cell r="A2269" t="str">
            <v>10.13.15</v>
          </cell>
          <cell r="B2269" t="str">
            <v>LAVATORIO OVAL DE EMBUTIR - LOUCA BRANCA</v>
          </cell>
          <cell r="C2269" t="str">
            <v>UN</v>
          </cell>
          <cell r="D2269">
            <v>191.22</v>
          </cell>
          <cell r="E2269">
            <v>2268</v>
          </cell>
          <cell r="F2269">
            <v>101315</v>
          </cell>
        </row>
        <row r="2270">
          <cell r="A2270" t="str">
            <v>10.13.16</v>
          </cell>
          <cell r="B2270" t="str">
            <v>LAVATORIO OVAL DE SOBREPOR - LOUCA BRANCA</v>
          </cell>
          <cell r="C2270" t="str">
            <v>UN</v>
          </cell>
          <cell r="D2270">
            <v>253.5</v>
          </cell>
          <cell r="E2270">
            <v>2269</v>
          </cell>
          <cell r="F2270">
            <v>101316</v>
          </cell>
        </row>
        <row r="2271">
          <cell r="A2271" t="str">
            <v>10.13.19</v>
          </cell>
          <cell r="B2271" t="str">
            <v>HX-01-LAVATORIO E BEBEDOURO DE CH ACO INOX CH.18</v>
          </cell>
          <cell r="C2271" t="str">
            <v>M</v>
          </cell>
          <cell r="D2271">
            <v>561.80999999999995</v>
          </cell>
          <cell r="E2271">
            <v>2270</v>
          </cell>
          <cell r="F2271">
            <v>101319</v>
          </cell>
        </row>
        <row r="2272">
          <cell r="A2272" t="str">
            <v>10.13.25</v>
          </cell>
          <cell r="B2272" t="str">
            <v>MICTORIO INDIVIDUAL DE LOUCA BRANCA,TIPO BACIA - DE CENTRO</v>
          </cell>
          <cell r="C2272" t="str">
            <v>UN</v>
          </cell>
          <cell r="D2272">
            <v>235.63</v>
          </cell>
          <cell r="E2272">
            <v>2271</v>
          </cell>
          <cell r="F2272">
            <v>101325</v>
          </cell>
        </row>
        <row r="2273">
          <cell r="A2273" t="str">
            <v>10.13.31</v>
          </cell>
          <cell r="B2273" t="str">
            <v>MICTORIO INDIVIDUAL DE LOUCA BRANCA,TIPO AUTO-ASPIRANTE</v>
          </cell>
          <cell r="C2273" t="str">
            <v>UN</v>
          </cell>
          <cell r="D2273">
            <v>187.79</v>
          </cell>
          <cell r="E2273">
            <v>2272</v>
          </cell>
          <cell r="F2273">
            <v>101331</v>
          </cell>
        </row>
        <row r="2274">
          <cell r="A2274" t="str">
            <v>10.13.36</v>
          </cell>
          <cell r="B2274" t="str">
            <v>MICTORIO INDIVIDUAL DE LOUCA, PARA DEFICIENTE</v>
          </cell>
          <cell r="C2274" t="str">
            <v>UN</v>
          </cell>
          <cell r="D2274">
            <v>361.55</v>
          </cell>
          <cell r="E2274">
            <v>2273</v>
          </cell>
          <cell r="F2274">
            <v>101336</v>
          </cell>
        </row>
        <row r="2275">
          <cell r="A2275" t="str">
            <v>10.13.38</v>
          </cell>
          <cell r="B2275" t="str">
            <v>MICTORIO COLETIVO DE ACO INOXIDAVEL - COMPRIMENTO 0/2000MM</v>
          </cell>
          <cell r="C2275" t="str">
            <v>M</v>
          </cell>
          <cell r="D2275">
            <v>274.08</v>
          </cell>
          <cell r="E2275">
            <v>2274</v>
          </cell>
          <cell r="F2275">
            <v>101338</v>
          </cell>
        </row>
        <row r="2276">
          <cell r="A2276" t="str">
            <v>10.13.45</v>
          </cell>
          <cell r="B2276" t="str">
            <v>TANQUE DE LOUCA BRANCA,SEM COLUNA - CAPACIDADE MINIMA 35L</v>
          </cell>
          <cell r="C2276" t="str">
            <v>UN</v>
          </cell>
          <cell r="D2276">
            <v>347.84</v>
          </cell>
          <cell r="E2276">
            <v>2275</v>
          </cell>
          <cell r="F2276">
            <v>101345</v>
          </cell>
        </row>
        <row r="2277">
          <cell r="A2277" t="str">
            <v>10.13.47</v>
          </cell>
          <cell r="B2277" t="str">
            <v>TANQUE DE LOUCA BRANCA COM COLUNA-CAP.MIN.30L</v>
          </cell>
          <cell r="C2277" t="str">
            <v>UN</v>
          </cell>
          <cell r="D2277">
            <v>376.69</v>
          </cell>
          <cell r="E2277">
            <v>2276</v>
          </cell>
          <cell r="F2277">
            <v>101347</v>
          </cell>
        </row>
        <row r="2278">
          <cell r="A2278" t="str">
            <v>10.13.48</v>
          </cell>
          <cell r="B2278" t="str">
            <v>TANQUE DE LOUCA BRANCA C/COLUNA - CAP MIN. 35 LITROS</v>
          </cell>
          <cell r="C2278" t="str">
            <v>UN</v>
          </cell>
          <cell r="D2278">
            <v>357.61</v>
          </cell>
          <cell r="E2278">
            <v>2277</v>
          </cell>
          <cell r="F2278">
            <v>101348</v>
          </cell>
        </row>
        <row r="2279">
          <cell r="A2279" t="str">
            <v>10.13.50</v>
          </cell>
          <cell r="B2279" t="str">
            <v>CUBA SIMPLES DE ACO INOXIDAVEL CH.18 - 500X400X200MM</v>
          </cell>
          <cell r="C2279" t="str">
            <v>UN</v>
          </cell>
          <cell r="D2279">
            <v>281.45999999999998</v>
          </cell>
          <cell r="E2279">
            <v>2278</v>
          </cell>
          <cell r="F2279">
            <v>101350</v>
          </cell>
        </row>
        <row r="2280">
          <cell r="A2280" t="str">
            <v>10.13.51</v>
          </cell>
          <cell r="B2280" t="str">
            <v>CUBA SIMPLES DE ACO INOXIDAVEL CH.18 - 560X335X150MM</v>
          </cell>
          <cell r="C2280" t="str">
            <v>UN</v>
          </cell>
          <cell r="D2280">
            <v>273.24</v>
          </cell>
          <cell r="E2280">
            <v>2279</v>
          </cell>
          <cell r="F2280">
            <v>101351</v>
          </cell>
        </row>
        <row r="2281">
          <cell r="A2281" t="str">
            <v>10.13.52</v>
          </cell>
          <cell r="B2281" t="str">
            <v>CUBA SIMPLES DE ACO INOXIDAVEL CH.18 - 500X400X250MM</v>
          </cell>
          <cell r="C2281" t="str">
            <v>UN</v>
          </cell>
          <cell r="D2281">
            <v>275.99</v>
          </cell>
          <cell r="E2281">
            <v>2280</v>
          </cell>
          <cell r="F2281">
            <v>101352</v>
          </cell>
        </row>
        <row r="2282">
          <cell r="A2282" t="str">
            <v>10.13.53</v>
          </cell>
          <cell r="B2282" t="str">
            <v>CUBA SIMPLES DE ACO INOXIDAVEL CH.18 - 500X400X150MM</v>
          </cell>
          <cell r="C2282" t="str">
            <v>UN</v>
          </cell>
          <cell r="D2282">
            <v>292.54000000000002</v>
          </cell>
          <cell r="E2282">
            <v>2281</v>
          </cell>
          <cell r="F2282">
            <v>101353</v>
          </cell>
        </row>
        <row r="2283">
          <cell r="A2283" t="str">
            <v>10.13.55</v>
          </cell>
          <cell r="B2283" t="str">
            <v>CUBA DUPLA DE ACO INOXIDAVEL CH.18 - 700X400X150MM</v>
          </cell>
          <cell r="C2283" t="str">
            <v>UN</v>
          </cell>
          <cell r="D2283">
            <v>387.22</v>
          </cell>
          <cell r="E2283">
            <v>2282</v>
          </cell>
          <cell r="F2283">
            <v>101355</v>
          </cell>
        </row>
        <row r="2284">
          <cell r="A2284" t="str">
            <v>10.13.57</v>
          </cell>
          <cell r="B2284" t="str">
            <v>CUBA DUPLA DE ACO INOXIDAVEL CH.18 - 1020X400X200MM</v>
          </cell>
          <cell r="C2284" t="str">
            <v>UN</v>
          </cell>
          <cell r="D2284">
            <v>530.49</v>
          </cell>
          <cell r="E2284">
            <v>2283</v>
          </cell>
          <cell r="F2284">
            <v>101357</v>
          </cell>
        </row>
        <row r="2285">
          <cell r="A2285" t="str">
            <v>10.13.58</v>
          </cell>
          <cell r="B2285" t="str">
            <v>TANQUE DE PANELA EM ACO INOXIDAVEL CH.18 600X500X400MM</v>
          </cell>
          <cell r="C2285" t="str">
            <v>UN</v>
          </cell>
          <cell r="D2285">
            <v>454.85</v>
          </cell>
          <cell r="E2285">
            <v>2284</v>
          </cell>
          <cell r="F2285">
            <v>101358</v>
          </cell>
        </row>
        <row r="2286">
          <cell r="A2286" t="str">
            <v>10.13.59</v>
          </cell>
          <cell r="B2286" t="str">
            <v>HX04- TANQUE DE PANELA EM ACO INOXIDAVEL CH.18 600X800X300MM</v>
          </cell>
          <cell r="C2286" t="str">
            <v>UN</v>
          </cell>
          <cell r="D2286">
            <v>643.85</v>
          </cell>
          <cell r="E2286">
            <v>2285</v>
          </cell>
          <cell r="F2286">
            <v>101359</v>
          </cell>
        </row>
        <row r="2287">
          <cell r="A2287" t="str">
            <v>10.13.60</v>
          </cell>
          <cell r="B2287" t="str">
            <v>TANQUE DE PANELA EM ACO INOXIDAVEL - 600X500X500MM</v>
          </cell>
          <cell r="C2287" t="str">
            <v>UN</v>
          </cell>
          <cell r="D2287">
            <v>512.97</v>
          </cell>
          <cell r="E2287">
            <v>2286</v>
          </cell>
          <cell r="F2287">
            <v>101360</v>
          </cell>
        </row>
        <row r="2288">
          <cell r="A2288" t="str">
            <v>10.13.61</v>
          </cell>
          <cell r="B2288" t="str">
            <v>CUBA DE FIBRA DE VIDRO 600X500X200MM</v>
          </cell>
          <cell r="C2288" t="str">
            <v>UN</v>
          </cell>
          <cell r="D2288">
            <v>305.61</v>
          </cell>
          <cell r="E2288">
            <v>2287</v>
          </cell>
          <cell r="F2288">
            <v>101361</v>
          </cell>
        </row>
        <row r="2289">
          <cell r="A2289" t="str">
            <v>10.13.65</v>
          </cell>
          <cell r="B2289" t="str">
            <v>TAMPA DE FIBRA DE VIDRO - 750X550MM TQ1A/FABES</v>
          </cell>
          <cell r="C2289" t="str">
            <v>UN</v>
          </cell>
          <cell r="D2289">
            <v>148.72</v>
          </cell>
          <cell r="E2289">
            <v>2288</v>
          </cell>
          <cell r="F2289">
            <v>101365</v>
          </cell>
        </row>
        <row r="2290">
          <cell r="A2290" t="str">
            <v>10.13.70</v>
          </cell>
          <cell r="B2290" t="str">
            <v>BEBEDOURO ELETRICO COM SISTEMA DE REFRIGERACAO E DUAS SAIDAS - 40L</v>
          </cell>
          <cell r="C2290" t="str">
            <v>UN</v>
          </cell>
          <cell r="D2290">
            <v>512.6</v>
          </cell>
          <cell r="E2290">
            <v>2289</v>
          </cell>
          <cell r="F2290">
            <v>101370</v>
          </cell>
        </row>
        <row r="2291">
          <cell r="A2291" t="str">
            <v>10.13.71</v>
          </cell>
          <cell r="B2291" t="str">
            <v>BEBEDOURO ELETRICO COM SISTEMA DE REFRIGERACAO E DUAS SAIDAS - 80L</v>
          </cell>
          <cell r="C2291" t="str">
            <v>UN</v>
          </cell>
          <cell r="D2291">
            <v>581.13</v>
          </cell>
          <cell r="E2291">
            <v>2290</v>
          </cell>
          <cell r="F2291">
            <v>101371</v>
          </cell>
        </row>
        <row r="2292">
          <cell r="A2292" t="str">
            <v>10.13.75</v>
          </cell>
          <cell r="B2292" t="str">
            <v>FILTRO DE PRESSAO COM UMA VELA - CAPACIDADE MINIMA 40L/H</v>
          </cell>
          <cell r="C2292" t="str">
            <v>UN</v>
          </cell>
          <cell r="D2292">
            <v>36.99</v>
          </cell>
          <cell r="E2292">
            <v>2291</v>
          </cell>
          <cell r="F2292">
            <v>101375</v>
          </cell>
        </row>
        <row r="2293">
          <cell r="A2293" t="str">
            <v>10.13.78</v>
          </cell>
          <cell r="B2293" t="str">
            <v>FILTRO TP.CUNO OU SIMILAR C/ELEM FILTRANTE CEL./CARVAO/CEL. 180 L/H</v>
          </cell>
          <cell r="C2293" t="str">
            <v>UN</v>
          </cell>
          <cell r="D2293">
            <v>89.76</v>
          </cell>
          <cell r="E2293">
            <v>2292</v>
          </cell>
          <cell r="F2293">
            <v>101378</v>
          </cell>
        </row>
        <row r="2294">
          <cell r="A2294" t="str">
            <v>10.13.79</v>
          </cell>
          <cell r="B2294" t="str">
            <v>FILTRO TP.CUNO OU SIMILAR C/ELEM FILTRANTE CEL./CARVAO/CEL. 360 L/H</v>
          </cell>
          <cell r="C2294" t="str">
            <v>UN</v>
          </cell>
          <cell r="D2294">
            <v>140.76</v>
          </cell>
          <cell r="E2294">
            <v>2293</v>
          </cell>
          <cell r="F2294">
            <v>101379</v>
          </cell>
        </row>
        <row r="2295">
          <cell r="A2295" t="str">
            <v>10.13.90</v>
          </cell>
          <cell r="B2295" t="str">
            <v>AQUECEDOR ELETRO AUTOM. C/REG. P/5 TEMP TIPO ALTA PRESSAO</v>
          </cell>
          <cell r="C2295" t="str">
            <v>UN</v>
          </cell>
          <cell r="D2295">
            <v>528.63</v>
          </cell>
          <cell r="E2295">
            <v>2294</v>
          </cell>
          <cell r="F2295">
            <v>101390</v>
          </cell>
        </row>
        <row r="2296">
          <cell r="A2296" t="str">
            <v>10.13.91</v>
          </cell>
          <cell r="B2296" t="str">
            <v>AQUECEDOR ELETRICO DE ACUMULACAO,COM CILINDRO DE COBRE - 100L</v>
          </cell>
          <cell r="C2296" t="str">
            <v>UN</v>
          </cell>
          <cell r="D2296">
            <v>1880.42</v>
          </cell>
          <cell r="E2296">
            <v>2295</v>
          </cell>
          <cell r="F2296">
            <v>101391</v>
          </cell>
        </row>
        <row r="2297">
          <cell r="A2297" t="str">
            <v>10.13.93</v>
          </cell>
          <cell r="B2297" t="str">
            <v>AQUECEDOR ELETRICO DE ACUMULACAO,COM CILINDRO DE COBRE - 200L</v>
          </cell>
          <cell r="C2297" t="str">
            <v>UN</v>
          </cell>
          <cell r="D2297">
            <v>2383.41</v>
          </cell>
          <cell r="E2297">
            <v>2296</v>
          </cell>
          <cell r="F2297">
            <v>101393</v>
          </cell>
        </row>
        <row r="2298">
          <cell r="A2298" t="str">
            <v>10.13.96</v>
          </cell>
          <cell r="B2298" t="str">
            <v>AQUECEDOR A GAS DE ACUMULACAO,COM CILINDRO DE COBRE - 150L</v>
          </cell>
          <cell r="C2298" t="str">
            <v>UN</v>
          </cell>
          <cell r="D2298">
            <v>1928.78</v>
          </cell>
          <cell r="E2298">
            <v>2297</v>
          </cell>
          <cell r="F2298">
            <v>101396</v>
          </cell>
        </row>
        <row r="2299">
          <cell r="B2299" t="str">
            <v>METAIS SANITÁRIOS E ACESSÓRIOS</v>
          </cell>
          <cell r="E2299">
            <v>2298</v>
          </cell>
        </row>
        <row r="2300">
          <cell r="A2300" t="str">
            <v>10.14.01</v>
          </cell>
          <cell r="B2300" t="str">
            <v>TORNEIRA DE PRESSAO PARA USO GERAL,METAL AMARELO - 1/2"</v>
          </cell>
          <cell r="C2300" t="str">
            <v>UN</v>
          </cell>
          <cell r="D2300">
            <v>58.14</v>
          </cell>
          <cell r="E2300">
            <v>2299</v>
          </cell>
          <cell r="F2300">
            <v>101401</v>
          </cell>
        </row>
        <row r="2301">
          <cell r="A2301" t="str">
            <v>10.14.02</v>
          </cell>
          <cell r="B2301" t="str">
            <v>TORNEIRA DE PRESSAO PARA USO GERAL,METAL AMARELO - 3/4"</v>
          </cell>
          <cell r="C2301" t="str">
            <v>UN</v>
          </cell>
          <cell r="D2301">
            <v>39.229999999999997</v>
          </cell>
          <cell r="E2301">
            <v>2300</v>
          </cell>
          <cell r="F2301">
            <v>101402</v>
          </cell>
        </row>
        <row r="2302">
          <cell r="A2302" t="str">
            <v>10.14.03</v>
          </cell>
          <cell r="B2302" t="str">
            <v>TORNEIRA DE PRESSAO PARA USO GERAL,METAL CROMADO - 1/2"</v>
          </cell>
          <cell r="C2302" t="str">
            <v>UN</v>
          </cell>
          <cell r="D2302">
            <v>58.14</v>
          </cell>
          <cell r="E2302">
            <v>2301</v>
          </cell>
          <cell r="F2302">
            <v>101403</v>
          </cell>
        </row>
        <row r="2303">
          <cell r="A2303" t="str">
            <v>10.14.04</v>
          </cell>
          <cell r="B2303" t="str">
            <v>TORNEIRA DE PRESSAO PARA USO GERAL,METAL CROMADO - 3/4"</v>
          </cell>
          <cell r="C2303" t="str">
            <v>UN</v>
          </cell>
          <cell r="D2303">
            <v>37.28</v>
          </cell>
          <cell r="E2303">
            <v>2302</v>
          </cell>
          <cell r="F2303">
            <v>101404</v>
          </cell>
        </row>
        <row r="2304">
          <cell r="A2304" t="str">
            <v>10.14.08</v>
          </cell>
          <cell r="B2304" t="str">
            <v>TORNEIRA DE PRESSAO PARA PIA,COM CORPO LONGO E AERADOR - 3/4"</v>
          </cell>
          <cell r="C2304" t="str">
            <v>UN</v>
          </cell>
          <cell r="D2304">
            <v>153.56</v>
          </cell>
          <cell r="E2304">
            <v>2303</v>
          </cell>
          <cell r="F2304">
            <v>101408</v>
          </cell>
        </row>
        <row r="2305">
          <cell r="A2305" t="str">
            <v>10.14.09</v>
          </cell>
          <cell r="B2305" t="str">
            <v>TORNEIRA CLINICA DE MESA - 12 CM - 1/2"</v>
          </cell>
          <cell r="C2305" t="str">
            <v>UN</v>
          </cell>
          <cell r="D2305">
            <v>221.49</v>
          </cell>
          <cell r="E2305">
            <v>2304</v>
          </cell>
          <cell r="F2305">
            <v>101409</v>
          </cell>
        </row>
        <row r="2306">
          <cell r="A2306" t="str">
            <v>10.14.13</v>
          </cell>
          <cell r="B2306" t="str">
            <v>MISTURADOR DE PAREDE P/PIA,C/BICA MOVEL TIPO LONGA E AERADOR - 3/4"</v>
          </cell>
          <cell r="C2306" t="str">
            <v>UN</v>
          </cell>
          <cell r="D2306">
            <v>289.77999999999997</v>
          </cell>
          <cell r="E2306">
            <v>2305</v>
          </cell>
          <cell r="F2306">
            <v>101413</v>
          </cell>
        </row>
        <row r="2307">
          <cell r="A2307" t="str">
            <v>10.14.18</v>
          </cell>
          <cell r="B2307" t="str">
            <v>TORNEIRA ELETRICA AUTOMATICA,COM CORPO DE METAL CROMADO - 220V</v>
          </cell>
          <cell r="C2307" t="str">
            <v>UN</v>
          </cell>
          <cell r="D2307">
            <v>106.91</v>
          </cell>
          <cell r="E2307">
            <v>2306</v>
          </cell>
          <cell r="F2307">
            <v>101418</v>
          </cell>
        </row>
        <row r="2308">
          <cell r="A2308" t="str">
            <v>10.14.20</v>
          </cell>
          <cell r="B2308" t="str">
            <v>VALVULA FLUXIVEL SEM REGISTRO INCORPORADO - 1 1/4"</v>
          </cell>
          <cell r="C2308" t="str">
            <v>UN</v>
          </cell>
          <cell r="D2308">
            <v>113.3</v>
          </cell>
          <cell r="E2308">
            <v>2307</v>
          </cell>
          <cell r="F2308">
            <v>101420</v>
          </cell>
        </row>
        <row r="2309">
          <cell r="A2309" t="str">
            <v>10.14.21</v>
          </cell>
          <cell r="B2309" t="str">
            <v>VALVULA FLUXIVEL SEM REGISTRO INCORPORADO - 1 1/2"</v>
          </cell>
          <cell r="C2309" t="str">
            <v>UN</v>
          </cell>
          <cell r="D2309">
            <v>107.9</v>
          </cell>
          <cell r="E2309">
            <v>2308</v>
          </cell>
          <cell r="F2309">
            <v>101421</v>
          </cell>
        </row>
        <row r="2310">
          <cell r="A2310" t="str">
            <v>10.14.22</v>
          </cell>
          <cell r="B2310" t="str">
            <v>VALVULA FLUXIVEL COM REGISTRO INCORPORADO - 1 1/4"</v>
          </cell>
          <cell r="C2310" t="str">
            <v>UN</v>
          </cell>
          <cell r="D2310">
            <v>128.47999999999999</v>
          </cell>
          <cell r="E2310">
            <v>2309</v>
          </cell>
          <cell r="F2310">
            <v>101422</v>
          </cell>
        </row>
        <row r="2311">
          <cell r="A2311" t="str">
            <v>10.14.23</v>
          </cell>
          <cell r="B2311" t="str">
            <v>VALVULA FLUXIVEL COM REGISTRO INCORPORADO - 1 1/2"</v>
          </cell>
          <cell r="C2311" t="str">
            <v>UN</v>
          </cell>
          <cell r="D2311">
            <v>138.52000000000001</v>
          </cell>
          <cell r="E2311">
            <v>2310</v>
          </cell>
          <cell r="F2311">
            <v>101423</v>
          </cell>
        </row>
        <row r="2312">
          <cell r="A2312" t="str">
            <v>10.14.25</v>
          </cell>
          <cell r="B2312" t="str">
            <v>VALVULA DE DESCARGA EXTERNA COM ALAVANCA - 1 1/4"</v>
          </cell>
          <cell r="C2312" t="str">
            <v>UN</v>
          </cell>
          <cell r="D2312">
            <v>163.38999999999999</v>
          </cell>
          <cell r="E2312">
            <v>2311</v>
          </cell>
          <cell r="F2312">
            <v>101425</v>
          </cell>
        </row>
        <row r="2313">
          <cell r="A2313" t="str">
            <v>10.14.37</v>
          </cell>
          <cell r="B2313" t="str">
            <v>CHUVEIRO FIXO DE METAL CROMADO - CRIVO COM DIAMETRO DE 15CM</v>
          </cell>
          <cell r="C2313" t="str">
            <v>UN</v>
          </cell>
          <cell r="D2313">
            <v>119.46</v>
          </cell>
          <cell r="E2313">
            <v>2312</v>
          </cell>
          <cell r="F2313">
            <v>101437</v>
          </cell>
        </row>
        <row r="2314">
          <cell r="A2314" t="str">
            <v>10.14.38</v>
          </cell>
          <cell r="B2314" t="str">
            <v>CHUVEIRO COM BRACO ARTICULADO E DISPOSITIVO P/LIMPEZA RAPIDA - 15CM</v>
          </cell>
          <cell r="C2314" t="str">
            <v>UN</v>
          </cell>
          <cell r="D2314">
            <v>73.53</v>
          </cell>
          <cell r="E2314">
            <v>2313</v>
          </cell>
          <cell r="F2314">
            <v>101438</v>
          </cell>
        </row>
        <row r="2315">
          <cell r="A2315" t="str">
            <v>10.14.40</v>
          </cell>
          <cell r="B2315" t="str">
            <v>CHUVEIRO ELETRICO AUTOMATICO,CORPO METAL CROMADO - 220V-2800/4400W</v>
          </cell>
          <cell r="C2315" t="str">
            <v>UN</v>
          </cell>
          <cell r="D2315">
            <v>81.180000000000007</v>
          </cell>
          <cell r="E2315">
            <v>2314</v>
          </cell>
          <cell r="F2315">
            <v>101440</v>
          </cell>
        </row>
        <row r="2316">
          <cell r="A2316" t="str">
            <v>10.14.42</v>
          </cell>
          <cell r="B2316" t="str">
            <v>CHUVEIRO DUCHA MODELO JET-SET METALICA OU SIMILAR</v>
          </cell>
          <cell r="C2316" t="str">
            <v>UN</v>
          </cell>
          <cell r="D2316">
            <v>155.44</v>
          </cell>
          <cell r="E2316">
            <v>2315</v>
          </cell>
          <cell r="F2316">
            <v>101442</v>
          </cell>
        </row>
        <row r="2317">
          <cell r="A2317" t="str">
            <v>10.14.44</v>
          </cell>
          <cell r="B2317" t="str">
            <v>DUCHA HIGIENICA FLEXIVEL SEM REG. DE PAREDE</v>
          </cell>
          <cell r="C2317" t="str">
            <v>UN</v>
          </cell>
          <cell r="D2317">
            <v>128.46</v>
          </cell>
          <cell r="E2317">
            <v>2316</v>
          </cell>
          <cell r="F2317">
            <v>101444</v>
          </cell>
        </row>
        <row r="2318">
          <cell r="A2318" t="str">
            <v>10.14.50</v>
          </cell>
          <cell r="B2318" t="str">
            <v>SABONETEIRA DE LOUCA BRANCA - 7,5X15CM</v>
          </cell>
          <cell r="C2318" t="str">
            <v>UN</v>
          </cell>
          <cell r="D2318">
            <v>28.65</v>
          </cell>
          <cell r="E2318">
            <v>2317</v>
          </cell>
          <cell r="F2318">
            <v>101450</v>
          </cell>
        </row>
        <row r="2319">
          <cell r="A2319" t="str">
            <v>10.14.51</v>
          </cell>
          <cell r="B2319" t="str">
            <v>SABONETEIRA DE LOUCA BRANCA - 15X15CM</v>
          </cell>
          <cell r="C2319" t="str">
            <v>UN</v>
          </cell>
          <cell r="D2319">
            <v>29.31</v>
          </cell>
          <cell r="E2319">
            <v>2318</v>
          </cell>
          <cell r="F2319">
            <v>101451</v>
          </cell>
        </row>
        <row r="2320">
          <cell r="A2320" t="str">
            <v>10.14.65</v>
          </cell>
          <cell r="B2320" t="str">
            <v>PAPELEIRA DE LOUCA BRANCA - 15X15CM</v>
          </cell>
          <cell r="C2320" t="str">
            <v>UN</v>
          </cell>
          <cell r="D2320">
            <v>28.51</v>
          </cell>
          <cell r="E2320">
            <v>2319</v>
          </cell>
          <cell r="F2320">
            <v>101465</v>
          </cell>
        </row>
        <row r="2321">
          <cell r="A2321" t="str">
            <v>10.14.70</v>
          </cell>
          <cell r="B2321" t="str">
            <v>CABIDE DE LOUCA BRANCA,COM UM OU DOIS GANCHOS</v>
          </cell>
          <cell r="C2321" t="str">
            <v>UN</v>
          </cell>
          <cell r="D2321">
            <v>19.079999999999998</v>
          </cell>
          <cell r="E2321">
            <v>2320</v>
          </cell>
          <cell r="F2321">
            <v>101470</v>
          </cell>
        </row>
        <row r="2322">
          <cell r="A2322" t="str">
            <v>10.14.73</v>
          </cell>
          <cell r="B2322" t="str">
            <v>FRONTAO OU TESTEIRA DE MARMORE BRANCO ESP.SANTO - H. ATE 10CM</v>
          </cell>
          <cell r="C2322" t="str">
            <v>M</v>
          </cell>
          <cell r="D2322">
            <v>39.979999999999997</v>
          </cell>
          <cell r="E2322">
            <v>2321</v>
          </cell>
          <cell r="F2322">
            <v>101473</v>
          </cell>
        </row>
        <row r="2323">
          <cell r="A2323" t="str">
            <v>10.14.74</v>
          </cell>
          <cell r="B2323" t="str">
            <v>FRONTAO OU TESTEIRA DE GRANITO CINZA MAUA - H ATE 10CM</v>
          </cell>
          <cell r="C2323" t="str">
            <v>M</v>
          </cell>
          <cell r="D2323">
            <v>32.880000000000003</v>
          </cell>
          <cell r="E2323">
            <v>2322</v>
          </cell>
          <cell r="F2323">
            <v>101474</v>
          </cell>
        </row>
        <row r="2324">
          <cell r="A2324" t="str">
            <v>10.14.75</v>
          </cell>
          <cell r="B2324" t="str">
            <v>TAMPO P/ BANCADA - GRANITO CINZA ANDORINHA</v>
          </cell>
          <cell r="C2324" t="str">
            <v>M2</v>
          </cell>
          <cell r="D2324">
            <v>220.29</v>
          </cell>
          <cell r="E2324">
            <v>2323</v>
          </cell>
          <cell r="F2324">
            <v>101475</v>
          </cell>
        </row>
        <row r="2325">
          <cell r="A2325" t="str">
            <v>10.14.76</v>
          </cell>
          <cell r="B2325" t="str">
            <v>TAMPO P/ BANC. UMIDA - GRANITO CINZA MAUA POLIDO - 30MM</v>
          </cell>
          <cell r="C2325" t="str">
            <v>M2</v>
          </cell>
          <cell r="D2325">
            <v>232.04</v>
          </cell>
          <cell r="E2325">
            <v>2324</v>
          </cell>
          <cell r="F2325">
            <v>101476</v>
          </cell>
        </row>
        <row r="2326">
          <cell r="A2326" t="str">
            <v>10.14.77</v>
          </cell>
          <cell r="B2326" t="str">
            <v>TAMPO P/ BANC UMIDA GRANITO VERDE UBATUBA POLIDO 30MM</v>
          </cell>
          <cell r="C2326" t="str">
            <v>M2</v>
          </cell>
          <cell r="D2326">
            <v>224.95</v>
          </cell>
          <cell r="E2326">
            <v>2325</v>
          </cell>
          <cell r="F2326">
            <v>101477</v>
          </cell>
        </row>
        <row r="2327">
          <cell r="A2327" t="str">
            <v>10.14.78</v>
          </cell>
          <cell r="B2327" t="str">
            <v>TAMPO P/BANC.UM GRANITO PRETO TIJUCO POLIDO 30MM</v>
          </cell>
          <cell r="C2327" t="str">
            <v>M2</v>
          </cell>
          <cell r="D2327">
            <v>312.08</v>
          </cell>
          <cell r="E2327">
            <v>2326</v>
          </cell>
          <cell r="F2327">
            <v>101478</v>
          </cell>
        </row>
        <row r="2328">
          <cell r="A2328" t="str">
            <v>10.14.79</v>
          </cell>
          <cell r="B2328" t="str">
            <v>TAMPO P/ BANC UM GRANITO OURO VELHO POLIDO 30MM</v>
          </cell>
          <cell r="C2328" t="str">
            <v>M2</v>
          </cell>
          <cell r="D2328">
            <v>246.23</v>
          </cell>
          <cell r="E2328">
            <v>2327</v>
          </cell>
          <cell r="F2328">
            <v>101479</v>
          </cell>
        </row>
        <row r="2329">
          <cell r="A2329" t="str">
            <v>10.14.81</v>
          </cell>
          <cell r="B2329" t="str">
            <v>TAMPO PARA BANCADA UMIDA - GRANILITE</v>
          </cell>
          <cell r="C2329" t="str">
            <v>M2</v>
          </cell>
          <cell r="D2329">
            <v>140.59</v>
          </cell>
          <cell r="E2329">
            <v>2328</v>
          </cell>
          <cell r="F2329">
            <v>101481</v>
          </cell>
        </row>
        <row r="2330">
          <cell r="A2330" t="str">
            <v>10.14.82</v>
          </cell>
          <cell r="B2330" t="str">
            <v>TAMPO PARA BANCADA UMIDA - MARMORE BRANCO ESPIRITO SANTO A</v>
          </cell>
          <cell r="C2330" t="str">
            <v>M2</v>
          </cell>
          <cell r="D2330">
            <v>269.52999999999997</v>
          </cell>
          <cell r="E2330">
            <v>2329</v>
          </cell>
          <cell r="F2330">
            <v>101482</v>
          </cell>
        </row>
        <row r="2331">
          <cell r="A2331" t="str">
            <v>10.14.86</v>
          </cell>
          <cell r="B2331" t="str">
            <v>TAMPO PARA BANCADA UMIDA - ACO INOX N.18 (18:8)</v>
          </cell>
          <cell r="C2331" t="str">
            <v>M2</v>
          </cell>
          <cell r="D2331">
            <v>664.85</v>
          </cell>
          <cell r="E2331">
            <v>2330</v>
          </cell>
          <cell r="F2331">
            <v>101486</v>
          </cell>
        </row>
        <row r="2332">
          <cell r="A2332" t="str">
            <v>10.14.88</v>
          </cell>
          <cell r="B2332" t="str">
            <v>TAMPO P/BANC.UM.CONCR.POL.E=40MM C/BORDAS ARRED.E ENVERN.</v>
          </cell>
          <cell r="C2332" t="str">
            <v>M2</v>
          </cell>
          <cell r="D2332">
            <v>71.900000000000006</v>
          </cell>
          <cell r="E2332">
            <v>2331</v>
          </cell>
          <cell r="F2332">
            <v>101488</v>
          </cell>
        </row>
        <row r="2333">
          <cell r="A2333" t="str">
            <v>10.14.89</v>
          </cell>
          <cell r="B2333" t="str">
            <v>TAMPO P/BANC.UM.CONCR.POL.E=50MM C/BORDAS ARRED.E ENVERN.</v>
          </cell>
          <cell r="C2333" t="str">
            <v>M2</v>
          </cell>
          <cell r="D2333">
            <v>73.27</v>
          </cell>
          <cell r="E2333">
            <v>2332</v>
          </cell>
          <cell r="F2333">
            <v>101489</v>
          </cell>
        </row>
        <row r="2334">
          <cell r="A2334" t="str">
            <v>10.14.91</v>
          </cell>
          <cell r="B2334" t="str">
            <v>SABONETEIRA PARA SABAO LIQUIDO</v>
          </cell>
          <cell r="C2334" t="str">
            <v>UN</v>
          </cell>
          <cell r="D2334">
            <v>37.83</v>
          </cell>
          <cell r="E2334">
            <v>2333</v>
          </cell>
          <cell r="F2334">
            <v>101491</v>
          </cell>
        </row>
        <row r="2335">
          <cell r="A2335" t="str">
            <v>10.14.97</v>
          </cell>
          <cell r="B2335" t="str">
            <v>PORTA TOALHA DE PAPEL INTER FOLHAS</v>
          </cell>
          <cell r="C2335" t="str">
            <v>UN</v>
          </cell>
          <cell r="D2335">
            <v>59.21</v>
          </cell>
          <cell r="E2335">
            <v>2334</v>
          </cell>
          <cell r="F2335">
            <v>101497</v>
          </cell>
        </row>
        <row r="2336">
          <cell r="B2336" t="str">
            <v>DEMOLIÇÕES</v>
          </cell>
          <cell r="E2336">
            <v>2335</v>
          </cell>
        </row>
        <row r="2337">
          <cell r="A2337" t="str">
            <v>10.50.01</v>
          </cell>
          <cell r="B2337" t="str">
            <v>DEMOLICAO DE TUBULACAO DE ACO PRETO OU GALVANIZADO - ATE 2"</v>
          </cell>
          <cell r="C2337" t="str">
            <v>M</v>
          </cell>
          <cell r="D2337">
            <v>1.88</v>
          </cell>
          <cell r="E2337">
            <v>2336</v>
          </cell>
          <cell r="F2337">
            <v>105001</v>
          </cell>
        </row>
        <row r="2338">
          <cell r="A2338" t="str">
            <v>10.50.02</v>
          </cell>
          <cell r="B2338" t="str">
            <v>DEMOLICAO DE TUBULACAO DE ACO PRETO OU GALVANIZADO - ACIMA DE 2"</v>
          </cell>
          <cell r="C2338" t="str">
            <v>M</v>
          </cell>
          <cell r="D2338">
            <v>3.13</v>
          </cell>
          <cell r="E2338">
            <v>2337</v>
          </cell>
          <cell r="F2338">
            <v>105002</v>
          </cell>
        </row>
        <row r="2339">
          <cell r="A2339" t="str">
            <v>10.50.03</v>
          </cell>
          <cell r="B2339" t="str">
            <v>DEMOLICAO DE TUBULACAO DE PVC RIGIDO - ATE 4"</v>
          </cell>
          <cell r="C2339" t="str">
            <v>M</v>
          </cell>
          <cell r="D2339">
            <v>1.57</v>
          </cell>
          <cell r="E2339">
            <v>2338</v>
          </cell>
          <cell r="F2339">
            <v>105003</v>
          </cell>
        </row>
        <row r="2340">
          <cell r="A2340" t="str">
            <v>10.50.04</v>
          </cell>
          <cell r="B2340" t="str">
            <v>DEMOLICAO DE TUBULACAO DE PVC RIGIDO - ACIMA DE 4"</v>
          </cell>
          <cell r="C2340" t="str">
            <v>M</v>
          </cell>
          <cell r="D2340">
            <v>2.82</v>
          </cell>
          <cell r="E2340">
            <v>2339</v>
          </cell>
          <cell r="F2340">
            <v>105004</v>
          </cell>
        </row>
        <row r="2341">
          <cell r="A2341" t="str">
            <v>10.50.05</v>
          </cell>
          <cell r="B2341" t="str">
            <v>DEMOLICAO DE TUBULACAO DE COBRE - ATE 1 1/4"</v>
          </cell>
          <cell r="C2341" t="str">
            <v>M</v>
          </cell>
          <cell r="D2341">
            <v>1.88</v>
          </cell>
          <cell r="E2341">
            <v>2340</v>
          </cell>
          <cell r="F2341">
            <v>105005</v>
          </cell>
        </row>
        <row r="2342">
          <cell r="A2342" t="str">
            <v>10.50.06</v>
          </cell>
          <cell r="B2342" t="str">
            <v>DEMOLICAO DE TUBULACAO DE COBRE - ACIMA DE 1 1/4"</v>
          </cell>
          <cell r="C2342" t="str">
            <v>M</v>
          </cell>
          <cell r="D2342">
            <v>3.13</v>
          </cell>
          <cell r="E2342">
            <v>2341</v>
          </cell>
          <cell r="F2342">
            <v>105006</v>
          </cell>
        </row>
        <row r="2343">
          <cell r="A2343" t="str">
            <v>10.50.07</v>
          </cell>
          <cell r="B2343" t="str">
            <v>DEMOLICAO DE TUBULACAO DE FERRO FUNDIDO - ATE 4"</v>
          </cell>
          <cell r="C2343" t="str">
            <v>M</v>
          </cell>
          <cell r="D2343">
            <v>1.88</v>
          </cell>
          <cell r="E2343">
            <v>2342</v>
          </cell>
          <cell r="F2343">
            <v>105007</v>
          </cell>
        </row>
        <row r="2344">
          <cell r="A2344" t="str">
            <v>10.50.08</v>
          </cell>
          <cell r="B2344" t="str">
            <v>DEMOLICAO DE TUBULACAO DE FERRO FUNDIDO - ACIMA DE 4"</v>
          </cell>
          <cell r="C2344" t="str">
            <v>M</v>
          </cell>
          <cell r="D2344">
            <v>3.13</v>
          </cell>
          <cell r="E2344">
            <v>2343</v>
          </cell>
          <cell r="F2344">
            <v>105008</v>
          </cell>
        </row>
        <row r="2345">
          <cell r="A2345" t="str">
            <v>10.50.09</v>
          </cell>
          <cell r="B2345" t="str">
            <v>DEMOLICAO DE TUBULACAO DE CIMENTO-AMIANTO - ATE 3"</v>
          </cell>
          <cell r="C2345" t="str">
            <v>M</v>
          </cell>
          <cell r="D2345">
            <v>1.57</v>
          </cell>
          <cell r="E2345">
            <v>2344</v>
          </cell>
          <cell r="F2345">
            <v>105009</v>
          </cell>
        </row>
        <row r="2346">
          <cell r="A2346" t="str">
            <v>10.50.10</v>
          </cell>
          <cell r="B2346" t="str">
            <v>DEMOLICAO DE TUBULACAO DE CIMENTO-AMIANTO - ACIMA DE 3"</v>
          </cell>
          <cell r="C2346" t="str">
            <v>M</v>
          </cell>
          <cell r="D2346">
            <v>2.82</v>
          </cell>
          <cell r="E2346">
            <v>2345</v>
          </cell>
          <cell r="F2346">
            <v>105010</v>
          </cell>
        </row>
        <row r="2347">
          <cell r="A2347" t="str">
            <v>10.50.11</v>
          </cell>
          <cell r="B2347" t="str">
            <v>DEMOLICAO DE TUBULACAO DE CERAMICA VIDRADA - ATE 6"</v>
          </cell>
          <cell r="C2347" t="str">
            <v>M</v>
          </cell>
          <cell r="D2347">
            <v>1.88</v>
          </cell>
          <cell r="E2347">
            <v>2346</v>
          </cell>
          <cell r="F2347">
            <v>105011</v>
          </cell>
        </row>
        <row r="2348">
          <cell r="A2348" t="str">
            <v>10.50.12</v>
          </cell>
          <cell r="B2348" t="str">
            <v>DEMOLICAO DE TUBULACAO DE CERAMICA VIDRADA - ACIMA DE 6"</v>
          </cell>
          <cell r="C2348" t="str">
            <v>M</v>
          </cell>
          <cell r="D2348">
            <v>3.13</v>
          </cell>
          <cell r="E2348">
            <v>2347</v>
          </cell>
          <cell r="F2348">
            <v>105012</v>
          </cell>
        </row>
        <row r="2349">
          <cell r="A2349" t="str">
            <v>10.50.18</v>
          </cell>
          <cell r="B2349" t="str">
            <v>DEMOLICAO DE REGISTROS</v>
          </cell>
          <cell r="C2349" t="str">
            <v>UN</v>
          </cell>
          <cell r="D2349">
            <v>1.57</v>
          </cell>
          <cell r="E2349">
            <v>2348</v>
          </cell>
          <cell r="F2349">
            <v>105018</v>
          </cell>
        </row>
        <row r="2350">
          <cell r="A2350" t="str">
            <v>10.50.32</v>
          </cell>
          <cell r="B2350" t="str">
            <v>DEMOLICAO DE CALHAS,RUFOS OU RINCOES EM CHAPA METALICA</v>
          </cell>
          <cell r="C2350" t="str">
            <v>M</v>
          </cell>
          <cell r="D2350">
            <v>1.44</v>
          </cell>
          <cell r="E2350">
            <v>2349</v>
          </cell>
          <cell r="F2350">
            <v>105032</v>
          </cell>
        </row>
        <row r="2351">
          <cell r="A2351" t="str">
            <v>10.50.33</v>
          </cell>
          <cell r="B2351" t="str">
            <v>DEMOLICAO DE CONDUTORES APARENTES</v>
          </cell>
          <cell r="C2351" t="str">
            <v>M</v>
          </cell>
          <cell r="D2351">
            <v>0.94</v>
          </cell>
          <cell r="E2351">
            <v>2350</v>
          </cell>
          <cell r="F2351">
            <v>105033</v>
          </cell>
        </row>
        <row r="2352">
          <cell r="B2352" t="str">
            <v>RETIRADAS</v>
          </cell>
          <cell r="E2352">
            <v>2351</v>
          </cell>
        </row>
        <row r="2353">
          <cell r="A2353" t="str">
            <v>10.60.01</v>
          </cell>
          <cell r="B2353" t="str">
            <v>RETIRADA DE TUBULACAO DE ACO PRETO OU GALVANIZADO - ATE 2"</v>
          </cell>
          <cell r="C2353" t="str">
            <v>M</v>
          </cell>
          <cell r="D2353">
            <v>3.76</v>
          </cell>
          <cell r="E2353">
            <v>2352</v>
          </cell>
          <cell r="F2353">
            <v>106001</v>
          </cell>
        </row>
        <row r="2354">
          <cell r="A2354" t="str">
            <v>10.60.02</v>
          </cell>
          <cell r="B2354" t="str">
            <v>RETIRADA DE TUBULACAO DE ACO PRETO OU GALVANIZADO - ACIMA DE 2"</v>
          </cell>
          <cell r="C2354" t="str">
            <v>M</v>
          </cell>
          <cell r="D2354">
            <v>4.51</v>
          </cell>
          <cell r="E2354">
            <v>2353</v>
          </cell>
          <cell r="F2354">
            <v>106002</v>
          </cell>
        </row>
        <row r="2355">
          <cell r="A2355" t="str">
            <v>10.60.03</v>
          </cell>
          <cell r="B2355" t="str">
            <v>RETIRADA DE TUBULACAO DE PVC RIGIDO - ATE 4"</v>
          </cell>
          <cell r="C2355" t="str">
            <v>M</v>
          </cell>
          <cell r="D2355">
            <v>3.38</v>
          </cell>
          <cell r="E2355">
            <v>2354</v>
          </cell>
          <cell r="F2355">
            <v>106003</v>
          </cell>
        </row>
        <row r="2356">
          <cell r="A2356" t="str">
            <v>10.60.04</v>
          </cell>
          <cell r="B2356" t="str">
            <v>RETIRADA DE TUBULACAO DE PVC RIGIDO - ACIMA DE 4"</v>
          </cell>
          <cell r="C2356" t="str">
            <v>M</v>
          </cell>
          <cell r="D2356">
            <v>4.1399999999999997</v>
          </cell>
          <cell r="E2356">
            <v>2355</v>
          </cell>
          <cell r="F2356">
            <v>106004</v>
          </cell>
        </row>
        <row r="2357">
          <cell r="A2357" t="str">
            <v>10.60.05</v>
          </cell>
          <cell r="B2357" t="str">
            <v>RETIRADA DE TUBULACAO DE COBRE - ATE 1 1/4"</v>
          </cell>
          <cell r="C2357" t="str">
            <v>M</v>
          </cell>
          <cell r="D2357">
            <v>3.76</v>
          </cell>
          <cell r="E2357">
            <v>2356</v>
          </cell>
          <cell r="F2357">
            <v>106005</v>
          </cell>
        </row>
        <row r="2358">
          <cell r="A2358" t="str">
            <v>10.60.06</v>
          </cell>
          <cell r="B2358" t="str">
            <v>RETIRADA DE TUBULACAO DE COBRE - ACIMA DE 1 1/4"</v>
          </cell>
          <cell r="C2358" t="str">
            <v>M</v>
          </cell>
          <cell r="D2358">
            <v>4.51</v>
          </cell>
          <cell r="E2358">
            <v>2357</v>
          </cell>
          <cell r="F2358">
            <v>106006</v>
          </cell>
        </row>
        <row r="2359">
          <cell r="A2359" t="str">
            <v>10.60.07</v>
          </cell>
          <cell r="B2359" t="str">
            <v>RETIRADA DE TUBULACAO DE FERRO FUNDIDO - ATE 4"</v>
          </cell>
          <cell r="C2359" t="str">
            <v>M</v>
          </cell>
          <cell r="D2359">
            <v>3.76</v>
          </cell>
          <cell r="E2359">
            <v>2358</v>
          </cell>
          <cell r="F2359">
            <v>106007</v>
          </cell>
        </row>
        <row r="2360">
          <cell r="A2360" t="str">
            <v>10.60.08</v>
          </cell>
          <cell r="B2360" t="str">
            <v>RETIRADA DE TUBULACAO DE FERRO FUNDIDO - ACIMA DE 4"</v>
          </cell>
          <cell r="C2360" t="str">
            <v>M</v>
          </cell>
          <cell r="D2360">
            <v>4.51</v>
          </cell>
          <cell r="E2360">
            <v>2359</v>
          </cell>
          <cell r="F2360">
            <v>106008</v>
          </cell>
        </row>
        <row r="2361">
          <cell r="A2361" t="str">
            <v>10.60.09</v>
          </cell>
          <cell r="B2361" t="str">
            <v>RETIRADA DE TUBULACAO DE CIMENTO-AMIANTO - ATE 3"</v>
          </cell>
          <cell r="C2361" t="str">
            <v>M</v>
          </cell>
          <cell r="D2361">
            <v>3.38</v>
          </cell>
          <cell r="E2361">
            <v>2360</v>
          </cell>
          <cell r="F2361">
            <v>106009</v>
          </cell>
        </row>
        <row r="2362">
          <cell r="A2362" t="str">
            <v>10.60.10</v>
          </cell>
          <cell r="B2362" t="str">
            <v>RETIRADA DE TUBULACAO DE CIMENTO-AMIANTO - ACIMA DE 3"</v>
          </cell>
          <cell r="C2362" t="str">
            <v>M</v>
          </cell>
          <cell r="D2362">
            <v>4.1399999999999997</v>
          </cell>
          <cell r="E2362">
            <v>2361</v>
          </cell>
          <cell r="F2362">
            <v>106010</v>
          </cell>
        </row>
        <row r="2363">
          <cell r="A2363" t="str">
            <v>10.60.11</v>
          </cell>
          <cell r="B2363" t="str">
            <v>RETIRADA DE TUBULACAO DE CERAMICA VIDRADA - ATE 6"</v>
          </cell>
          <cell r="C2363" t="str">
            <v>M</v>
          </cell>
          <cell r="D2363">
            <v>5.27</v>
          </cell>
          <cell r="E2363">
            <v>2362</v>
          </cell>
          <cell r="F2363">
            <v>106011</v>
          </cell>
        </row>
        <row r="2364">
          <cell r="A2364" t="str">
            <v>10.60.12</v>
          </cell>
          <cell r="B2364" t="str">
            <v>RETIRADA DE TUBULACAO DE CERAMICA VIDRADA - ACIMA DE 6"</v>
          </cell>
          <cell r="C2364" t="str">
            <v>M</v>
          </cell>
          <cell r="D2364">
            <v>6.02</v>
          </cell>
          <cell r="E2364">
            <v>2363</v>
          </cell>
          <cell r="F2364">
            <v>106012</v>
          </cell>
        </row>
        <row r="2365">
          <cell r="A2365" t="str">
            <v>10.60.15</v>
          </cell>
          <cell r="B2365" t="str">
            <v>RETIRADA DE RESERVATORIOS DE CIMENTO-AMIANTO - ATE 1000 LITROS</v>
          </cell>
          <cell r="C2365" t="str">
            <v>UN</v>
          </cell>
          <cell r="D2365">
            <v>41.36</v>
          </cell>
          <cell r="E2365">
            <v>2364</v>
          </cell>
          <cell r="F2365">
            <v>106015</v>
          </cell>
        </row>
        <row r="2366">
          <cell r="A2366" t="str">
            <v>10.60.18</v>
          </cell>
          <cell r="B2366" t="str">
            <v>RETIRADA DE REGISTROS OU VALVULAS FLUXIVEIS</v>
          </cell>
          <cell r="C2366" t="str">
            <v>UN</v>
          </cell>
          <cell r="D2366">
            <v>29.86</v>
          </cell>
          <cell r="E2366">
            <v>2365</v>
          </cell>
          <cell r="F2366">
            <v>106018</v>
          </cell>
        </row>
        <row r="2367">
          <cell r="A2367" t="str">
            <v>10.60.22</v>
          </cell>
          <cell r="B2367" t="str">
            <v>RETIRADA DE VALVULAS DE RETENCAO</v>
          </cell>
          <cell r="C2367" t="str">
            <v>UN</v>
          </cell>
          <cell r="D2367">
            <v>8.27</v>
          </cell>
          <cell r="E2367">
            <v>2366</v>
          </cell>
          <cell r="F2367">
            <v>106022</v>
          </cell>
        </row>
        <row r="2368">
          <cell r="A2368" t="str">
            <v>10.60.24</v>
          </cell>
          <cell r="B2368" t="str">
            <v>RETIRADA DE CONJUNTOS MOTOR-BOMBA</v>
          </cell>
          <cell r="C2368" t="str">
            <v>UN</v>
          </cell>
          <cell r="D2368">
            <v>60.17</v>
          </cell>
          <cell r="E2368">
            <v>2367</v>
          </cell>
          <cell r="F2368">
            <v>106024</v>
          </cell>
        </row>
        <row r="2369">
          <cell r="A2369" t="str">
            <v>10.60.26</v>
          </cell>
          <cell r="B2369" t="str">
            <v>RETIRADA DE CAIXAS SIFONADAS OU RALOS</v>
          </cell>
          <cell r="C2369" t="str">
            <v>UN</v>
          </cell>
          <cell r="D2369">
            <v>4.1399999999999997</v>
          </cell>
          <cell r="E2369">
            <v>2368</v>
          </cell>
          <cell r="F2369">
            <v>106026</v>
          </cell>
        </row>
        <row r="2370">
          <cell r="A2370" t="str">
            <v>10.60.29</v>
          </cell>
          <cell r="B2370" t="str">
            <v>RETIRADA DE HIDRANTES DE PAREDE</v>
          </cell>
          <cell r="C2370" t="str">
            <v>UN</v>
          </cell>
          <cell r="D2370">
            <v>22.57</v>
          </cell>
          <cell r="E2370">
            <v>2369</v>
          </cell>
          <cell r="F2370">
            <v>106029</v>
          </cell>
        </row>
        <row r="2371">
          <cell r="A2371" t="str">
            <v>10.60.32</v>
          </cell>
          <cell r="B2371" t="str">
            <v>RETIRADA DE CALHAS,RUFOS OU RINCOES EM CHAPA METALICA</v>
          </cell>
          <cell r="C2371" t="str">
            <v>M</v>
          </cell>
          <cell r="D2371">
            <v>1.88</v>
          </cell>
          <cell r="E2371">
            <v>2370</v>
          </cell>
          <cell r="F2371">
            <v>106032</v>
          </cell>
        </row>
        <row r="2372">
          <cell r="A2372" t="str">
            <v>10.60.33</v>
          </cell>
          <cell r="B2372" t="str">
            <v>RETIRADA DE CONDUTORES APARENTES</v>
          </cell>
          <cell r="C2372" t="str">
            <v>M</v>
          </cell>
          <cell r="D2372">
            <v>1.2</v>
          </cell>
          <cell r="E2372">
            <v>2371</v>
          </cell>
          <cell r="F2372">
            <v>106033</v>
          </cell>
        </row>
        <row r="2373">
          <cell r="A2373" t="str">
            <v>10.60.35</v>
          </cell>
          <cell r="B2373" t="str">
            <v>RETIRADA DE APARELHOS SANITARIOS,INCLUSIVE ACESSORIOS</v>
          </cell>
          <cell r="C2373" t="str">
            <v>UN</v>
          </cell>
          <cell r="D2373">
            <v>11.28</v>
          </cell>
          <cell r="E2373">
            <v>2372</v>
          </cell>
          <cell r="F2373">
            <v>106035</v>
          </cell>
        </row>
        <row r="2374">
          <cell r="A2374" t="str">
            <v>10.60.40</v>
          </cell>
          <cell r="B2374" t="str">
            <v>RETIRADA DE SIFOES</v>
          </cell>
          <cell r="C2374" t="str">
            <v>UN</v>
          </cell>
          <cell r="D2374">
            <v>3.01</v>
          </cell>
          <cell r="E2374">
            <v>2373</v>
          </cell>
          <cell r="F2374">
            <v>106040</v>
          </cell>
        </row>
        <row r="2375">
          <cell r="A2375" t="str">
            <v>10.60.42</v>
          </cell>
          <cell r="B2375" t="str">
            <v>RETIRADA DE TORNEIRAS</v>
          </cell>
          <cell r="C2375" t="str">
            <v>UN</v>
          </cell>
          <cell r="D2375">
            <v>1.96</v>
          </cell>
          <cell r="E2375">
            <v>2374</v>
          </cell>
          <cell r="F2375">
            <v>106042</v>
          </cell>
        </row>
        <row r="2376">
          <cell r="A2376" t="str">
            <v>10.60.45</v>
          </cell>
          <cell r="B2376" t="str">
            <v>RETIRADA DE CAIXAS DE DESCARGA DE SOBREPOR</v>
          </cell>
          <cell r="C2376" t="str">
            <v>UN</v>
          </cell>
          <cell r="D2376">
            <v>5.72</v>
          </cell>
          <cell r="E2376">
            <v>2375</v>
          </cell>
          <cell r="F2376">
            <v>106045</v>
          </cell>
        </row>
        <row r="2377">
          <cell r="B2377" t="str">
            <v>RECOLOCAÇÕES</v>
          </cell>
          <cell r="E2377">
            <v>2376</v>
          </cell>
        </row>
        <row r="2378">
          <cell r="A2378" t="str">
            <v>10.70.15</v>
          </cell>
          <cell r="B2378" t="str">
            <v>RECOLOCACAO DE RESERVATORIOS DE CIMENTO-AMIANTO - ATE 1000 LITROS</v>
          </cell>
          <cell r="C2378" t="str">
            <v>UN</v>
          </cell>
          <cell r="D2378">
            <v>55.15</v>
          </cell>
          <cell r="E2378">
            <v>2377</v>
          </cell>
          <cell r="F2378">
            <v>107015</v>
          </cell>
        </row>
        <row r="2379">
          <cell r="A2379" t="str">
            <v>10.70.18</v>
          </cell>
          <cell r="B2379" t="str">
            <v>RECOLOCACAO DE REGISTROS OU VALVULAS FLUXIVEIS</v>
          </cell>
          <cell r="C2379" t="str">
            <v>UN</v>
          </cell>
          <cell r="D2379">
            <v>28.14</v>
          </cell>
          <cell r="E2379">
            <v>2378</v>
          </cell>
          <cell r="F2379">
            <v>107018</v>
          </cell>
        </row>
        <row r="2380">
          <cell r="A2380" t="str">
            <v>10.70.22</v>
          </cell>
          <cell r="B2380" t="str">
            <v>RECOLOCACAO DE VALVULAS DE RETENCAO</v>
          </cell>
          <cell r="C2380" t="str">
            <v>UN</v>
          </cell>
          <cell r="D2380">
            <v>14.57</v>
          </cell>
          <cell r="E2380">
            <v>2379</v>
          </cell>
          <cell r="F2380">
            <v>107022</v>
          </cell>
        </row>
        <row r="2381">
          <cell r="A2381" t="str">
            <v>10.70.24</v>
          </cell>
          <cell r="B2381" t="str">
            <v>RECOLOCACAO DE CONJUNTOS MOTOR-BOMBA</v>
          </cell>
          <cell r="C2381" t="str">
            <v>UN</v>
          </cell>
          <cell r="D2381">
            <v>55.15</v>
          </cell>
          <cell r="E2381">
            <v>2380</v>
          </cell>
          <cell r="F2381">
            <v>107024</v>
          </cell>
        </row>
        <row r="2382">
          <cell r="A2382" t="str">
            <v>10.70.26</v>
          </cell>
          <cell r="B2382" t="str">
            <v>RECOLOCACAO DE CAIXAS SIFONADAS OU RALOS</v>
          </cell>
          <cell r="C2382" t="str">
            <v>UN</v>
          </cell>
          <cell r="D2382">
            <v>22.89</v>
          </cell>
          <cell r="E2382">
            <v>2381</v>
          </cell>
          <cell r="F2382">
            <v>107026</v>
          </cell>
        </row>
        <row r="2383">
          <cell r="A2383" t="str">
            <v>10.70.29</v>
          </cell>
          <cell r="B2383" t="str">
            <v>RECOLOCACAO DE HIDRANTES DE PAREDE</v>
          </cell>
          <cell r="C2383" t="str">
            <v>UN</v>
          </cell>
          <cell r="D2383">
            <v>71.69</v>
          </cell>
          <cell r="E2383">
            <v>2382</v>
          </cell>
          <cell r="F2383">
            <v>107029</v>
          </cell>
        </row>
        <row r="2384">
          <cell r="A2384" t="str">
            <v>10.70.32</v>
          </cell>
          <cell r="B2384" t="str">
            <v>RECOLOCACAO DE CALHAS,RUFOS OU RINCOES EM CHAPA METALICA</v>
          </cell>
          <cell r="C2384" t="str">
            <v>M</v>
          </cell>
          <cell r="D2384">
            <v>15.1</v>
          </cell>
          <cell r="E2384">
            <v>2383</v>
          </cell>
          <cell r="F2384">
            <v>107032</v>
          </cell>
        </row>
        <row r="2385">
          <cell r="A2385" t="str">
            <v>10.70.33</v>
          </cell>
          <cell r="B2385" t="str">
            <v>RECOLOCACAO DE CONDUTORES APARENTES</v>
          </cell>
          <cell r="C2385" t="str">
            <v>M</v>
          </cell>
          <cell r="D2385">
            <v>12.09</v>
          </cell>
          <cell r="E2385">
            <v>2384</v>
          </cell>
          <cell r="F2385">
            <v>107033</v>
          </cell>
        </row>
        <row r="2386">
          <cell r="A2386" t="str">
            <v>10.70.35</v>
          </cell>
          <cell r="B2386" t="str">
            <v>RECOLOCACAO DE APARELHOS SANITARIOS,INCLUSIVE ACESSORIOS</v>
          </cell>
          <cell r="C2386" t="str">
            <v>UN</v>
          </cell>
          <cell r="D2386">
            <v>41.36</v>
          </cell>
          <cell r="E2386">
            <v>2385</v>
          </cell>
          <cell r="F2386">
            <v>107035</v>
          </cell>
        </row>
        <row r="2387">
          <cell r="A2387" t="str">
            <v>10.70.40</v>
          </cell>
          <cell r="B2387" t="str">
            <v>RECOLOCACAO DE SIFOES</v>
          </cell>
          <cell r="C2387" t="str">
            <v>UN</v>
          </cell>
          <cell r="D2387">
            <v>6.89</v>
          </cell>
          <cell r="E2387">
            <v>2386</v>
          </cell>
          <cell r="F2387">
            <v>107040</v>
          </cell>
        </row>
        <row r="2388">
          <cell r="A2388" t="str">
            <v>10.70.42</v>
          </cell>
          <cell r="B2388" t="str">
            <v>RECOLOCACAO DE TORNEIRAS</v>
          </cell>
          <cell r="C2388" t="str">
            <v>UN</v>
          </cell>
          <cell r="D2388">
            <v>3.76</v>
          </cell>
          <cell r="E2388">
            <v>2387</v>
          </cell>
          <cell r="F2388">
            <v>107042</v>
          </cell>
        </row>
        <row r="2389">
          <cell r="A2389" t="str">
            <v>10.70.45</v>
          </cell>
          <cell r="B2389" t="str">
            <v>RECOLOCACAO DE CAIXAS DE DESCARGA DE SOBREPOR</v>
          </cell>
          <cell r="C2389" t="str">
            <v>UN</v>
          </cell>
          <cell r="D2389">
            <v>34.47</v>
          </cell>
          <cell r="E2389">
            <v>2388</v>
          </cell>
          <cell r="F2389">
            <v>107045</v>
          </cell>
        </row>
        <row r="2390">
          <cell r="B2390" t="str">
            <v>SERVICOS PARCIAIS</v>
          </cell>
          <cell r="E2390">
            <v>2389</v>
          </cell>
        </row>
        <row r="2391">
          <cell r="A2391" t="str">
            <v>10.80.01</v>
          </cell>
          <cell r="B2391" t="str">
            <v>VOLANTE PARA REGISTRO,METAL AMARELO - 1/2"</v>
          </cell>
          <cell r="C2391" t="str">
            <v>UN</v>
          </cell>
          <cell r="D2391">
            <v>8.39</v>
          </cell>
          <cell r="E2391">
            <v>2390</v>
          </cell>
          <cell r="F2391">
            <v>108001</v>
          </cell>
        </row>
        <row r="2392">
          <cell r="A2392" t="str">
            <v>10.80.02</v>
          </cell>
          <cell r="B2392" t="str">
            <v>VOLANTE PARA REGISTRO,METAL AMARELO - 3/4"</v>
          </cell>
          <cell r="C2392" t="str">
            <v>UN</v>
          </cell>
          <cell r="D2392">
            <v>8.39</v>
          </cell>
          <cell r="E2392">
            <v>2391</v>
          </cell>
          <cell r="F2392">
            <v>108002</v>
          </cell>
        </row>
        <row r="2393">
          <cell r="A2393" t="str">
            <v>10.80.03</v>
          </cell>
          <cell r="B2393" t="str">
            <v>VOLANTE PARA REGISTRO,METAL AMARELO - 1"</v>
          </cell>
          <cell r="C2393" t="str">
            <v>UN</v>
          </cell>
          <cell r="D2393">
            <v>8.76</v>
          </cell>
          <cell r="E2393">
            <v>2392</v>
          </cell>
          <cell r="F2393">
            <v>108003</v>
          </cell>
        </row>
        <row r="2394">
          <cell r="A2394" t="str">
            <v>10.80.04</v>
          </cell>
          <cell r="B2394" t="str">
            <v>VOLANTE PARA REGISTRO,METAL AMARELO - 1 1/4"</v>
          </cell>
          <cell r="C2394" t="str">
            <v>UN</v>
          </cell>
          <cell r="D2394">
            <v>9.61</v>
          </cell>
          <cell r="E2394">
            <v>2393</v>
          </cell>
          <cell r="F2394">
            <v>108004</v>
          </cell>
        </row>
        <row r="2395">
          <cell r="A2395" t="str">
            <v>10.80.05</v>
          </cell>
          <cell r="B2395" t="str">
            <v>VOLANTE PARA REGISTRO,METAL AMARELO - 1 1/2"</v>
          </cell>
          <cell r="C2395" t="str">
            <v>UN</v>
          </cell>
          <cell r="D2395">
            <v>10.66</v>
          </cell>
          <cell r="E2395">
            <v>2394</v>
          </cell>
          <cell r="F2395">
            <v>108005</v>
          </cell>
        </row>
        <row r="2396">
          <cell r="A2396" t="str">
            <v>10.80.06</v>
          </cell>
          <cell r="B2396" t="str">
            <v>VOLANTE PARA REGISTRO,METAL AMARELO - 2"</v>
          </cell>
          <cell r="C2396" t="str">
            <v>UN</v>
          </cell>
          <cell r="D2396">
            <v>12.09</v>
          </cell>
          <cell r="E2396">
            <v>2395</v>
          </cell>
          <cell r="F2396">
            <v>108006</v>
          </cell>
        </row>
        <row r="2397">
          <cell r="A2397" t="str">
            <v>10.80.07</v>
          </cell>
          <cell r="B2397" t="str">
            <v>VOLANTE PARA REGISTRO,METAL AMARELO - 2 1/2"</v>
          </cell>
          <cell r="C2397" t="str">
            <v>UN</v>
          </cell>
          <cell r="D2397">
            <v>19.559999999999999</v>
          </cell>
          <cell r="E2397">
            <v>2396</v>
          </cell>
          <cell r="F2397">
            <v>108007</v>
          </cell>
        </row>
        <row r="2398">
          <cell r="A2398" t="str">
            <v>10.80.08</v>
          </cell>
          <cell r="B2398" t="str">
            <v>VOLANTE PARA REGISTRO,METAL AMARELO - 3"</v>
          </cell>
          <cell r="C2398" t="str">
            <v>UN</v>
          </cell>
          <cell r="D2398">
            <v>40.270000000000003</v>
          </cell>
          <cell r="E2398">
            <v>2397</v>
          </cell>
          <cell r="F2398">
            <v>108008</v>
          </cell>
        </row>
        <row r="2399">
          <cell r="A2399" t="str">
            <v>10.80.09</v>
          </cell>
          <cell r="B2399" t="str">
            <v>VOLANTE PARA REGISTRO,METAL AMARELO - 4"</v>
          </cell>
          <cell r="C2399" t="str">
            <v>UN</v>
          </cell>
          <cell r="D2399">
            <v>52.23</v>
          </cell>
          <cell r="E2399">
            <v>2398</v>
          </cell>
          <cell r="F2399">
            <v>108009</v>
          </cell>
        </row>
        <row r="2400">
          <cell r="A2400" t="str">
            <v>10.80.10</v>
          </cell>
          <cell r="B2400" t="str">
            <v>VOLANTE PARA REGISTRO,METAL CROMADO - DE 1/2" ATE 1 1/2"</v>
          </cell>
          <cell r="C2400" t="str">
            <v>UN</v>
          </cell>
          <cell r="D2400">
            <v>25.32</v>
          </cell>
          <cell r="E2400">
            <v>2399</v>
          </cell>
          <cell r="F2400">
            <v>108010</v>
          </cell>
        </row>
        <row r="2401">
          <cell r="A2401" t="str">
            <v>10.80.15</v>
          </cell>
          <cell r="B2401" t="str">
            <v>CANOPLA PARA REGISTRO,METAL CROMADO - DE 1/2" ATE 1 1/2"</v>
          </cell>
          <cell r="C2401" t="str">
            <v>UN</v>
          </cell>
          <cell r="D2401">
            <v>14.81</v>
          </cell>
          <cell r="E2401">
            <v>2400</v>
          </cell>
          <cell r="F2401">
            <v>108015</v>
          </cell>
        </row>
        <row r="2402">
          <cell r="A2402" t="str">
            <v>10.80.20</v>
          </cell>
          <cell r="B2402" t="str">
            <v>CANOPLA PARA VALVULA FLUXIVEL,METAL CROMADO</v>
          </cell>
          <cell r="C2402" t="str">
            <v>UN</v>
          </cell>
          <cell r="D2402">
            <v>29.73</v>
          </cell>
          <cell r="E2402">
            <v>2401</v>
          </cell>
          <cell r="F2402">
            <v>108020</v>
          </cell>
        </row>
        <row r="2403">
          <cell r="A2403" t="str">
            <v>10.80.24</v>
          </cell>
          <cell r="B2403" t="str">
            <v>RECARGA PARA EXTINTOR DE INCENDIO,GAS CARBONICO(CO2) - 4KG</v>
          </cell>
          <cell r="C2403" t="str">
            <v>UN</v>
          </cell>
          <cell r="D2403">
            <v>14.04</v>
          </cell>
          <cell r="E2403">
            <v>2402</v>
          </cell>
          <cell r="F2403">
            <v>108024</v>
          </cell>
        </row>
        <row r="2404">
          <cell r="A2404" t="str">
            <v>10.80.25</v>
          </cell>
          <cell r="B2404" t="str">
            <v>RECARGA PARA EXTINTOR DE INCENDIO,GAS CARBONICO(CO2) - 6KG</v>
          </cell>
          <cell r="C2404" t="str">
            <v>UN</v>
          </cell>
          <cell r="D2404">
            <v>20.76</v>
          </cell>
          <cell r="E2404">
            <v>2403</v>
          </cell>
          <cell r="F2404">
            <v>108025</v>
          </cell>
        </row>
        <row r="2405">
          <cell r="A2405" t="str">
            <v>10.80.26</v>
          </cell>
          <cell r="B2405" t="str">
            <v>RECARGA PARA EXTINTOR DE INCENDIO,GAS CARBONICO(CO2) - 10KG</v>
          </cell>
          <cell r="C2405" t="str">
            <v>UN</v>
          </cell>
          <cell r="D2405">
            <v>56.73</v>
          </cell>
          <cell r="E2405">
            <v>2404</v>
          </cell>
          <cell r="F2405">
            <v>108026</v>
          </cell>
        </row>
        <row r="2406">
          <cell r="A2406" t="str">
            <v>10.80.28</v>
          </cell>
          <cell r="B2406" t="str">
            <v>RECARGA PARA EXTINTOR DE INCENDIO,AGUA PRESSURIZADA - 10L</v>
          </cell>
          <cell r="C2406" t="str">
            <v>UN</v>
          </cell>
          <cell r="D2406">
            <v>13.17</v>
          </cell>
          <cell r="E2406">
            <v>2405</v>
          </cell>
          <cell r="F2406">
            <v>108028</v>
          </cell>
        </row>
        <row r="2407">
          <cell r="A2407" t="str">
            <v>10.80.29</v>
          </cell>
          <cell r="B2407" t="str">
            <v>RECARGA PARA EXTINTOR DE INCENDIO,ESPUMA QUIMICA - 10L</v>
          </cell>
          <cell r="C2407" t="str">
            <v>UN</v>
          </cell>
          <cell r="D2407">
            <v>18.84</v>
          </cell>
          <cell r="E2407">
            <v>2406</v>
          </cell>
          <cell r="F2407">
            <v>108029</v>
          </cell>
        </row>
        <row r="2408">
          <cell r="A2408" t="str">
            <v>10.80.31</v>
          </cell>
          <cell r="B2408" t="str">
            <v>RECARGA PARA EXTINTOR DE INCENDIO,PO QUIMICO SECO - 4KG</v>
          </cell>
          <cell r="C2408" t="str">
            <v>UN</v>
          </cell>
          <cell r="D2408">
            <v>8.81</v>
          </cell>
          <cell r="E2408">
            <v>2407</v>
          </cell>
          <cell r="F2408">
            <v>108031</v>
          </cell>
        </row>
        <row r="2409">
          <cell r="A2409" t="str">
            <v>10.80.32</v>
          </cell>
          <cell r="B2409" t="str">
            <v>RECARGA PARA EXTINTOR DE INCENDIO,PO QUIMICO SECO - 8KG</v>
          </cell>
          <cell r="C2409" t="str">
            <v>UN</v>
          </cell>
          <cell r="D2409">
            <v>12.1</v>
          </cell>
          <cell r="E2409">
            <v>2408</v>
          </cell>
          <cell r="F2409">
            <v>108032</v>
          </cell>
        </row>
        <row r="2410">
          <cell r="A2410" t="str">
            <v>10.80.33</v>
          </cell>
          <cell r="B2410" t="str">
            <v>RECARGA PARA EXTINTOR DE INCENDIO,PO QUIMICO SECO - 12KG</v>
          </cell>
          <cell r="C2410" t="str">
            <v>UN</v>
          </cell>
          <cell r="D2410">
            <v>17.52</v>
          </cell>
          <cell r="E2410">
            <v>2409</v>
          </cell>
          <cell r="F2410">
            <v>108033</v>
          </cell>
        </row>
        <row r="2411">
          <cell r="A2411" t="str">
            <v>10.80.35</v>
          </cell>
          <cell r="B2411" t="str">
            <v>GRELHA PARA CAIXA SIFONADA OU RALO,PVC RIGIDO CROMADO - 100MM</v>
          </cell>
          <cell r="C2411" t="str">
            <v>UN</v>
          </cell>
          <cell r="D2411">
            <v>2.38</v>
          </cell>
          <cell r="E2411">
            <v>2410</v>
          </cell>
          <cell r="F2411">
            <v>108035</v>
          </cell>
        </row>
        <row r="2412">
          <cell r="A2412" t="str">
            <v>10.80.36</v>
          </cell>
          <cell r="B2412" t="str">
            <v>GRELHA PARA CAIXA SIFONADA OU RALO,PVC RIGIDO CROMADO - 150MM</v>
          </cell>
          <cell r="C2412" t="str">
            <v>UN</v>
          </cell>
          <cell r="D2412">
            <v>6.1</v>
          </cell>
          <cell r="E2412">
            <v>2411</v>
          </cell>
          <cell r="F2412">
            <v>108036</v>
          </cell>
        </row>
        <row r="2413">
          <cell r="A2413" t="str">
            <v>10.80.38</v>
          </cell>
          <cell r="B2413" t="str">
            <v>GRELHA PARA CAIXA SIFONADA OU RALO,METAL CROMADO - 100MM</v>
          </cell>
          <cell r="C2413" t="str">
            <v>UN</v>
          </cell>
          <cell r="D2413">
            <v>6.23</v>
          </cell>
          <cell r="E2413">
            <v>2412</v>
          </cell>
          <cell r="F2413">
            <v>108038</v>
          </cell>
        </row>
        <row r="2414">
          <cell r="A2414" t="str">
            <v>10.80.39</v>
          </cell>
          <cell r="B2414" t="str">
            <v>GRELHA PARA CAIXA SIFONADA OU RALO,METAL CROMADO -150MM</v>
          </cell>
          <cell r="C2414" t="str">
            <v>UN</v>
          </cell>
          <cell r="D2414">
            <v>12.72</v>
          </cell>
          <cell r="E2414">
            <v>2413</v>
          </cell>
          <cell r="F2414">
            <v>108039</v>
          </cell>
        </row>
        <row r="2415">
          <cell r="A2415" t="str">
            <v>10.80.40</v>
          </cell>
          <cell r="B2415" t="str">
            <v>SOLDA E REBITAGEM EM CALHAS,RUFOS OU RINCOES - CHAPA DE COBRE</v>
          </cell>
          <cell r="C2415" t="str">
            <v>M</v>
          </cell>
          <cell r="D2415">
            <v>12.9</v>
          </cell>
          <cell r="E2415">
            <v>2414</v>
          </cell>
          <cell r="F2415">
            <v>108040</v>
          </cell>
        </row>
        <row r="2416">
          <cell r="A2416" t="str">
            <v>10.80.41</v>
          </cell>
          <cell r="B2416" t="str">
            <v>SOLDA E REBITAGEM EM CALHAS,RUFOS OU RINCOES - CHAPA GALVANIZADA</v>
          </cell>
          <cell r="C2416" t="str">
            <v>M</v>
          </cell>
          <cell r="D2416">
            <v>12.35</v>
          </cell>
          <cell r="E2416">
            <v>2415</v>
          </cell>
          <cell r="F2416">
            <v>108041</v>
          </cell>
        </row>
        <row r="2417">
          <cell r="A2417" t="str">
            <v>10.80.42</v>
          </cell>
          <cell r="B2417" t="str">
            <v>SOLDA EM CALHAS,RUFOS OU RINCOES - CHAPA DE COBRE</v>
          </cell>
          <cell r="C2417" t="str">
            <v>M</v>
          </cell>
          <cell r="D2417">
            <v>9.8800000000000008</v>
          </cell>
          <cell r="E2417">
            <v>2416</v>
          </cell>
          <cell r="F2417">
            <v>108042</v>
          </cell>
        </row>
        <row r="2418">
          <cell r="A2418" t="str">
            <v>10.80.43</v>
          </cell>
          <cell r="B2418" t="str">
            <v>SOLDA EM CALHAS,RUFOS OU RINCOES - CHAPA GALVANIZADA</v>
          </cell>
          <cell r="C2418" t="str">
            <v>M</v>
          </cell>
          <cell r="D2418">
            <v>9.33</v>
          </cell>
          <cell r="E2418">
            <v>2417</v>
          </cell>
          <cell r="F2418">
            <v>108043</v>
          </cell>
        </row>
        <row r="2419">
          <cell r="A2419" t="str">
            <v>10.80.44</v>
          </cell>
          <cell r="B2419" t="str">
            <v>LIMPEZA E PINTURA BETUMINOSA EM CALHAS OU RINCOES,DUAS DEMAOS</v>
          </cell>
          <cell r="C2419" t="str">
            <v>M</v>
          </cell>
          <cell r="D2419">
            <v>3.53</v>
          </cell>
          <cell r="E2419">
            <v>2418</v>
          </cell>
          <cell r="F2419">
            <v>108044</v>
          </cell>
        </row>
        <row r="2420">
          <cell r="A2420" t="str">
            <v>10.80.47</v>
          </cell>
          <cell r="B2420" t="str">
            <v>BOLSA DE BORRACHA PARA BACIA SANITARIA</v>
          </cell>
          <cell r="C2420" t="str">
            <v>UN</v>
          </cell>
          <cell r="D2420">
            <v>4.41</v>
          </cell>
          <cell r="E2420">
            <v>2419</v>
          </cell>
          <cell r="F2420">
            <v>108047</v>
          </cell>
        </row>
        <row r="2421">
          <cell r="A2421" t="str">
            <v>10.80.49</v>
          </cell>
          <cell r="B2421" t="str">
            <v>TUBO DE LIGACAO C/CANOPLA,P/BACIA SANITARIA,PVC RIGIDO-1 1/2"X30CM</v>
          </cell>
          <cell r="C2421" t="str">
            <v>UN</v>
          </cell>
          <cell r="D2421">
            <v>10.56</v>
          </cell>
          <cell r="E2421">
            <v>2420</v>
          </cell>
          <cell r="F2421">
            <v>108049</v>
          </cell>
        </row>
        <row r="2422">
          <cell r="A2422" t="str">
            <v>10.80.50</v>
          </cell>
          <cell r="B2422" t="str">
            <v>TUBO DE LIGACAO C/CANOPLA,P/BACIA SANITARIA,ABS CROMADO-1 1/2"X30CM</v>
          </cell>
          <cell r="C2422" t="str">
            <v>UN</v>
          </cell>
          <cell r="D2422">
            <v>21.51</v>
          </cell>
          <cell r="E2422">
            <v>2421</v>
          </cell>
          <cell r="F2422">
            <v>108050</v>
          </cell>
        </row>
        <row r="2423">
          <cell r="A2423" t="str">
            <v>10.80.52</v>
          </cell>
          <cell r="B2423" t="str">
            <v>TAMPO E ASSENTO DE PLASTICO PARA BACIA SANITARIA</v>
          </cell>
          <cell r="C2423" t="str">
            <v>UN</v>
          </cell>
          <cell r="D2423">
            <v>10.97</v>
          </cell>
          <cell r="E2423">
            <v>2422</v>
          </cell>
          <cell r="F2423">
            <v>108052</v>
          </cell>
        </row>
        <row r="2424">
          <cell r="A2424" t="str">
            <v>10.80.54</v>
          </cell>
          <cell r="B2424" t="str">
            <v>TAMPO E ASSENTO DE PLASTICO PARA BACIA SANITARIA INFANTIL</v>
          </cell>
          <cell r="C2424" t="str">
            <v>UN</v>
          </cell>
          <cell r="D2424">
            <v>10.97</v>
          </cell>
          <cell r="E2424">
            <v>2423</v>
          </cell>
          <cell r="F2424">
            <v>108054</v>
          </cell>
        </row>
        <row r="2425">
          <cell r="A2425" t="str">
            <v>10.80.56</v>
          </cell>
          <cell r="B2425" t="str">
            <v>REPARO PARA VALVULA FLUXIVEL</v>
          </cell>
          <cell r="C2425" t="str">
            <v>UN</v>
          </cell>
          <cell r="D2425">
            <v>20.309999999999999</v>
          </cell>
          <cell r="E2425">
            <v>2424</v>
          </cell>
          <cell r="F2425">
            <v>108056</v>
          </cell>
        </row>
        <row r="2426">
          <cell r="A2426" t="str">
            <v>10.80.57</v>
          </cell>
          <cell r="B2426" t="str">
            <v>BOTAO PARA VALVULA FLUXIVEL</v>
          </cell>
          <cell r="C2426" t="str">
            <v>UN</v>
          </cell>
          <cell r="D2426">
            <v>16.07</v>
          </cell>
          <cell r="E2426">
            <v>2425</v>
          </cell>
          <cell r="F2426">
            <v>108057</v>
          </cell>
        </row>
        <row r="2427">
          <cell r="A2427" t="str">
            <v>10.80.58</v>
          </cell>
          <cell r="B2427" t="str">
            <v>SUPORTE DE FERRO FUNDIDO PARA LAVATORIO SEM COLUNA</v>
          </cell>
          <cell r="C2427" t="str">
            <v>UN</v>
          </cell>
          <cell r="D2427">
            <v>21.73</v>
          </cell>
          <cell r="E2427">
            <v>2426</v>
          </cell>
          <cell r="F2427">
            <v>108058</v>
          </cell>
        </row>
        <row r="2428">
          <cell r="A2428" t="str">
            <v>10.80.60</v>
          </cell>
          <cell r="B2428" t="str">
            <v>VALVULA DE PVC - DE 1" ATE 2"</v>
          </cell>
          <cell r="C2428" t="str">
            <v>UN</v>
          </cell>
          <cell r="D2428">
            <v>9.27</v>
          </cell>
          <cell r="E2428">
            <v>2427</v>
          </cell>
          <cell r="F2428">
            <v>108060</v>
          </cell>
        </row>
        <row r="2429">
          <cell r="A2429" t="str">
            <v>10.80.63</v>
          </cell>
          <cell r="B2429" t="str">
            <v>VALVULA DE METAL AMARELO COM GRELHA - 2"</v>
          </cell>
          <cell r="C2429" t="str">
            <v>UN</v>
          </cell>
          <cell r="D2429">
            <v>41.17</v>
          </cell>
          <cell r="E2429">
            <v>2428</v>
          </cell>
          <cell r="F2429">
            <v>108063</v>
          </cell>
        </row>
        <row r="2430">
          <cell r="A2430" t="str">
            <v>10.80.65</v>
          </cell>
          <cell r="B2430" t="str">
            <v>VALVULA DE METAL CROMADO - 1"</v>
          </cell>
          <cell r="C2430" t="str">
            <v>UN</v>
          </cell>
          <cell r="D2430">
            <v>23.92</v>
          </cell>
          <cell r="E2430">
            <v>2429</v>
          </cell>
          <cell r="F2430">
            <v>108065</v>
          </cell>
        </row>
        <row r="2431">
          <cell r="A2431" t="str">
            <v>10.80.66</v>
          </cell>
          <cell r="B2431" t="str">
            <v>VALVULA DE METAL CROMADO - 1 1/2"</v>
          </cell>
          <cell r="C2431" t="str">
            <v>UN</v>
          </cell>
          <cell r="D2431">
            <v>33.18</v>
          </cell>
          <cell r="E2431">
            <v>2430</v>
          </cell>
          <cell r="F2431">
            <v>108066</v>
          </cell>
        </row>
        <row r="2432">
          <cell r="A2432" t="str">
            <v>10.80.68</v>
          </cell>
          <cell r="B2432" t="str">
            <v>SIFAO COM COPO,TIPO REFORCADO,PVC RIGIDO - 1"X1 1/2"</v>
          </cell>
          <cell r="C2432" t="str">
            <v>UN</v>
          </cell>
          <cell r="D2432">
            <v>10.17</v>
          </cell>
          <cell r="E2432">
            <v>2431</v>
          </cell>
          <cell r="F2432">
            <v>108068</v>
          </cell>
        </row>
        <row r="2433">
          <cell r="A2433" t="str">
            <v>10.80.70</v>
          </cell>
          <cell r="B2433" t="str">
            <v>SIFAO COM COPO,TIPO REFORCADO,PVC RIGIDO - 1 1/2"X2"</v>
          </cell>
          <cell r="C2433" t="str">
            <v>UN</v>
          </cell>
          <cell r="D2433">
            <v>10.61</v>
          </cell>
          <cell r="E2433">
            <v>2432</v>
          </cell>
          <cell r="F2433">
            <v>108070</v>
          </cell>
        </row>
        <row r="2434">
          <cell r="A2434" t="str">
            <v>10.80.71</v>
          </cell>
          <cell r="B2434" t="str">
            <v>SIFAO COM COPO,TIPO REFORCADO,PVC RIGIDO - 2"X2"</v>
          </cell>
          <cell r="C2434" t="str">
            <v>UN</v>
          </cell>
          <cell r="D2434">
            <v>13.15</v>
          </cell>
          <cell r="E2434">
            <v>2433</v>
          </cell>
          <cell r="F2434">
            <v>108071</v>
          </cell>
        </row>
        <row r="2435">
          <cell r="A2435" t="str">
            <v>10.80.72</v>
          </cell>
          <cell r="B2435" t="str">
            <v>SIFAO TIPO PESADO,METAL CROMADO - 1"X1 1/2"</v>
          </cell>
          <cell r="C2435" t="str">
            <v>UN</v>
          </cell>
          <cell r="D2435">
            <v>49.98</v>
          </cell>
          <cell r="E2435">
            <v>2434</v>
          </cell>
          <cell r="F2435">
            <v>108072</v>
          </cell>
        </row>
        <row r="2436">
          <cell r="A2436" t="str">
            <v>10.80.73</v>
          </cell>
          <cell r="B2436" t="str">
            <v>SIFAO TIPO PESADO,METAL CROMADO - 1"X2"</v>
          </cell>
          <cell r="C2436" t="str">
            <v>UN</v>
          </cell>
          <cell r="D2436">
            <v>100.12</v>
          </cell>
          <cell r="E2436">
            <v>2435</v>
          </cell>
          <cell r="F2436">
            <v>108073</v>
          </cell>
        </row>
        <row r="2437">
          <cell r="A2437" t="str">
            <v>10.80.74</v>
          </cell>
          <cell r="B2437" t="str">
            <v>SIFAO TIPO PESADO,METAL CROMADO - 1 1/2"X2"</v>
          </cell>
          <cell r="C2437" t="str">
            <v>UN</v>
          </cell>
          <cell r="D2437">
            <v>60.07</v>
          </cell>
          <cell r="E2437">
            <v>2436</v>
          </cell>
          <cell r="F2437">
            <v>108074</v>
          </cell>
        </row>
        <row r="2438">
          <cell r="A2438" t="str">
            <v>70.80.76</v>
          </cell>
          <cell r="B2438" t="str">
            <v>TUBO DE LIGACAO FLEXIVEL,PVC - 1/2"X30/40CM</v>
          </cell>
          <cell r="C2438" t="str">
            <v>UN</v>
          </cell>
          <cell r="D2438">
            <v>6.32</v>
          </cell>
          <cell r="E2438">
            <v>2437</v>
          </cell>
          <cell r="F2438">
            <v>108076</v>
          </cell>
        </row>
        <row r="2439">
          <cell r="A2439" t="str">
            <v>10.80.81</v>
          </cell>
          <cell r="B2439" t="str">
            <v>TUBO DE LIGACAO FLEXIVEL,METAL CROMADO - 1/2"X30/40CM</v>
          </cell>
          <cell r="C2439" t="str">
            <v>UN</v>
          </cell>
          <cell r="D2439">
            <v>12.78</v>
          </cell>
          <cell r="E2439">
            <v>2438</v>
          </cell>
          <cell r="F2439">
            <v>108081</v>
          </cell>
        </row>
        <row r="2440">
          <cell r="A2440" t="str">
            <v>10.80.86</v>
          </cell>
          <cell r="B2440" t="str">
            <v>TORNEIRA DE PRESSAO PARA LAVATORIO,METAL CROMADO - 1/2"</v>
          </cell>
          <cell r="C2440" t="str">
            <v>UN</v>
          </cell>
          <cell r="D2440">
            <v>69.180000000000007</v>
          </cell>
          <cell r="E2440">
            <v>2439</v>
          </cell>
          <cell r="F2440">
            <v>108086</v>
          </cell>
        </row>
        <row r="2441">
          <cell r="A2441" t="str">
            <v>10.80.88</v>
          </cell>
          <cell r="B2441" t="str">
            <v>ESPARGIDOR PARA MICTORIO COLETIVO,COBRE - 1/2"</v>
          </cell>
          <cell r="C2441" t="str">
            <v>M</v>
          </cell>
          <cell r="D2441">
            <v>23.08</v>
          </cell>
          <cell r="E2441">
            <v>2440</v>
          </cell>
          <cell r="F2441">
            <v>108088</v>
          </cell>
        </row>
        <row r="2442">
          <cell r="A2442" t="str">
            <v>10.80.89</v>
          </cell>
          <cell r="B2442" t="str">
            <v>ESPARGIDOR PARA MICTORIO COLETIVO,ACO GALVANIZADO - 1/2"</v>
          </cell>
          <cell r="C2442" t="str">
            <v>M</v>
          </cell>
          <cell r="D2442">
            <v>25.18</v>
          </cell>
          <cell r="E2442">
            <v>2441</v>
          </cell>
          <cell r="F2442">
            <v>108089</v>
          </cell>
        </row>
        <row r="2443">
          <cell r="A2443" t="str">
            <v>10.80.90</v>
          </cell>
          <cell r="B2443" t="str">
            <v>ESPARGIDOR PARA MICTORIO COLETIVO,ACO GALVANIZADO - 3/4"</v>
          </cell>
          <cell r="C2443" t="str">
            <v>M</v>
          </cell>
          <cell r="D2443">
            <v>27.98</v>
          </cell>
          <cell r="E2443">
            <v>2442</v>
          </cell>
          <cell r="F2443">
            <v>108090</v>
          </cell>
        </row>
        <row r="2444">
          <cell r="A2444" t="str">
            <v>10.80.91</v>
          </cell>
          <cell r="B2444" t="str">
            <v>ESPARGIDOR PARA MICTORIO COLETIVO,METAL CROMADO - 1/2"</v>
          </cell>
          <cell r="C2444" t="str">
            <v>M</v>
          </cell>
          <cell r="D2444">
            <v>25.11</v>
          </cell>
          <cell r="E2444">
            <v>2443</v>
          </cell>
          <cell r="F2444">
            <v>108091</v>
          </cell>
        </row>
        <row r="2445">
          <cell r="A2445" t="str">
            <v>10.80.93</v>
          </cell>
          <cell r="B2445" t="str">
            <v>VALVULA AMERICANA DE METAL CROMADO - 1 1/2"X3 3/4"</v>
          </cell>
          <cell r="C2445" t="str">
            <v>UN</v>
          </cell>
          <cell r="D2445">
            <v>16.75</v>
          </cell>
          <cell r="E2445">
            <v>2444</v>
          </cell>
          <cell r="F2445">
            <v>108093</v>
          </cell>
        </row>
        <row r="2446">
          <cell r="A2446" t="str">
            <v>10.80.96</v>
          </cell>
          <cell r="B2446" t="str">
            <v>VELA PARA FILTRO,INCLUSIVE GUARNICOES DE BORRACHA - 40L/H</v>
          </cell>
          <cell r="C2446" t="str">
            <v>UN</v>
          </cell>
          <cell r="D2446">
            <v>13.23</v>
          </cell>
          <cell r="E2446">
            <v>2445</v>
          </cell>
          <cell r="F2446">
            <v>108096</v>
          </cell>
        </row>
        <row r="2447">
          <cell r="A2447" t="str">
            <v>10.80.97</v>
          </cell>
          <cell r="B2447" t="str">
            <v>TUBO DE LIGACAO COM CANOPLA,PARA CHUVEIRO,METAL CROMADO - 3/4"</v>
          </cell>
          <cell r="C2447" t="str">
            <v>UN</v>
          </cell>
          <cell r="D2447">
            <v>12.78</v>
          </cell>
          <cell r="E2447">
            <v>2446</v>
          </cell>
          <cell r="F2447">
            <v>108097</v>
          </cell>
        </row>
        <row r="2448">
          <cell r="B2448" t="str">
            <v>OUTROS SERVIÇOS</v>
          </cell>
          <cell r="E2448">
            <v>2447</v>
          </cell>
        </row>
        <row r="2449">
          <cell r="A2449" t="str">
            <v>10.90.01</v>
          </cell>
          <cell r="B2449" t="str">
            <v>DESENTUPIMENTO DE RAMAIS DE ESGOTO OU AGUAS PLUVIAIS</v>
          </cell>
          <cell r="C2449" t="str">
            <v>M</v>
          </cell>
          <cell r="D2449">
            <v>3.25</v>
          </cell>
          <cell r="E2449">
            <v>2448</v>
          </cell>
          <cell r="F2449">
            <v>109001</v>
          </cell>
        </row>
        <row r="2450">
          <cell r="A2450">
            <v>11</v>
          </cell>
          <cell r="B2450" t="str">
            <v>REVESTIMENTOS</v>
          </cell>
          <cell r="E2450">
            <v>2449</v>
          </cell>
          <cell r="F2450">
            <v>11</v>
          </cell>
        </row>
        <row r="2451">
          <cell r="B2451" t="str">
            <v>REVESTIMENTO DE FORROS</v>
          </cell>
          <cell r="E2451">
            <v>2450</v>
          </cell>
        </row>
        <row r="2452">
          <cell r="A2452" t="str">
            <v>11.01.01</v>
          </cell>
          <cell r="B2452" t="str">
            <v>CHAPISCO COMUM - ARGAMASSA DE CIMENTO E AREIA 1:3</v>
          </cell>
          <cell r="C2452" t="str">
            <v>M2</v>
          </cell>
          <cell r="D2452">
            <v>4.54</v>
          </cell>
          <cell r="E2452">
            <v>2451</v>
          </cell>
          <cell r="F2452">
            <v>110101</v>
          </cell>
        </row>
        <row r="2453">
          <cell r="A2453" t="str">
            <v>11.01.08</v>
          </cell>
          <cell r="B2453" t="str">
            <v>EMBOCO - ARGAMASSA MISTA DE CIMENTO,CAL E AREIA 1:4/12</v>
          </cell>
          <cell r="C2453" t="str">
            <v>M2</v>
          </cell>
          <cell r="D2453">
            <v>12.44</v>
          </cell>
          <cell r="E2453">
            <v>2452</v>
          </cell>
          <cell r="F2453">
            <v>110108</v>
          </cell>
        </row>
        <row r="2454">
          <cell r="A2454" t="str">
            <v>11.01.09</v>
          </cell>
          <cell r="B2454" t="str">
            <v>EMBOCO DESEMPENADO P/PINTURA - ARG.MISTA CIMENTO,CAL E AREIA 1:3/12</v>
          </cell>
          <cell r="C2454" t="str">
            <v>M2</v>
          </cell>
          <cell r="D2454">
            <v>12.7</v>
          </cell>
          <cell r="E2454">
            <v>2453</v>
          </cell>
          <cell r="F2454">
            <v>110109</v>
          </cell>
        </row>
        <row r="2455">
          <cell r="A2455" t="str">
            <v>11.01.13</v>
          </cell>
          <cell r="B2455" t="str">
            <v>REBOCO INTERNO - ARGAMASSA PRE-FABRICADA</v>
          </cell>
          <cell r="C2455" t="str">
            <v>M2</v>
          </cell>
          <cell r="D2455">
            <v>8.8000000000000007</v>
          </cell>
          <cell r="E2455">
            <v>2454</v>
          </cell>
          <cell r="F2455">
            <v>110113</v>
          </cell>
        </row>
        <row r="2456">
          <cell r="B2456" t="str">
            <v>REVESTIMENTO DE PAREDES INTERNAS</v>
          </cell>
          <cell r="E2456">
            <v>2455</v>
          </cell>
        </row>
        <row r="2457">
          <cell r="A2457" t="str">
            <v>11.02.01</v>
          </cell>
          <cell r="B2457" t="str">
            <v>CHAPISCO COMUM - ARGAMASSA DE CIMENTO E AREIA 1:3</v>
          </cell>
          <cell r="C2457" t="str">
            <v>M2</v>
          </cell>
          <cell r="D2457">
            <v>2.37</v>
          </cell>
          <cell r="E2457">
            <v>2456</v>
          </cell>
          <cell r="F2457">
            <v>110201</v>
          </cell>
        </row>
        <row r="2458">
          <cell r="A2458" t="str">
            <v>11.02.08</v>
          </cell>
          <cell r="B2458" t="str">
            <v>EMBOCO INTERNO - ARGAMASSA MISTA DE CIMENTO,CAL E AREIA 1:4/12</v>
          </cell>
          <cell r="C2458" t="str">
            <v>M2</v>
          </cell>
          <cell r="D2458">
            <v>11.58</v>
          </cell>
          <cell r="E2458">
            <v>2457</v>
          </cell>
          <cell r="F2458">
            <v>110208</v>
          </cell>
        </row>
        <row r="2459">
          <cell r="A2459" t="str">
            <v>11.02.09</v>
          </cell>
          <cell r="B2459" t="str">
            <v>EMBOCO INTERNO DESEMP.P/PINTURA - ARG.MISTA CIM.CAL E AREIA 1:3/12</v>
          </cell>
          <cell r="C2459" t="str">
            <v>M2</v>
          </cell>
          <cell r="D2459">
            <v>11.4</v>
          </cell>
          <cell r="E2459">
            <v>2458</v>
          </cell>
          <cell r="F2459">
            <v>110209</v>
          </cell>
        </row>
        <row r="2460">
          <cell r="A2460" t="str">
            <v>11.02.10</v>
          </cell>
          <cell r="B2460" t="str">
            <v>EMBOCO INTERNO - ARGAMASSA DE CIMENTO E AREIA 1:3</v>
          </cell>
          <cell r="C2460" t="str">
            <v>M2</v>
          </cell>
          <cell r="D2460">
            <v>12.08</v>
          </cell>
          <cell r="E2460">
            <v>2459</v>
          </cell>
          <cell r="F2460">
            <v>110210</v>
          </cell>
        </row>
        <row r="2461">
          <cell r="A2461" t="str">
            <v>11.02.13</v>
          </cell>
          <cell r="B2461" t="str">
            <v>REBOCO INTERNO - ARGAMASSA PRE-FABRICADA</v>
          </cell>
          <cell r="C2461" t="str">
            <v>M2</v>
          </cell>
          <cell r="D2461">
            <v>7.94</v>
          </cell>
          <cell r="E2461">
            <v>2460</v>
          </cell>
          <cell r="F2461">
            <v>110213</v>
          </cell>
        </row>
        <row r="2462">
          <cell r="A2462" t="str">
            <v>11.02.24</v>
          </cell>
          <cell r="B2462" t="str">
            <v>BARRA LISA COM ACABAMENTO EM NATA DE CIMENTO</v>
          </cell>
          <cell r="C2462" t="str">
            <v>M2</v>
          </cell>
          <cell r="D2462">
            <v>17.12</v>
          </cell>
          <cell r="E2462">
            <v>2461</v>
          </cell>
          <cell r="F2462">
            <v>110224</v>
          </cell>
        </row>
        <row r="2463">
          <cell r="A2463" t="str">
            <v>11.02.25</v>
          </cell>
          <cell r="B2463" t="str">
            <v>AZULEJOS BRANCOS,JUNTAS AMARRACAO OU A PRUMO - ASSENTES C/ARG.COMUM</v>
          </cell>
          <cell r="C2463" t="str">
            <v>M2</v>
          </cell>
          <cell r="D2463">
            <v>45.27</v>
          </cell>
          <cell r="E2463">
            <v>2462</v>
          </cell>
          <cell r="F2463">
            <v>110225</v>
          </cell>
        </row>
        <row r="2464">
          <cell r="A2464" t="str">
            <v>11.02.29</v>
          </cell>
          <cell r="B2464" t="str">
            <v>AZULEJOS, JUNTA AMARRACAO OU A PRUMO - ASSENTES C/ARG.COLANTE</v>
          </cell>
          <cell r="C2464" t="str">
            <v>M2</v>
          </cell>
          <cell r="D2464">
            <v>20.350000000000001</v>
          </cell>
          <cell r="E2464">
            <v>2463</v>
          </cell>
          <cell r="F2464">
            <v>110229</v>
          </cell>
        </row>
        <row r="2465">
          <cell r="A2465" t="str">
            <v>11.02.40</v>
          </cell>
          <cell r="B2465" t="str">
            <v>PASTILHAS DE PORCELANA FOSCA,3/4" - PAINEIS CONTINUOS</v>
          </cell>
          <cell r="C2465" t="str">
            <v>M2</v>
          </cell>
          <cell r="D2465">
            <v>104.42</v>
          </cell>
          <cell r="E2465">
            <v>2464</v>
          </cell>
          <cell r="F2465">
            <v>110240</v>
          </cell>
        </row>
        <row r="2466">
          <cell r="A2466" t="str">
            <v>11.02.41</v>
          </cell>
          <cell r="B2466" t="str">
            <v>PASTILHAS DE PORCELANA FOSCA,3/4" - FAIXAS DE ATE 20CM</v>
          </cell>
          <cell r="C2466" t="str">
            <v>M</v>
          </cell>
          <cell r="D2466">
            <v>30.91</v>
          </cell>
          <cell r="E2466">
            <v>2465</v>
          </cell>
          <cell r="F2466">
            <v>110241</v>
          </cell>
        </row>
        <row r="2467">
          <cell r="A2467" t="str">
            <v>11.02.42</v>
          </cell>
          <cell r="B2467" t="str">
            <v>PASTILHAS DE PORCELANA FOSCA,3/4" - FAIXAS DE 21 A 40CM</v>
          </cell>
          <cell r="C2467" t="str">
            <v>M</v>
          </cell>
          <cell r="D2467">
            <v>45</v>
          </cell>
          <cell r="E2467">
            <v>2466</v>
          </cell>
          <cell r="F2467">
            <v>110242</v>
          </cell>
        </row>
        <row r="2468">
          <cell r="A2468" t="str">
            <v>11.02.64</v>
          </cell>
          <cell r="B2468" t="str">
            <v>PASTILHAS DE VIDRO,2X2CM - PAINEIS CONTINUOS</v>
          </cell>
          <cell r="C2468" t="str">
            <v>M2</v>
          </cell>
          <cell r="D2468">
            <v>156.16</v>
          </cell>
          <cell r="E2468">
            <v>2467</v>
          </cell>
          <cell r="F2468">
            <v>110264</v>
          </cell>
        </row>
        <row r="2469">
          <cell r="A2469" t="str">
            <v>11.02.65</v>
          </cell>
          <cell r="B2469" t="str">
            <v>PASTILHAS DE VIDRO,2X2CM - FAIXAS DE ATE 20CM</v>
          </cell>
          <cell r="C2469" t="str">
            <v>M</v>
          </cell>
          <cell r="D2469">
            <v>43.23</v>
          </cell>
          <cell r="E2469">
            <v>2468</v>
          </cell>
          <cell r="F2469">
            <v>110265</v>
          </cell>
        </row>
        <row r="2470">
          <cell r="A2470" t="str">
            <v>11.02.66</v>
          </cell>
          <cell r="B2470" t="str">
            <v>PASTILHAS DE VIDRO,2X2CM - FAIXAS DE 21 A 40CM</v>
          </cell>
          <cell r="C2470" t="str">
            <v>M</v>
          </cell>
          <cell r="D2470">
            <v>65.2</v>
          </cell>
          <cell r="E2470">
            <v>2469</v>
          </cell>
          <cell r="F2470">
            <v>110266</v>
          </cell>
        </row>
        <row r="2471">
          <cell r="A2471" t="str">
            <v>11.02.75</v>
          </cell>
          <cell r="B2471" t="str">
            <v>LAMINADO MELAMINICO COLADO,1,3MM DE ESPESSURA - JUNTAS SECAS</v>
          </cell>
          <cell r="C2471" t="str">
            <v>M2</v>
          </cell>
          <cell r="D2471">
            <v>43.61</v>
          </cell>
          <cell r="E2471">
            <v>2470</v>
          </cell>
          <cell r="F2471">
            <v>110275</v>
          </cell>
        </row>
        <row r="2472">
          <cell r="A2472" t="str">
            <v>11.02.76</v>
          </cell>
          <cell r="B2472" t="str">
            <v>LAMINADO MELAMINICO COLADO,1,3MM DE ESPESSURA - JUNTAS DE ALUMINIO</v>
          </cell>
          <cell r="C2472" t="str">
            <v>M2</v>
          </cell>
          <cell r="D2472">
            <v>51.84</v>
          </cell>
          <cell r="E2472">
            <v>2471</v>
          </cell>
          <cell r="F2472">
            <v>110276</v>
          </cell>
        </row>
        <row r="2473">
          <cell r="A2473" t="str">
            <v>11.02.82</v>
          </cell>
          <cell r="B2473" t="str">
            <v>LAMBRI DE TABUAS DE MADEIRA MACICA,10X2CM - CEDRO OU IMBUIA</v>
          </cell>
          <cell r="C2473" t="str">
            <v>M2</v>
          </cell>
          <cell r="D2473">
            <v>49.63</v>
          </cell>
          <cell r="E2473">
            <v>2472</v>
          </cell>
          <cell r="F2473">
            <v>110282</v>
          </cell>
        </row>
        <row r="2474">
          <cell r="B2474" t="str">
            <v>REVESTIMENTO DE PAREDES EXTERNAS</v>
          </cell>
          <cell r="E2474">
            <v>2473</v>
          </cell>
        </row>
        <row r="2475">
          <cell r="A2475" t="str">
            <v>11.03.01</v>
          </cell>
          <cell r="B2475" t="str">
            <v>CHAPISCO COMUM - ARGAMASSA DE CIMENTO E AREIA 1:3</v>
          </cell>
          <cell r="C2475" t="str">
            <v>M2</v>
          </cell>
          <cell r="D2475">
            <v>2.37</v>
          </cell>
          <cell r="E2475">
            <v>2474</v>
          </cell>
          <cell r="F2475">
            <v>110301</v>
          </cell>
        </row>
        <row r="2476">
          <cell r="A2476" t="str">
            <v>11.03.03</v>
          </cell>
          <cell r="B2476" t="str">
            <v>CHAPISCO RUSTICO FINO,APLICADO C/PENEIRA - ARGAMASSA CIM.E AREIA 1:3</v>
          </cell>
          <cell r="C2476" t="str">
            <v>M2</v>
          </cell>
          <cell r="D2476">
            <v>3.97</v>
          </cell>
          <cell r="E2476">
            <v>2475</v>
          </cell>
          <cell r="F2476">
            <v>110303</v>
          </cell>
        </row>
        <row r="2477">
          <cell r="A2477" t="str">
            <v>11.03.04</v>
          </cell>
          <cell r="B2477" t="str">
            <v>CHAPISCO RUSTICO GROSSO,COM ADICAO DE BRITA N.1</v>
          </cell>
          <cell r="C2477" t="str">
            <v>M2</v>
          </cell>
          <cell r="D2477">
            <v>5.68</v>
          </cell>
          <cell r="E2477">
            <v>2476</v>
          </cell>
          <cell r="F2477">
            <v>110304</v>
          </cell>
        </row>
        <row r="2478">
          <cell r="A2478" t="str">
            <v>11.03.08</v>
          </cell>
          <cell r="B2478" t="str">
            <v>EMBOCO EXTERNO - ARGAMASSA MISTA DE CIMENTO,CAL E AREIA 1:4/12</v>
          </cell>
          <cell r="C2478" t="str">
            <v>M2</v>
          </cell>
          <cell r="D2478">
            <v>11.58</v>
          </cell>
          <cell r="E2478">
            <v>2477</v>
          </cell>
          <cell r="F2478">
            <v>110308</v>
          </cell>
        </row>
        <row r="2479">
          <cell r="A2479" t="str">
            <v>11.03.09</v>
          </cell>
          <cell r="B2479" t="str">
            <v>EMBOCO EXTERNO DESEMP.P/PINTURA - ARG.MISTA CIM.CAL E AREIA 1:3/12</v>
          </cell>
          <cell r="C2479" t="str">
            <v>M2</v>
          </cell>
          <cell r="D2479">
            <v>11.4</v>
          </cell>
          <cell r="E2479">
            <v>2478</v>
          </cell>
          <cell r="F2479">
            <v>110309</v>
          </cell>
        </row>
        <row r="2480">
          <cell r="A2480" t="str">
            <v>11.03.10</v>
          </cell>
          <cell r="B2480" t="str">
            <v>EMBOCO EXTERNO - ARGAMASSA DE CIMENTO E AREIA 1:3</v>
          </cell>
          <cell r="C2480" t="str">
            <v>M2</v>
          </cell>
          <cell r="D2480">
            <v>12.08</v>
          </cell>
          <cell r="E2480">
            <v>2479</v>
          </cell>
          <cell r="F2480">
            <v>110310</v>
          </cell>
        </row>
        <row r="2481">
          <cell r="A2481" t="str">
            <v>11.03.12</v>
          </cell>
          <cell r="B2481" t="str">
            <v>EMBOCO EXTERNO C/2 DEM.TINTA BETUM. - ARG.CIM.AREIA 1:6 C/HIDROFUGO</v>
          </cell>
          <cell r="C2481" t="str">
            <v>M2</v>
          </cell>
          <cell r="D2481">
            <v>24.71</v>
          </cell>
          <cell r="E2481">
            <v>2480</v>
          </cell>
          <cell r="F2481">
            <v>110312</v>
          </cell>
        </row>
        <row r="2482">
          <cell r="A2482" t="str">
            <v>11.03.13</v>
          </cell>
          <cell r="B2482" t="str">
            <v>REBOCO EXTERNO - ARGAMASSA PRE-FABRICADA</v>
          </cell>
          <cell r="C2482" t="str">
            <v>M2</v>
          </cell>
          <cell r="D2482">
            <v>8.0299999999999994</v>
          </cell>
          <cell r="E2482">
            <v>2481</v>
          </cell>
          <cell r="F2482">
            <v>110313</v>
          </cell>
        </row>
        <row r="2483">
          <cell r="A2483" t="str">
            <v>11.03.15</v>
          </cell>
          <cell r="B2483" t="str">
            <v>MASSA RASPADA</v>
          </cell>
          <cell r="C2483" t="str">
            <v>M2</v>
          </cell>
          <cell r="D2483">
            <v>23.1</v>
          </cell>
          <cell r="E2483">
            <v>2482</v>
          </cell>
          <cell r="F2483">
            <v>110315</v>
          </cell>
        </row>
        <row r="2484">
          <cell r="A2484" t="str">
            <v>11.03.16</v>
          </cell>
          <cell r="B2484" t="str">
            <v>GRAFIATTO</v>
          </cell>
          <cell r="C2484" t="str">
            <v>M2</v>
          </cell>
          <cell r="D2484">
            <v>23.1</v>
          </cell>
          <cell r="E2484">
            <v>2483</v>
          </cell>
          <cell r="F2484">
            <v>110316</v>
          </cell>
        </row>
        <row r="2485">
          <cell r="A2485" t="str">
            <v>11.03.25</v>
          </cell>
          <cell r="B2485" t="str">
            <v>LADRILHOS DE GRES CERAMICO ESMALTADO - 24X5,2X1,3CM</v>
          </cell>
          <cell r="C2485" t="str">
            <v>M2</v>
          </cell>
          <cell r="D2485">
            <v>62.64</v>
          </cell>
          <cell r="E2485">
            <v>2484</v>
          </cell>
          <cell r="F2485">
            <v>110325</v>
          </cell>
        </row>
        <row r="2486">
          <cell r="A2486" t="str">
            <v>11.03.26</v>
          </cell>
          <cell r="B2486" t="str">
            <v>LADRILHOS DE GRES CERAMICO ESMALTADO - 24X11,5X1,3CM</v>
          </cell>
          <cell r="C2486" t="str">
            <v>M2</v>
          </cell>
          <cell r="D2486">
            <v>63.1</v>
          </cell>
          <cell r="E2486">
            <v>2485</v>
          </cell>
          <cell r="F2486">
            <v>110326</v>
          </cell>
        </row>
        <row r="2487">
          <cell r="A2487" t="str">
            <v>11.03.40</v>
          </cell>
          <cell r="B2487" t="str">
            <v>PASTILHAS DE PORCELANA FOSCA,3/4" - PAINEIS CONTINUOS</v>
          </cell>
          <cell r="C2487" t="str">
            <v>M2</v>
          </cell>
          <cell r="D2487">
            <v>104.42</v>
          </cell>
          <cell r="E2487">
            <v>2486</v>
          </cell>
          <cell r="F2487">
            <v>110340</v>
          </cell>
        </row>
        <row r="2488">
          <cell r="A2488" t="str">
            <v>11.03.41</v>
          </cell>
          <cell r="B2488" t="str">
            <v>PASTILHAS DE PORCELANA FOSCA,3/4" - FAIXAS DE ATE 20CM</v>
          </cell>
          <cell r="C2488" t="str">
            <v>M</v>
          </cell>
          <cell r="D2488">
            <v>30.91</v>
          </cell>
          <cell r="E2488">
            <v>2487</v>
          </cell>
          <cell r="F2488">
            <v>110341</v>
          </cell>
        </row>
        <row r="2489">
          <cell r="A2489" t="str">
            <v>11.03.42</v>
          </cell>
          <cell r="B2489" t="str">
            <v>PASTILHAS DE PORCELANA FOSCA,3/4" - FAIXAS DE 21 A 40CM</v>
          </cell>
          <cell r="C2489" t="str">
            <v>M</v>
          </cell>
          <cell r="D2489">
            <v>45</v>
          </cell>
          <cell r="E2489">
            <v>2488</v>
          </cell>
          <cell r="F2489">
            <v>110342</v>
          </cell>
        </row>
        <row r="2490">
          <cell r="A2490" t="str">
            <v>11.03.64</v>
          </cell>
          <cell r="B2490" t="str">
            <v>PASTILHAS DE VIDRO,2X2CM - PAINEIS CONTINUOS</v>
          </cell>
          <cell r="C2490" t="str">
            <v>M2</v>
          </cell>
          <cell r="D2490">
            <v>156.16</v>
          </cell>
          <cell r="E2490">
            <v>2489</v>
          </cell>
          <cell r="F2490">
            <v>110364</v>
          </cell>
        </row>
        <row r="2491">
          <cell r="A2491" t="str">
            <v>11.03.65</v>
          </cell>
          <cell r="B2491" t="str">
            <v>PASTILHAS DE VIDRO,2X2CM - FAIXAS DE ATE 20CM</v>
          </cell>
          <cell r="C2491" t="str">
            <v>M</v>
          </cell>
          <cell r="D2491">
            <v>43.23</v>
          </cell>
          <cell r="E2491">
            <v>2490</v>
          </cell>
          <cell r="F2491">
            <v>110365</v>
          </cell>
        </row>
        <row r="2492">
          <cell r="A2492" t="str">
            <v>11.03.66</v>
          </cell>
          <cell r="B2492" t="str">
            <v>PASTILHAS DE VIDRO,2X2CM - FAIXAS DE 21 A 40CM</v>
          </cell>
          <cell r="C2492" t="str">
            <v>M</v>
          </cell>
          <cell r="D2492">
            <v>65.2</v>
          </cell>
          <cell r="E2492">
            <v>2491</v>
          </cell>
          <cell r="F2492">
            <v>110366</v>
          </cell>
        </row>
        <row r="2493">
          <cell r="A2493" t="str">
            <v>11.03.90</v>
          </cell>
          <cell r="B2493" t="str">
            <v>PEDRA MINEIRA COM ACABAMENTO RUSTICO - IRREGULAR</v>
          </cell>
          <cell r="C2493" t="str">
            <v>M2</v>
          </cell>
          <cell r="D2493">
            <v>58.09</v>
          </cell>
          <cell r="E2493">
            <v>2492</v>
          </cell>
          <cell r="F2493">
            <v>110390</v>
          </cell>
        </row>
        <row r="2494">
          <cell r="A2494" t="str">
            <v>11.03.91</v>
          </cell>
          <cell r="B2494" t="str">
            <v>PEDRA MINEIRA COM ACABAMENTO RUSTICO - REGULAR</v>
          </cell>
          <cell r="C2494" t="str">
            <v>M2</v>
          </cell>
          <cell r="D2494">
            <v>89.49</v>
          </cell>
          <cell r="E2494">
            <v>2493</v>
          </cell>
          <cell r="F2494">
            <v>110391</v>
          </cell>
        </row>
        <row r="2495">
          <cell r="B2495" t="str">
            <v>ARREMATES DE REVESTIMENTO</v>
          </cell>
          <cell r="E2495">
            <v>2494</v>
          </cell>
        </row>
        <row r="2496">
          <cell r="A2496" t="str">
            <v>11.04.04</v>
          </cell>
          <cell r="B2496" t="str">
            <v>CANTONEIRA DE PROTECAO-PERFIL"L"DE FERRO,1 1/4"X1X1 1/4"X1/8"</v>
          </cell>
          <cell r="C2496" t="str">
            <v>M</v>
          </cell>
          <cell r="D2496">
            <v>10.4</v>
          </cell>
          <cell r="E2496">
            <v>2495</v>
          </cell>
          <cell r="F2496">
            <v>110404</v>
          </cell>
        </row>
        <row r="2497">
          <cell r="A2497" t="str">
            <v>11.04.05</v>
          </cell>
          <cell r="B2497" t="str">
            <v>CANTONEIRA DE PROTECAO - PERFIL"L"DE FERRO,1"X1"X1/8"</v>
          </cell>
          <cell r="C2497" t="str">
            <v>M</v>
          </cell>
          <cell r="D2497">
            <v>10.050000000000001</v>
          </cell>
          <cell r="E2497">
            <v>2496</v>
          </cell>
          <cell r="F2497">
            <v>110405</v>
          </cell>
        </row>
        <row r="2498">
          <cell r="A2498" t="str">
            <v>11.04.06</v>
          </cell>
          <cell r="B2498" t="str">
            <v>CANTONEIRA DE PROTECAO - PERFIL"L"DE ALUMINIO,1"X1"X1/8"</v>
          </cell>
          <cell r="C2498" t="str">
            <v>M</v>
          </cell>
          <cell r="D2498">
            <v>14.52</v>
          </cell>
          <cell r="E2498">
            <v>2497</v>
          </cell>
          <cell r="F2498">
            <v>110406</v>
          </cell>
        </row>
        <row r="2499">
          <cell r="A2499" t="str">
            <v>11.04.13</v>
          </cell>
          <cell r="B2499" t="str">
            <v>CANTONEIRA DE PROTECAO PARA REBOCO - PERFIL"Y"DE ALUMINIO</v>
          </cell>
          <cell r="C2499" t="str">
            <v>M</v>
          </cell>
          <cell r="D2499">
            <v>8.02</v>
          </cell>
          <cell r="E2499">
            <v>2498</v>
          </cell>
          <cell r="F2499">
            <v>110413</v>
          </cell>
        </row>
        <row r="2500">
          <cell r="A2500" t="str">
            <v>11.04.17</v>
          </cell>
          <cell r="B2500" t="str">
            <v>CANTONEIRA DE PROTECAO PARA AZULEJOS - PERFIL"TRIFACE"DE ALUMINIO</v>
          </cell>
          <cell r="C2500" t="str">
            <v>M</v>
          </cell>
          <cell r="D2500">
            <v>9.01</v>
          </cell>
          <cell r="E2500">
            <v>2499</v>
          </cell>
          <cell r="F2500">
            <v>110417</v>
          </cell>
        </row>
        <row r="2501">
          <cell r="A2501" t="str">
            <v>11.04.20</v>
          </cell>
          <cell r="B2501" t="str">
            <v>GUARNICAO P/ARREMATE DE PINTURA E JUNTA DE DILAT. - CEDRO APAR.5X1CM</v>
          </cell>
          <cell r="C2501" t="str">
            <v>M</v>
          </cell>
          <cell r="D2501">
            <v>13.15</v>
          </cell>
          <cell r="E2501">
            <v>2500</v>
          </cell>
          <cell r="F2501">
            <v>110420</v>
          </cell>
        </row>
        <row r="2502">
          <cell r="A2502" t="str">
            <v>11.04.25</v>
          </cell>
          <cell r="B2502" t="str">
            <v>GUARNICAO P/ARREMATE DE PINTURA E JUNTA DE DILAT. - ALUMINIO 2"X1/8"</v>
          </cell>
          <cell r="C2502" t="str">
            <v>M</v>
          </cell>
          <cell r="D2502">
            <v>8.76</v>
          </cell>
          <cell r="E2502">
            <v>2501</v>
          </cell>
          <cell r="F2502">
            <v>110425</v>
          </cell>
        </row>
        <row r="2503">
          <cell r="A2503" t="str">
            <v>11.04.50</v>
          </cell>
          <cell r="B2503" t="str">
            <v>PEITORIL DE ARGAMASSA DE CIMENTO QUEIMADO,ESPESSURA DE 2CM</v>
          </cell>
          <cell r="C2503" t="str">
            <v>M</v>
          </cell>
          <cell r="D2503">
            <v>5.1100000000000003</v>
          </cell>
          <cell r="E2503">
            <v>2502</v>
          </cell>
          <cell r="F2503">
            <v>110450</v>
          </cell>
        </row>
        <row r="2504">
          <cell r="A2504" t="str">
            <v>11.04.52</v>
          </cell>
          <cell r="B2504" t="str">
            <v>PE.1- PEITORIL DE CONCRETO APARENTE(CONF.DET.FABES)</v>
          </cell>
          <cell r="C2504" t="str">
            <v>M</v>
          </cell>
          <cell r="D2504">
            <v>13.86</v>
          </cell>
          <cell r="E2504">
            <v>2503</v>
          </cell>
          <cell r="F2504">
            <v>110452</v>
          </cell>
        </row>
        <row r="2505">
          <cell r="A2505" t="str">
            <v>11.04.53</v>
          </cell>
          <cell r="B2505" t="str">
            <v>PE.2-PEITORIAL DE CONCRETO APARENTE(CONF.DET FABES)</v>
          </cell>
          <cell r="C2505" t="str">
            <v>M</v>
          </cell>
          <cell r="D2505">
            <v>16.54</v>
          </cell>
          <cell r="E2505">
            <v>2504</v>
          </cell>
          <cell r="F2505">
            <v>110453</v>
          </cell>
        </row>
        <row r="2506">
          <cell r="A2506" t="str">
            <v>11.04.54</v>
          </cell>
          <cell r="B2506" t="str">
            <v>PE.3-PEITORIL DE CONCRETO APARENTE(CONF.DET.FABES)</v>
          </cell>
          <cell r="C2506" t="str">
            <v>M</v>
          </cell>
          <cell r="D2506">
            <v>10.67</v>
          </cell>
          <cell r="E2506">
            <v>2505</v>
          </cell>
          <cell r="F2506">
            <v>110454</v>
          </cell>
        </row>
        <row r="2507">
          <cell r="A2507" t="str">
            <v>11.04.56</v>
          </cell>
          <cell r="B2507" t="str">
            <v>PEITORIL DE GRANILITE,ESPESSURA DE 2CM</v>
          </cell>
          <cell r="C2507" t="str">
            <v>M</v>
          </cell>
          <cell r="D2507">
            <v>27.31</v>
          </cell>
          <cell r="E2507">
            <v>2506</v>
          </cell>
          <cell r="F2507">
            <v>110456</v>
          </cell>
        </row>
        <row r="2508">
          <cell r="B2508" t="str">
            <v>DEMOLICOES</v>
          </cell>
          <cell r="E2508">
            <v>2507</v>
          </cell>
        </row>
        <row r="2509">
          <cell r="A2509" t="str">
            <v>11.50.02</v>
          </cell>
          <cell r="B2509" t="str">
            <v>DEMOLICAO DE ARGAMASSA DE CAL E AREIA OU MISTA</v>
          </cell>
          <cell r="C2509" t="str">
            <v>M2</v>
          </cell>
          <cell r="D2509">
            <v>1.33</v>
          </cell>
          <cell r="E2509">
            <v>2508</v>
          </cell>
          <cell r="F2509">
            <v>115002</v>
          </cell>
        </row>
        <row r="2510">
          <cell r="A2510" t="str">
            <v>11.50.03</v>
          </cell>
          <cell r="B2510" t="str">
            <v>DEMOLICAO DE ARGAMASSA DE CIMENTO E AREIA</v>
          </cell>
          <cell r="C2510" t="str">
            <v>M2</v>
          </cell>
          <cell r="D2510">
            <v>2.66</v>
          </cell>
          <cell r="E2510">
            <v>2509</v>
          </cell>
          <cell r="F2510">
            <v>115003</v>
          </cell>
        </row>
        <row r="2511">
          <cell r="A2511" t="str">
            <v>11.50.05</v>
          </cell>
          <cell r="B2511" t="str">
            <v>DEMOLICAO DE REVESTIMENTO CERAMICO OU SIMILAR</v>
          </cell>
          <cell r="C2511" t="str">
            <v>M2</v>
          </cell>
          <cell r="D2511">
            <v>9.3000000000000007</v>
          </cell>
          <cell r="E2511">
            <v>2510</v>
          </cell>
          <cell r="F2511">
            <v>115005</v>
          </cell>
        </row>
        <row r="2512">
          <cell r="A2512" t="str">
            <v>11.50.10</v>
          </cell>
          <cell r="B2512" t="str">
            <v>DEMOLICAO DE LAMBRI DE TABUAS OU CHAPAS DE MADEIRA - EXCL.ENTARUGAM.</v>
          </cell>
          <cell r="C2512" t="str">
            <v>M2</v>
          </cell>
          <cell r="D2512">
            <v>8.3000000000000007</v>
          </cell>
          <cell r="E2512">
            <v>2511</v>
          </cell>
          <cell r="F2512">
            <v>115010</v>
          </cell>
        </row>
        <row r="2513">
          <cell r="A2513" t="str">
            <v>11.50.15</v>
          </cell>
          <cell r="B2513" t="str">
            <v>DEMOLICAO DE LAMBRI DE TABUAS OU CHAPAS DE MADEIRA - INCL.ENTARUGAM.</v>
          </cell>
          <cell r="C2513" t="str">
            <v>M2</v>
          </cell>
          <cell r="D2513">
            <v>16.600000000000001</v>
          </cell>
          <cell r="E2513">
            <v>2512</v>
          </cell>
          <cell r="F2513">
            <v>115015</v>
          </cell>
        </row>
        <row r="2514">
          <cell r="B2514" t="str">
            <v>RETIRADAS</v>
          </cell>
          <cell r="E2514">
            <v>2513</v>
          </cell>
        </row>
        <row r="2515">
          <cell r="A2515" t="str">
            <v>11.60.05</v>
          </cell>
          <cell r="B2515" t="str">
            <v>RETIRADA DE FORRAS DE PEDRAS NATURAIS - GRANITO OU MARMORE</v>
          </cell>
          <cell r="C2515" t="str">
            <v>M2</v>
          </cell>
          <cell r="D2515">
            <v>10.68</v>
          </cell>
          <cell r="E2515">
            <v>2514</v>
          </cell>
          <cell r="F2515">
            <v>116005</v>
          </cell>
        </row>
        <row r="2516">
          <cell r="A2516" t="str">
            <v>11.60.10</v>
          </cell>
          <cell r="B2516" t="str">
            <v>RETIRADA DE LAMBRI DE TABUAS OU CHAPAS DE MADEIRA - EXCL.ENTARUGAM.</v>
          </cell>
          <cell r="C2516" t="str">
            <v>M2</v>
          </cell>
          <cell r="D2516">
            <v>1.78</v>
          </cell>
          <cell r="E2516">
            <v>2515</v>
          </cell>
          <cell r="F2516">
            <v>116010</v>
          </cell>
        </row>
        <row r="2517">
          <cell r="A2517" t="str">
            <v>11.60.15</v>
          </cell>
          <cell r="B2517" t="str">
            <v>RETIRADA DE LAMBRI DE TABUAS OU CHAPAS DE MADEIRA - INCL.ENTARUGAM.</v>
          </cell>
          <cell r="C2517" t="str">
            <v>M2</v>
          </cell>
          <cell r="D2517">
            <v>14.83</v>
          </cell>
          <cell r="E2517">
            <v>2516</v>
          </cell>
          <cell r="F2517">
            <v>116015</v>
          </cell>
        </row>
        <row r="2518">
          <cell r="B2518" t="str">
            <v>RECOLOCAÇÕES</v>
          </cell>
          <cell r="E2518">
            <v>2517</v>
          </cell>
        </row>
        <row r="2519">
          <cell r="A2519" t="str">
            <v>11.70.05</v>
          </cell>
          <cell r="B2519" t="str">
            <v>RECOLOCACAO DE FORRAS DE PEDRAS NATURAIS - GRANITO OU MARMORE</v>
          </cell>
          <cell r="C2519" t="str">
            <v>M2</v>
          </cell>
          <cell r="D2519">
            <v>5.74</v>
          </cell>
          <cell r="E2519">
            <v>2518</v>
          </cell>
          <cell r="F2519">
            <v>117005</v>
          </cell>
        </row>
        <row r="2520">
          <cell r="B2520" t="str">
            <v>SERVICOS PARCIAIS</v>
          </cell>
          <cell r="E2520">
            <v>2519</v>
          </cell>
        </row>
        <row r="2521">
          <cell r="A2521" t="str">
            <v>11.80.01</v>
          </cell>
          <cell r="B2521" t="str">
            <v>REPAROS EM TRINCAS E RACHADURAS</v>
          </cell>
          <cell r="C2521" t="str">
            <v>M</v>
          </cell>
          <cell r="D2521">
            <v>11.86</v>
          </cell>
          <cell r="E2521">
            <v>2520</v>
          </cell>
          <cell r="F2521">
            <v>118001</v>
          </cell>
        </row>
        <row r="2522">
          <cell r="A2522" t="str">
            <v>11.80.05</v>
          </cell>
          <cell r="B2522" t="str">
            <v>REPAROS EM EMBOCO - ARGAMASSA MISTA DE CIMENTO,CAL E AREIA 1:4/12</v>
          </cell>
          <cell r="C2522" t="str">
            <v>M2</v>
          </cell>
          <cell r="D2522">
            <v>16.07</v>
          </cell>
          <cell r="E2522">
            <v>2521</v>
          </cell>
          <cell r="F2522">
            <v>118005</v>
          </cell>
        </row>
        <row r="2523">
          <cell r="A2523" t="str">
            <v>11.80.06</v>
          </cell>
          <cell r="B2523" t="str">
            <v>REPAROS EM REBOCO - ARGAMASSA DE CAL E AREIA 1:2</v>
          </cell>
          <cell r="C2523" t="str">
            <v>M2</v>
          </cell>
          <cell r="D2523">
            <v>8.1999999999999993</v>
          </cell>
          <cell r="E2523">
            <v>2522</v>
          </cell>
          <cell r="F2523">
            <v>118006</v>
          </cell>
        </row>
        <row r="2524">
          <cell r="A2524">
            <v>12</v>
          </cell>
          <cell r="B2524" t="str">
            <v>FORROS</v>
          </cell>
          <cell r="E2524">
            <v>2523</v>
          </cell>
          <cell r="F2524">
            <v>12</v>
          </cell>
        </row>
        <row r="2525">
          <cell r="B2525" t="str">
            <v>FORROS FALSOS</v>
          </cell>
          <cell r="E2525">
            <v>2524</v>
          </cell>
        </row>
        <row r="2526">
          <cell r="A2526" t="str">
            <v>12.01.05</v>
          </cell>
          <cell r="B2526" t="str">
            <v>FORRO DE TABUAS DE MADEIRA MACICA C/ENTARUG.DE PINHO - CEDRO 10X1CM</v>
          </cell>
          <cell r="C2526" t="str">
            <v>M2</v>
          </cell>
          <cell r="D2526">
            <v>51.11</v>
          </cell>
          <cell r="E2526">
            <v>2525</v>
          </cell>
          <cell r="F2526">
            <v>120105</v>
          </cell>
        </row>
        <row r="2527">
          <cell r="A2527" t="str">
            <v>12.01.06</v>
          </cell>
          <cell r="B2527" t="str">
            <v>FORRO DE TABUAS DE MADEIRA MACICA C/ENTARUG.DE PINHO - PEROBA 10X1CM</v>
          </cell>
          <cell r="C2527" t="str">
            <v>M2</v>
          </cell>
          <cell r="D2527">
            <v>56.57</v>
          </cell>
          <cell r="E2527">
            <v>2526</v>
          </cell>
          <cell r="F2527">
            <v>120106</v>
          </cell>
        </row>
        <row r="2528">
          <cell r="A2528" t="str">
            <v>12.01.27</v>
          </cell>
          <cell r="B2528" t="str">
            <v>FORRO DE CHAPAS DE FIB.DE MADEIRA - ISOLANTE TERMICO,60X60X1,2CM</v>
          </cell>
          <cell r="C2528" t="str">
            <v>M2</v>
          </cell>
          <cell r="D2528">
            <v>33</v>
          </cell>
          <cell r="E2528">
            <v>2527</v>
          </cell>
          <cell r="F2528">
            <v>120127</v>
          </cell>
        </row>
        <row r="2529">
          <cell r="A2529" t="str">
            <v>12.01.29</v>
          </cell>
          <cell r="B2529" t="str">
            <v>FORRO DE CHAPAS DE FIB.DE MADEIRA - ISOL.TERMO-ACUSTICO,60X60X1,9CM</v>
          </cell>
          <cell r="C2529" t="str">
            <v>M2</v>
          </cell>
          <cell r="D2529">
            <v>40.020000000000003</v>
          </cell>
          <cell r="E2529">
            <v>2528</v>
          </cell>
          <cell r="F2529">
            <v>120129</v>
          </cell>
        </row>
        <row r="2530">
          <cell r="A2530" t="str">
            <v>12.01.30</v>
          </cell>
          <cell r="B2530" t="str">
            <v>FORRO FIBRA MINERAL MODELADO ÚMIDA - ACABAMENTO SUPERF. PINTURA VINÍLICA A BASE DE LÁTEX BRANCA - 625X1250X13MM - NRC=0,50, CAC=MÍNIMO 35</v>
          </cell>
          <cell r="C2530" t="str">
            <v>M2</v>
          </cell>
          <cell r="D2530">
            <v>53</v>
          </cell>
          <cell r="E2530">
            <v>2529</v>
          </cell>
          <cell r="F2530">
            <v>120130</v>
          </cell>
        </row>
        <row r="2531">
          <cell r="A2531" t="str">
            <v>12.01.31</v>
          </cell>
          <cell r="B2531" t="str">
            <v>FORRO ARMSTRONG EM FIBRA MINERAL ENCORE COM APLICAÇÃO DE MANTA REFLETIVA DE ALUMÍMIO EM UMA FACE ( EXTERNA), E A FACE INTERNA DA MANTA COLOCADA NA PLACA DO FORRO DE FIBRA</v>
          </cell>
          <cell r="C2531" t="str">
            <v>M2</v>
          </cell>
          <cell r="D2531">
            <v>49.5</v>
          </cell>
          <cell r="E2531">
            <v>2530</v>
          </cell>
          <cell r="F2531">
            <v>120131</v>
          </cell>
        </row>
        <row r="2532">
          <cell r="A2532" t="str">
            <v>12.01.40</v>
          </cell>
          <cell r="B2532" t="str">
            <v>FORRO DE GESSO ATIRANTADO - LISO,60X60X1,25CM</v>
          </cell>
          <cell r="C2532" t="str">
            <v>M2</v>
          </cell>
          <cell r="D2532">
            <v>19.8</v>
          </cell>
          <cell r="E2532">
            <v>2531</v>
          </cell>
          <cell r="F2532">
            <v>120140</v>
          </cell>
        </row>
        <row r="2533">
          <cell r="A2533" t="str">
            <v>12.01.42</v>
          </cell>
          <cell r="B2533" t="str">
            <v>FORRO GYPSUM TIPO RGA OU SIM - PLACA 58X250MM</v>
          </cell>
          <cell r="C2533" t="str">
            <v>M2</v>
          </cell>
          <cell r="D2533">
            <v>29.74</v>
          </cell>
          <cell r="E2533">
            <v>2532</v>
          </cell>
          <cell r="F2533">
            <v>120142</v>
          </cell>
        </row>
        <row r="2534">
          <cell r="A2534" t="str">
            <v>12.01.45</v>
          </cell>
          <cell r="B2534" t="str">
            <v>FORRO EM REGUA DE PVC 100MM-INCL.PERFIS DE FIX. E ACABAMENTO</v>
          </cell>
          <cell r="C2534" t="str">
            <v>M2</v>
          </cell>
          <cell r="D2534">
            <v>16.11</v>
          </cell>
          <cell r="E2534">
            <v>2533</v>
          </cell>
          <cell r="F2534">
            <v>120145</v>
          </cell>
        </row>
        <row r="2535">
          <cell r="B2535" t="str">
            <v>DEMOLIÇÕES</v>
          </cell>
          <cell r="E2535">
            <v>2534</v>
          </cell>
        </row>
        <row r="2536">
          <cell r="A2536" t="str">
            <v>12.50.01</v>
          </cell>
          <cell r="B2536" t="str">
            <v>DEMOLICAO DE ESTUQUE COMUM,EXCLUSIVE ENTARUGAMENTO</v>
          </cell>
          <cell r="C2536" t="str">
            <v>M2</v>
          </cell>
          <cell r="D2536">
            <v>1.78</v>
          </cell>
          <cell r="E2536">
            <v>2535</v>
          </cell>
          <cell r="F2536">
            <v>125001</v>
          </cell>
        </row>
        <row r="2537">
          <cell r="A2537" t="str">
            <v>12.50.02</v>
          </cell>
          <cell r="B2537" t="str">
            <v>DEMOLICAO DE FORRO DE TABUAS OU CHAPAS DE MADEIRA,EXCL.ENTARUGAMENTO</v>
          </cell>
          <cell r="C2537" t="str">
            <v>M2</v>
          </cell>
          <cell r="D2537">
            <v>2.37</v>
          </cell>
          <cell r="E2537">
            <v>2536</v>
          </cell>
          <cell r="F2537">
            <v>125002</v>
          </cell>
        </row>
        <row r="2538">
          <cell r="A2538" t="str">
            <v>12.50.05</v>
          </cell>
          <cell r="B2538" t="str">
            <v>DEMOLICAO DE FORRO DE GESSO</v>
          </cell>
          <cell r="C2538" t="str">
            <v>M2</v>
          </cell>
          <cell r="D2538">
            <v>1.78</v>
          </cell>
          <cell r="E2538">
            <v>2537</v>
          </cell>
          <cell r="F2538">
            <v>125005</v>
          </cell>
        </row>
        <row r="2539">
          <cell r="A2539" t="str">
            <v>12.50.20</v>
          </cell>
          <cell r="B2539" t="str">
            <v>DEMOLICAO DE ENTARUGAMENTO DE FORRO</v>
          </cell>
          <cell r="C2539" t="str">
            <v>M2</v>
          </cell>
          <cell r="D2539">
            <v>2.37</v>
          </cell>
          <cell r="E2539">
            <v>2538</v>
          </cell>
          <cell r="F2539">
            <v>125020</v>
          </cell>
        </row>
        <row r="2540">
          <cell r="B2540" t="str">
            <v>RETIRADAS</v>
          </cell>
          <cell r="E2540">
            <v>2539</v>
          </cell>
        </row>
        <row r="2541">
          <cell r="A2541" t="str">
            <v>12.60.01</v>
          </cell>
          <cell r="B2541" t="str">
            <v>RETIRADA DE FORRO DE TABUAS OU CHAPAS EM GERAL - PREGADAS</v>
          </cell>
          <cell r="C2541" t="str">
            <v>M2</v>
          </cell>
          <cell r="D2541">
            <v>4.41</v>
          </cell>
          <cell r="E2541">
            <v>2540</v>
          </cell>
          <cell r="F2541">
            <v>126001</v>
          </cell>
        </row>
        <row r="2542">
          <cell r="A2542" t="str">
            <v>12.60.02</v>
          </cell>
          <cell r="B2542" t="str">
            <v>RETIRADA DE FORRO DE CHAPAS EM GERAL - APOIADAS</v>
          </cell>
          <cell r="C2542" t="str">
            <v>M2</v>
          </cell>
          <cell r="D2542">
            <v>1.9</v>
          </cell>
          <cell r="E2542">
            <v>2541</v>
          </cell>
          <cell r="F2542">
            <v>126002</v>
          </cell>
        </row>
        <row r="2543">
          <cell r="A2543" t="str">
            <v>12.60.20</v>
          </cell>
          <cell r="B2543" t="str">
            <v>RETIRADA DE ENTARUGAMENTO DE FORRO</v>
          </cell>
          <cell r="C2543" t="str">
            <v>M2</v>
          </cell>
          <cell r="D2543">
            <v>5.2</v>
          </cell>
          <cell r="E2543">
            <v>2542</v>
          </cell>
          <cell r="F2543">
            <v>126020</v>
          </cell>
        </row>
        <row r="2544">
          <cell r="A2544" t="str">
            <v>12.60.30</v>
          </cell>
          <cell r="B2544" t="str">
            <v>RETIRADA DE FORRO EM REGUAS DE PVC - 100MM - INCL.PERFIS</v>
          </cell>
          <cell r="C2544" t="str">
            <v>M2</v>
          </cell>
          <cell r="D2544">
            <v>2.6</v>
          </cell>
          <cell r="E2544">
            <v>2543</v>
          </cell>
          <cell r="F2544">
            <v>126030</v>
          </cell>
        </row>
        <row r="2545">
          <cell r="B2545" t="str">
            <v>RECOLOCAÇÕES</v>
          </cell>
          <cell r="E2545">
            <v>2544</v>
          </cell>
        </row>
        <row r="2546">
          <cell r="A2546" t="str">
            <v>12.70.30</v>
          </cell>
          <cell r="B2546" t="str">
            <v>RECOLOCACAO DE FORROS EM REGUA DE PVC - 100MM - INCL.PERFIS</v>
          </cell>
          <cell r="C2546" t="str">
            <v>M2</v>
          </cell>
          <cell r="D2546">
            <v>3.9</v>
          </cell>
          <cell r="E2546">
            <v>2545</v>
          </cell>
          <cell r="F2546">
            <v>127030</v>
          </cell>
        </row>
        <row r="2547">
          <cell r="A2547">
            <v>13</v>
          </cell>
          <cell r="B2547" t="str">
            <v>PISOS</v>
          </cell>
          <cell r="E2547">
            <v>2546</v>
          </cell>
          <cell r="F2547">
            <v>13</v>
          </cell>
        </row>
        <row r="2548">
          <cell r="B2548" t="str">
            <v>LASTROS E ENCHIMENTOS</v>
          </cell>
          <cell r="E2548">
            <v>2547</v>
          </cell>
        </row>
        <row r="2549">
          <cell r="A2549" t="str">
            <v>13.01.01</v>
          </cell>
          <cell r="B2549" t="str">
            <v>ENCHIMENTO COM TIJOLOS CERAMICOS FURADOS</v>
          </cell>
          <cell r="C2549" t="str">
            <v>M3</v>
          </cell>
          <cell r="D2549">
            <v>65.27</v>
          </cell>
          <cell r="E2549">
            <v>2548</v>
          </cell>
          <cell r="F2549">
            <v>130101</v>
          </cell>
        </row>
        <row r="2550">
          <cell r="A2550" t="str">
            <v>13.01.02</v>
          </cell>
          <cell r="B2550" t="str">
            <v>ENCHIMENTO COM ARGILA EXPANDIDA</v>
          </cell>
          <cell r="C2550" t="str">
            <v>M3</v>
          </cell>
          <cell r="D2550">
            <v>142.43</v>
          </cell>
          <cell r="E2550">
            <v>2549</v>
          </cell>
          <cell r="F2550">
            <v>130102</v>
          </cell>
        </row>
        <row r="2551">
          <cell r="A2551" t="str">
            <v>13.01.10</v>
          </cell>
          <cell r="B2551" t="str">
            <v>LASTRO DE BRITA</v>
          </cell>
          <cell r="C2551" t="str">
            <v>M3</v>
          </cell>
          <cell r="D2551">
            <v>50.27</v>
          </cell>
          <cell r="E2551">
            <v>2550</v>
          </cell>
          <cell r="F2551">
            <v>130110</v>
          </cell>
        </row>
        <row r="2552">
          <cell r="A2552" t="str">
            <v>13.01.11</v>
          </cell>
          <cell r="B2552" t="str">
            <v>LASTRO DE AGREGADO RECICLADO</v>
          </cell>
          <cell r="C2552" t="str">
            <v>M3</v>
          </cell>
          <cell r="D2552">
            <v>34.85</v>
          </cell>
          <cell r="E2552">
            <v>2551</v>
          </cell>
          <cell r="F2552">
            <v>130111</v>
          </cell>
        </row>
        <row r="2553">
          <cell r="A2553" t="str">
            <v>13.01.14</v>
          </cell>
          <cell r="B2553" t="str">
            <v>LASTRO DE CONCRETO - 150KG CIM/M3</v>
          </cell>
          <cell r="C2553" t="str">
            <v>M3</v>
          </cell>
          <cell r="D2553">
            <v>217.65</v>
          </cell>
          <cell r="E2553">
            <v>2552</v>
          </cell>
          <cell r="F2553">
            <v>130114</v>
          </cell>
        </row>
        <row r="2554">
          <cell r="A2554" t="str">
            <v>13.01.15</v>
          </cell>
          <cell r="B2554" t="str">
            <v>LASTRO DE CONCRETO - 200KG CIM/M3</v>
          </cell>
          <cell r="C2554" t="str">
            <v>M3</v>
          </cell>
          <cell r="D2554">
            <v>228.65</v>
          </cell>
          <cell r="E2554">
            <v>2553</v>
          </cell>
          <cell r="F2554">
            <v>130115</v>
          </cell>
        </row>
        <row r="2555">
          <cell r="A2555" t="str">
            <v>13.01.17</v>
          </cell>
          <cell r="B2555" t="str">
            <v>LASTRO DE CONCRETO,COM HIDROFUGO - 150KG CIM/M3</v>
          </cell>
          <cell r="C2555" t="str">
            <v>M3</v>
          </cell>
          <cell r="D2555">
            <v>227.7</v>
          </cell>
          <cell r="E2555">
            <v>2554</v>
          </cell>
          <cell r="F2555">
            <v>130117</v>
          </cell>
        </row>
        <row r="2556">
          <cell r="A2556" t="str">
            <v>13.01.18</v>
          </cell>
          <cell r="B2556" t="str">
            <v>LASTRO DE CONCRETO,COM HIDROFUGO - 200KG CIM/M3</v>
          </cell>
          <cell r="C2556" t="str">
            <v>M3</v>
          </cell>
          <cell r="D2556">
            <v>242.05</v>
          </cell>
          <cell r="E2556">
            <v>2555</v>
          </cell>
          <cell r="F2556">
            <v>130118</v>
          </cell>
        </row>
        <row r="2557">
          <cell r="A2557" t="str">
            <v>13.01.19</v>
          </cell>
          <cell r="B2557" t="str">
            <v>LASTRO DE CONCRETO C/AGREGADO RECIOCLADO - 150KG CIM/M3</v>
          </cell>
          <cell r="C2557" t="str">
            <v>M3</v>
          </cell>
          <cell r="D2557">
            <v>230.16</v>
          </cell>
          <cell r="E2557">
            <v>2556</v>
          </cell>
          <cell r="F2557">
            <v>130119</v>
          </cell>
        </row>
        <row r="2558">
          <cell r="A2558" t="str">
            <v>13.01.20</v>
          </cell>
          <cell r="B2558" t="str">
            <v>LASTRO DE CONCRETO C/AGREGADO RECICLADO-200KG CIM/M3</v>
          </cell>
          <cell r="C2558" t="str">
            <v>M3</v>
          </cell>
          <cell r="D2558">
            <v>241.16</v>
          </cell>
          <cell r="E2558">
            <v>2557</v>
          </cell>
          <cell r="F2558">
            <v>130120</v>
          </cell>
        </row>
        <row r="2559">
          <cell r="B2559" t="str">
            <v>REVESTIMENTOS DE PISOS</v>
          </cell>
          <cell r="E2559">
            <v>2558</v>
          </cell>
        </row>
        <row r="2560">
          <cell r="A2560" t="str">
            <v>13.02.01</v>
          </cell>
          <cell r="B2560" t="str">
            <v>CIMENTADO COMUM,DESEMPENADO - 20MM DE ESPESSURA</v>
          </cell>
          <cell r="C2560" t="str">
            <v>M2</v>
          </cell>
          <cell r="D2560">
            <v>21.97</v>
          </cell>
          <cell r="E2560">
            <v>2559</v>
          </cell>
          <cell r="F2560">
            <v>130201</v>
          </cell>
        </row>
        <row r="2561">
          <cell r="A2561" t="str">
            <v>13.02.02</v>
          </cell>
          <cell r="B2561" t="str">
            <v>CIMENTADO COMUM,DESEMPENADO E ALISADO - 20MM DE ESPESSURA</v>
          </cell>
          <cell r="C2561" t="str">
            <v>M2</v>
          </cell>
          <cell r="D2561">
            <v>23.22</v>
          </cell>
          <cell r="E2561">
            <v>2560</v>
          </cell>
          <cell r="F2561">
            <v>130202</v>
          </cell>
        </row>
        <row r="2562">
          <cell r="A2562" t="str">
            <v>13.02.03</v>
          </cell>
          <cell r="B2562" t="str">
            <v>CIMENTADO COM CORANTE,DESEMPENADO E ALISADO - 20MM DE ESPESSURA</v>
          </cell>
          <cell r="C2562" t="str">
            <v>M2</v>
          </cell>
          <cell r="D2562">
            <v>25.13</v>
          </cell>
          <cell r="E2562">
            <v>2561</v>
          </cell>
          <cell r="F2562">
            <v>130203</v>
          </cell>
        </row>
        <row r="2563">
          <cell r="A2563" t="str">
            <v>13.02.04</v>
          </cell>
          <cell r="B2563" t="str">
            <v>PISO DE CONCRETO TIPO BAMBOLE E=6CM</v>
          </cell>
          <cell r="C2563" t="str">
            <v>M2</v>
          </cell>
          <cell r="D2563">
            <v>14.46</v>
          </cell>
          <cell r="E2563">
            <v>2562</v>
          </cell>
          <cell r="F2563">
            <v>130204</v>
          </cell>
        </row>
        <row r="2564">
          <cell r="A2564" t="str">
            <v>13.02.05</v>
          </cell>
          <cell r="B2564" t="str">
            <v>GRANILITE - 8MM DE ESPESSURA</v>
          </cell>
          <cell r="C2564" t="str">
            <v>M2</v>
          </cell>
          <cell r="D2564">
            <v>31.77</v>
          </cell>
          <cell r="E2564">
            <v>2563</v>
          </cell>
          <cell r="F2564">
            <v>130205</v>
          </cell>
        </row>
        <row r="2565">
          <cell r="A2565" t="str">
            <v>13.02.06</v>
          </cell>
          <cell r="B2565" t="str">
            <v>CIMENTADO COMUM C/AGREGADO RECLICLADO,DESEMP.ALISADO-20MM DE ESP.</v>
          </cell>
          <cell r="C2565" t="str">
            <v>M2</v>
          </cell>
          <cell r="D2565">
            <v>15.26</v>
          </cell>
          <cell r="E2565">
            <v>2564</v>
          </cell>
          <cell r="F2565">
            <v>130206</v>
          </cell>
        </row>
        <row r="2566">
          <cell r="A2566" t="str">
            <v>13.02.07</v>
          </cell>
          <cell r="B2566" t="str">
            <v>ARGAMASSA DE ALTA RESISTENCIA,TIPO LEVE - 8MM DE ESPESSURA</v>
          </cell>
          <cell r="C2566" t="str">
            <v>M2</v>
          </cell>
          <cell r="D2566">
            <v>42.02</v>
          </cell>
          <cell r="E2566">
            <v>2565</v>
          </cell>
          <cell r="F2566">
            <v>130207</v>
          </cell>
        </row>
        <row r="2567">
          <cell r="A2567" t="str">
            <v>13.02.08</v>
          </cell>
          <cell r="B2567" t="str">
            <v>ARGAMASSA DE ALTA RESISTENCIA,TIPO MEDIO - 12MM DE ESPESSURA</v>
          </cell>
          <cell r="C2567" t="str">
            <v>M2</v>
          </cell>
          <cell r="D2567">
            <v>45.82</v>
          </cell>
          <cell r="E2567">
            <v>2566</v>
          </cell>
          <cell r="F2567">
            <v>130208</v>
          </cell>
        </row>
        <row r="2568">
          <cell r="A2568" t="str">
            <v>13.02.09</v>
          </cell>
          <cell r="B2568" t="str">
            <v>CIMENTADO COM AGREGADO RECICLADO - C/CORANTE DESEMP. ALISADO</v>
          </cell>
          <cell r="C2568" t="str">
            <v>M2</v>
          </cell>
          <cell r="D2568">
            <v>16.02</v>
          </cell>
          <cell r="E2568">
            <v>2567</v>
          </cell>
          <cell r="F2568">
            <v>130209</v>
          </cell>
        </row>
        <row r="2569">
          <cell r="A2569" t="str">
            <v>13.02.10</v>
          </cell>
          <cell r="B2569" t="str">
            <v>CIMENTADO COMUM C\AGREGADO RECICL., DESEMP. 20 MM DE ESPESSURA</v>
          </cell>
          <cell r="C2569" t="str">
            <v>M2</v>
          </cell>
          <cell r="D2569">
            <v>14.22</v>
          </cell>
          <cell r="E2569">
            <v>2568</v>
          </cell>
          <cell r="F2569">
            <v>130210</v>
          </cell>
        </row>
        <row r="2570">
          <cell r="A2570" t="str">
            <v>13.02.11</v>
          </cell>
          <cell r="B2570" t="str">
            <v>PISO ESTRUTURAL EM CONCRETO ARMADO - 7CM</v>
          </cell>
          <cell r="C2570" t="str">
            <v>M2</v>
          </cell>
          <cell r="D2570">
            <v>32.25</v>
          </cell>
          <cell r="E2570">
            <v>2569</v>
          </cell>
          <cell r="F2570">
            <v>130211</v>
          </cell>
        </row>
        <row r="2571">
          <cell r="A2571" t="str">
            <v>13.02.23</v>
          </cell>
          <cell r="B2571" t="str">
            <v>LADRILHOS DE SEMIGRES ESMALTADO - COLORIDOS 20X20CM</v>
          </cell>
          <cell r="C2571" t="str">
            <v>M2</v>
          </cell>
          <cell r="D2571">
            <v>44.41</v>
          </cell>
          <cell r="E2571">
            <v>2570</v>
          </cell>
          <cell r="F2571">
            <v>130223</v>
          </cell>
        </row>
        <row r="2572">
          <cell r="A2572" t="str">
            <v>13.02.30</v>
          </cell>
          <cell r="B2572" t="str">
            <v>LADRILHOS DE GRES CERAMICO,TIPO ALTA RESISTENCIA - 24X11,5X1,3CM</v>
          </cell>
          <cell r="C2572" t="str">
            <v>M2</v>
          </cell>
          <cell r="D2572">
            <v>122.02</v>
          </cell>
          <cell r="E2572">
            <v>2571</v>
          </cell>
          <cell r="F2572">
            <v>130230</v>
          </cell>
        </row>
        <row r="2573">
          <cell r="A2573" t="str">
            <v>13.02.35</v>
          </cell>
          <cell r="B2573" t="str">
            <v>LADRILHOS DE ARGILA REFRATARIA,TIPO ALTA RESISTENCIA - 29X14X1,3CM</v>
          </cell>
          <cell r="C2573" t="str">
            <v>M2</v>
          </cell>
          <cell r="D2573">
            <v>40.67</v>
          </cell>
          <cell r="E2573">
            <v>2572</v>
          </cell>
          <cell r="F2573">
            <v>130235</v>
          </cell>
        </row>
        <row r="2574">
          <cell r="A2574" t="str">
            <v>13.02.36</v>
          </cell>
          <cell r="B2574" t="str">
            <v>LADRILHOS DE ARGILA REFRATARIA,TIPO ALTA RESISTENCIA - 29X14X1,7CM</v>
          </cell>
          <cell r="C2574" t="str">
            <v>M2</v>
          </cell>
          <cell r="D2574">
            <v>71.2</v>
          </cell>
          <cell r="E2574">
            <v>2573</v>
          </cell>
          <cell r="F2574">
            <v>130236</v>
          </cell>
        </row>
        <row r="2575">
          <cell r="A2575" t="str">
            <v>13.02.37</v>
          </cell>
          <cell r="B2575" t="str">
            <v>MOSAICO PORTUGUES UMA OU DUAS CORES SOBRE BASE DE AREIA RECICLADA</v>
          </cell>
          <cell r="C2575" t="str">
            <v>M2</v>
          </cell>
          <cell r="D2575">
            <v>88.52</v>
          </cell>
          <cell r="E2575">
            <v>2574</v>
          </cell>
          <cell r="F2575">
            <v>130237</v>
          </cell>
        </row>
        <row r="2576">
          <cell r="A2576" t="str">
            <v>13.02.40</v>
          </cell>
          <cell r="B2576" t="str">
            <v>PISO CERAMICO ESMAL. 30X30CM (PEI-5) - ASSENT. ARG. COMUM</v>
          </cell>
          <cell r="C2576" t="str">
            <v>M2</v>
          </cell>
          <cell r="D2576">
            <v>49.13</v>
          </cell>
          <cell r="E2576">
            <v>2575</v>
          </cell>
          <cell r="F2576">
            <v>130240</v>
          </cell>
        </row>
        <row r="2577">
          <cell r="A2577" t="str">
            <v>13.02.42</v>
          </cell>
          <cell r="B2577" t="str">
            <v>PISO CERAMICO ESMAL. 30X30CM (PEI-5) - ASSENT. COM ARG. COLANTE</v>
          </cell>
          <cell r="C2577" t="str">
            <v>M2</v>
          </cell>
          <cell r="D2577">
            <v>32.4</v>
          </cell>
          <cell r="E2577">
            <v>2576</v>
          </cell>
          <cell r="F2577">
            <v>130242</v>
          </cell>
        </row>
        <row r="2578">
          <cell r="A2578" t="str">
            <v>13.02.50</v>
          </cell>
          <cell r="B2578" t="str">
            <v>PISO PODOTATIL FAIXA DE 40 CM</v>
          </cell>
          <cell r="C2578" t="str">
            <v>M</v>
          </cell>
          <cell r="D2578">
            <v>18.98</v>
          </cell>
          <cell r="E2578">
            <v>2577</v>
          </cell>
          <cell r="F2578">
            <v>130250</v>
          </cell>
        </row>
        <row r="2579">
          <cell r="A2579" t="str">
            <v>13.02.51</v>
          </cell>
          <cell r="B2579" t="str">
            <v>PISO PODOTATIL FAIXA DE 50 CM</v>
          </cell>
          <cell r="C2579" t="str">
            <v>M</v>
          </cell>
          <cell r="D2579">
            <v>23.72</v>
          </cell>
          <cell r="E2579">
            <v>2578</v>
          </cell>
          <cell r="F2579">
            <v>130251</v>
          </cell>
        </row>
        <row r="2580">
          <cell r="A2580" t="str">
            <v>13.02.54</v>
          </cell>
          <cell r="B2580" t="str">
            <v>PISO REFERENCIAL TÁTIL - ALERTA EM AMARELO - 40X40X3 CM - COLOCADO</v>
          </cell>
          <cell r="C2580" t="str">
            <v>M2</v>
          </cell>
          <cell r="D2580">
            <v>111.35</v>
          </cell>
          <cell r="E2580">
            <v>2579</v>
          </cell>
          <cell r="F2580">
            <v>130254</v>
          </cell>
        </row>
        <row r="2581">
          <cell r="A2581" t="str">
            <v>13.02.55</v>
          </cell>
          <cell r="B2581" t="str">
            <v>PISO REFERENCIAL TÁTIL - ALERTA EM AMARELO - 40X40X2 CM - COLOCADO</v>
          </cell>
          <cell r="C2581" t="str">
            <v>M2</v>
          </cell>
          <cell r="D2581">
            <v>155.66</v>
          </cell>
          <cell r="E2581">
            <v>2580</v>
          </cell>
          <cell r="F2581">
            <v>130255</v>
          </cell>
        </row>
        <row r="2582">
          <cell r="A2582" t="str">
            <v>10.02.58</v>
          </cell>
          <cell r="B2582" t="str">
            <v>PISO EM GRANITO CINZA MAUA - PLACAS 40X40CM (E=2CM)</v>
          </cell>
          <cell r="C2582" t="str">
            <v>M2</v>
          </cell>
          <cell r="D2582">
            <v>161.4</v>
          </cell>
          <cell r="E2582">
            <v>2581</v>
          </cell>
          <cell r="F2582">
            <v>130258</v>
          </cell>
        </row>
        <row r="2583">
          <cell r="A2583" t="str">
            <v>13.02.60</v>
          </cell>
          <cell r="B2583" t="str">
            <v>GRANITO POLIDO,FORRAS DE 20MM - VERDE UBATUBA OU OURO VELHO</v>
          </cell>
          <cell r="C2583" t="str">
            <v>M2</v>
          </cell>
          <cell r="D2583">
            <v>165.82</v>
          </cell>
          <cell r="E2583">
            <v>2582</v>
          </cell>
          <cell r="F2583">
            <v>130260</v>
          </cell>
        </row>
        <row r="2584">
          <cell r="A2584" t="str">
            <v>13.02.62</v>
          </cell>
          <cell r="B2584" t="str">
            <v>MARMORE POLIDO,FORRAS DE 20MM - BRANCO ESPIRITO SANTO,TIPO A</v>
          </cell>
          <cell r="C2584" t="str">
            <v>M2</v>
          </cell>
          <cell r="D2584">
            <v>160.38999999999999</v>
          </cell>
          <cell r="E2584">
            <v>2583</v>
          </cell>
          <cell r="F2584">
            <v>130262</v>
          </cell>
        </row>
        <row r="2585">
          <cell r="A2585" t="str">
            <v>13.02.72</v>
          </cell>
          <cell r="B2585" t="str">
            <v>SOALHO DE MADEIRA 10X2CM,ASSENTE SOBRE LASTRO OU LAJE - PEROBA</v>
          </cell>
          <cell r="C2585" t="str">
            <v>M2</v>
          </cell>
          <cell r="D2585">
            <v>132.16999999999999</v>
          </cell>
          <cell r="E2585">
            <v>2584</v>
          </cell>
          <cell r="F2585">
            <v>130272</v>
          </cell>
        </row>
        <row r="2586">
          <cell r="A2586" t="str">
            <v>13.02.73</v>
          </cell>
          <cell r="B2586" t="str">
            <v>SOALHO DE MADEIRA 20X2CM,ASSENTE SOBRE LASTRO OU LAJE - PEROBA</v>
          </cell>
          <cell r="C2586" t="str">
            <v>M2</v>
          </cell>
          <cell r="D2586">
            <v>132.16999999999999</v>
          </cell>
          <cell r="E2586">
            <v>2585</v>
          </cell>
          <cell r="F2586">
            <v>130273</v>
          </cell>
        </row>
        <row r="2587">
          <cell r="A2587" t="str">
            <v>13.02.74</v>
          </cell>
          <cell r="B2587" t="str">
            <v>SOALHO DE MADEIRA 10X2CM,ASSENTE SOBRE VIGAMENTO - PEROBA</v>
          </cell>
          <cell r="C2587" t="str">
            <v>M2</v>
          </cell>
          <cell r="D2587">
            <v>141.31</v>
          </cell>
          <cell r="E2587">
            <v>2586</v>
          </cell>
          <cell r="F2587">
            <v>130274</v>
          </cell>
        </row>
        <row r="2588">
          <cell r="A2588" t="str">
            <v>13.02.75</v>
          </cell>
          <cell r="B2588" t="str">
            <v>SOALHO DE MADEIRA 20X2CM,ASSENTE SOBRE VIGAMENTO - PEROBA</v>
          </cell>
          <cell r="C2588" t="str">
            <v>M2</v>
          </cell>
          <cell r="D2588">
            <v>141.31</v>
          </cell>
          <cell r="E2588">
            <v>2587</v>
          </cell>
          <cell r="F2588">
            <v>130275</v>
          </cell>
        </row>
        <row r="2589">
          <cell r="A2589" t="str">
            <v>13.02.81</v>
          </cell>
          <cell r="B2589" t="str">
            <v>CHAPAS DE FIBRO-VINIL 30X30CM - E=2MM C/ ARG. DE REGUL. DA BASE</v>
          </cell>
          <cell r="C2589" t="str">
            <v>M2</v>
          </cell>
          <cell r="D2589">
            <v>40.35</v>
          </cell>
          <cell r="E2589">
            <v>2588</v>
          </cell>
          <cell r="F2589">
            <v>130281</v>
          </cell>
        </row>
        <row r="2590">
          <cell r="A2590" t="str">
            <v>13.02.82</v>
          </cell>
          <cell r="B2590" t="str">
            <v>CHAPAS DE FIBRO-VINIL 30X30CM - E=3MM C/ ARG. REGUL. DA BASE</v>
          </cell>
          <cell r="C2590" t="str">
            <v>M2</v>
          </cell>
          <cell r="D2590">
            <v>47.62</v>
          </cell>
          <cell r="E2590">
            <v>2589</v>
          </cell>
          <cell r="F2590">
            <v>130282</v>
          </cell>
        </row>
        <row r="2591">
          <cell r="A2591" t="str">
            <v>13.02.85</v>
          </cell>
          <cell r="B2591" t="str">
            <v>CHAPAS DE FIBRO-VINIL 30X30CM - E=2MM (EXCL ARG REGULARIZ BASE)</v>
          </cell>
          <cell r="C2591" t="str">
            <v>M2</v>
          </cell>
          <cell r="D2591">
            <v>36.020000000000003</v>
          </cell>
          <cell r="E2591">
            <v>2590</v>
          </cell>
          <cell r="F2591">
            <v>130285</v>
          </cell>
        </row>
        <row r="2592">
          <cell r="A2592" t="str">
            <v>13.02.86</v>
          </cell>
          <cell r="B2592" t="str">
            <v>CHAPAS DE FIBRO-VINIL 30X30CM E=3MM  (EXCL ARG REGULARIZ BASE)</v>
          </cell>
          <cell r="C2592" t="str">
            <v>M2</v>
          </cell>
          <cell r="D2592">
            <v>43.29</v>
          </cell>
          <cell r="E2592">
            <v>2591</v>
          </cell>
          <cell r="F2592">
            <v>130286</v>
          </cell>
        </row>
        <row r="2593">
          <cell r="A2593" t="str">
            <v>13.02.90</v>
          </cell>
          <cell r="B2593" t="str">
            <v>CHAPAS DE BORRACHA SINT.ASSENTES C/COLA,E=4 A 5MM - LISAS</v>
          </cell>
          <cell r="C2593" t="str">
            <v>M2</v>
          </cell>
          <cell r="D2593">
            <v>43.2</v>
          </cell>
          <cell r="E2593">
            <v>2592</v>
          </cell>
          <cell r="F2593">
            <v>130290</v>
          </cell>
        </row>
        <row r="2594">
          <cell r="A2594" t="str">
            <v>13.02.91</v>
          </cell>
          <cell r="B2594" t="str">
            <v>CHAPAS DE BORRACHA SINT.ASSENTES C/COLA,E=4 A 5MM - COM RELEVO</v>
          </cell>
          <cell r="C2594" t="str">
            <v>M2</v>
          </cell>
          <cell r="D2594">
            <v>39.659999999999997</v>
          </cell>
          <cell r="E2594">
            <v>2593</v>
          </cell>
          <cell r="F2594">
            <v>130291</v>
          </cell>
        </row>
        <row r="2595">
          <cell r="A2595" t="str">
            <v>13.02.92</v>
          </cell>
          <cell r="B2595" t="str">
            <v>CHAPAS DE BORRACHA SINT.ASSENTES C/ARGAMASSA,E=8 A 10MM - LISAS</v>
          </cell>
          <cell r="C2595" t="str">
            <v>M2</v>
          </cell>
          <cell r="D2595">
            <v>60.98</v>
          </cell>
          <cell r="E2595">
            <v>2594</v>
          </cell>
          <cell r="F2595">
            <v>130292</v>
          </cell>
        </row>
        <row r="2596">
          <cell r="A2596" t="str">
            <v>13.02.93</v>
          </cell>
          <cell r="B2596" t="str">
            <v>CHAPAS DE BORRACHA SINT.ASSENTES C/ARGAMASSA,E=8 A 10MM - COM RELEVO</v>
          </cell>
          <cell r="C2596" t="str">
            <v>M2</v>
          </cell>
          <cell r="D2596">
            <v>99.76</v>
          </cell>
          <cell r="E2596">
            <v>2595</v>
          </cell>
          <cell r="F2596">
            <v>130293</v>
          </cell>
        </row>
        <row r="2597">
          <cell r="A2597" t="str">
            <v>13.02.95</v>
          </cell>
          <cell r="B2597" t="str">
            <v>MANTA DE FIBRA TEXTIL DE NAILON - 4 A 5MM DE ESPESSURA</v>
          </cell>
          <cell r="C2597" t="str">
            <v>M2</v>
          </cell>
          <cell r="D2597">
            <v>30.21</v>
          </cell>
          <cell r="E2597">
            <v>2596</v>
          </cell>
          <cell r="F2597">
            <v>130295</v>
          </cell>
        </row>
        <row r="2598">
          <cell r="B2598" t="str">
            <v>ARREMATES DE PISO E ESCADAS</v>
          </cell>
          <cell r="E2598">
            <v>2597</v>
          </cell>
        </row>
        <row r="2599">
          <cell r="A2599" t="str">
            <v>13.03.01</v>
          </cell>
          <cell r="B2599" t="str">
            <v>RODAPE DE ARGAMASSA DE CIMENTO E AREIA 1:3 - 7CM</v>
          </cell>
          <cell r="C2599" t="str">
            <v>M</v>
          </cell>
          <cell r="D2599">
            <v>2.61</v>
          </cell>
          <cell r="E2599">
            <v>2598</v>
          </cell>
          <cell r="F2599">
            <v>130301</v>
          </cell>
        </row>
        <row r="2600">
          <cell r="A2600" t="str">
            <v>13.03.02</v>
          </cell>
          <cell r="B2600" t="str">
            <v>RODAPE DE ARGAMASSA DE CIMENTO E AREIA 1:3 - 10CM</v>
          </cell>
          <cell r="C2600" t="str">
            <v>M</v>
          </cell>
          <cell r="D2600">
            <v>3.13</v>
          </cell>
          <cell r="E2600">
            <v>2599</v>
          </cell>
          <cell r="F2600">
            <v>130302</v>
          </cell>
        </row>
        <row r="2601">
          <cell r="A2601" t="str">
            <v>13.03.04</v>
          </cell>
          <cell r="B2601" t="str">
            <v>RODAPE DE GRANILITE - 10CM</v>
          </cell>
          <cell r="C2601" t="str">
            <v>M</v>
          </cell>
          <cell r="D2601">
            <v>26.25</v>
          </cell>
          <cell r="E2601">
            <v>2600</v>
          </cell>
          <cell r="F2601">
            <v>130304</v>
          </cell>
        </row>
        <row r="2602">
          <cell r="A2602" t="str">
            <v>13.03.05</v>
          </cell>
          <cell r="B2602" t="str">
            <v>RODAPE DE GRANILITE - MEIA CANA,10CM</v>
          </cell>
          <cell r="C2602" t="str">
            <v>M</v>
          </cell>
          <cell r="D2602">
            <v>22.8</v>
          </cell>
          <cell r="E2602">
            <v>2601</v>
          </cell>
          <cell r="F2602">
            <v>130305</v>
          </cell>
        </row>
        <row r="2603">
          <cell r="A2603" t="str">
            <v>13.03.06</v>
          </cell>
          <cell r="B2603" t="str">
            <v>RODAPE DE ARGAMASSA DE ALTA RESISTENCIA - 10CM</v>
          </cell>
          <cell r="C2603" t="str">
            <v>M</v>
          </cell>
          <cell r="D2603">
            <v>19.940000000000001</v>
          </cell>
          <cell r="E2603">
            <v>2602</v>
          </cell>
          <cell r="F2603">
            <v>130306</v>
          </cell>
        </row>
        <row r="2604">
          <cell r="A2604" t="str">
            <v>13.03.07</v>
          </cell>
          <cell r="B2604" t="str">
            <v>RODAPE DE ARGAMASSA DE ALTA RESISTENCIA - MEIA CANA,10CM</v>
          </cell>
          <cell r="C2604" t="str">
            <v>M</v>
          </cell>
          <cell r="D2604">
            <v>22.72</v>
          </cell>
          <cell r="E2604">
            <v>2603</v>
          </cell>
          <cell r="F2604">
            <v>130307</v>
          </cell>
        </row>
        <row r="2605">
          <cell r="A2605" t="str">
            <v>13.03.09</v>
          </cell>
          <cell r="B2605" t="str">
            <v>RODAPE CERAMICO ESMALTADO PEIV 7 CM A 10 CM</v>
          </cell>
          <cell r="C2605" t="str">
            <v>M</v>
          </cell>
          <cell r="D2605">
            <v>8.15</v>
          </cell>
          <cell r="E2605">
            <v>2604</v>
          </cell>
          <cell r="F2605">
            <v>130309</v>
          </cell>
        </row>
        <row r="2606">
          <cell r="A2606" t="str">
            <v>13.03.10</v>
          </cell>
          <cell r="B2606" t="str">
            <v>RODAPE DE GRES CERAMICO, TIPO ALTA RESISTENCIA 10CM</v>
          </cell>
          <cell r="C2606" t="str">
            <v>M</v>
          </cell>
          <cell r="D2606">
            <v>22.81</v>
          </cell>
          <cell r="E2606">
            <v>2605</v>
          </cell>
          <cell r="F2606">
            <v>130310</v>
          </cell>
        </row>
        <row r="2607">
          <cell r="A2607" t="str">
            <v>13.03.22</v>
          </cell>
          <cell r="B2607" t="str">
            <v>RODAPE DE MARMORE POLIDO - BRANCO ESPIRITO SANTO,TIPO A,10CM</v>
          </cell>
          <cell r="C2607" t="str">
            <v>M</v>
          </cell>
          <cell r="D2607">
            <v>60.48</v>
          </cell>
          <cell r="E2607">
            <v>2606</v>
          </cell>
          <cell r="F2607">
            <v>130322</v>
          </cell>
        </row>
        <row r="2608">
          <cell r="A2608" t="str">
            <v>13.03.26</v>
          </cell>
          <cell r="B2608" t="str">
            <v>RODAPE DE MADEIRA,INCLUSIVE CORDAO - PEROBA,7CM</v>
          </cell>
          <cell r="C2608" t="str">
            <v>M</v>
          </cell>
          <cell r="D2608">
            <v>14.05</v>
          </cell>
          <cell r="E2608">
            <v>2607</v>
          </cell>
          <cell r="F2608">
            <v>130326</v>
          </cell>
        </row>
        <row r="2609">
          <cell r="A2609" t="str">
            <v>13.03.30</v>
          </cell>
          <cell r="B2609" t="str">
            <v>RODAPE DE FIBRO-VINIL - 5CM</v>
          </cell>
          <cell r="C2609" t="str">
            <v>M</v>
          </cell>
          <cell r="D2609">
            <v>7.86</v>
          </cell>
          <cell r="E2609">
            <v>2608</v>
          </cell>
          <cell r="F2609">
            <v>130330</v>
          </cell>
        </row>
        <row r="2610">
          <cell r="A2610" t="str">
            <v>13.03.31</v>
          </cell>
          <cell r="B2610" t="str">
            <v>RODAPE DE FIBRO-VINIL - 7CM</v>
          </cell>
          <cell r="C2610" t="str">
            <v>M</v>
          </cell>
          <cell r="D2610">
            <v>8.4600000000000009</v>
          </cell>
          <cell r="E2610">
            <v>2609</v>
          </cell>
          <cell r="F2610">
            <v>130331</v>
          </cell>
        </row>
        <row r="2611">
          <cell r="A2611" t="str">
            <v>13.03.35</v>
          </cell>
          <cell r="B2611" t="str">
            <v>RODAPE DE BORRACHA SINTETICA - BOLEADO,5CM</v>
          </cell>
          <cell r="C2611" t="str">
            <v>M</v>
          </cell>
          <cell r="D2611">
            <v>9.5399999999999991</v>
          </cell>
          <cell r="E2611">
            <v>2610</v>
          </cell>
          <cell r="F2611">
            <v>130335</v>
          </cell>
        </row>
        <row r="2612">
          <cell r="A2612" t="str">
            <v>13.03.65</v>
          </cell>
          <cell r="B2612" t="str">
            <v>DEGRAUS DE ARGAMASSA DE CIMENTO E AREIA 1:3</v>
          </cell>
          <cell r="C2612" t="str">
            <v>M</v>
          </cell>
          <cell r="D2612">
            <v>12.42</v>
          </cell>
          <cell r="E2612">
            <v>2611</v>
          </cell>
          <cell r="F2612">
            <v>130365</v>
          </cell>
        </row>
        <row r="2613">
          <cell r="A2613" t="str">
            <v>13.03.67</v>
          </cell>
          <cell r="B2613" t="str">
            <v>DEGRAUS DE GRANILITE</v>
          </cell>
          <cell r="C2613" t="str">
            <v>M</v>
          </cell>
          <cell r="D2613">
            <v>28.43</v>
          </cell>
          <cell r="E2613">
            <v>2612</v>
          </cell>
          <cell r="F2613">
            <v>130367</v>
          </cell>
        </row>
        <row r="2614">
          <cell r="A2614" t="str">
            <v>13.03.69</v>
          </cell>
          <cell r="B2614" t="str">
            <v>DEGRAUS DE ARGAMASSA DE ALTA RESISTENCIA</v>
          </cell>
          <cell r="C2614" t="str">
            <v>M</v>
          </cell>
          <cell r="D2614">
            <v>36.74</v>
          </cell>
          <cell r="E2614">
            <v>2613</v>
          </cell>
          <cell r="F2614">
            <v>130369</v>
          </cell>
        </row>
        <row r="2615">
          <cell r="A2615" t="str">
            <v>13.03.85</v>
          </cell>
          <cell r="B2615" t="str">
            <v>DEGRAUS DE CHAPAS DE FIBRO-VINIL - 2MM DE ESPESSURA</v>
          </cell>
          <cell r="C2615" t="str">
            <v>M</v>
          </cell>
          <cell r="D2615">
            <v>37.64</v>
          </cell>
          <cell r="E2615">
            <v>2614</v>
          </cell>
          <cell r="F2615">
            <v>130385</v>
          </cell>
        </row>
        <row r="2616">
          <cell r="A2616" t="str">
            <v>13.03.87</v>
          </cell>
          <cell r="B2616" t="str">
            <v>DEGRAUS DE CHAPAS DE BORRACHA SINTETICA - 4 A 5MM DE ESPESSURA</v>
          </cell>
          <cell r="C2616" t="str">
            <v>M</v>
          </cell>
          <cell r="D2616">
            <v>42.62</v>
          </cell>
          <cell r="E2616">
            <v>2615</v>
          </cell>
          <cell r="F2616">
            <v>130387</v>
          </cell>
        </row>
        <row r="2617">
          <cell r="A2617" t="str">
            <v>13.03.90</v>
          </cell>
          <cell r="B2617" t="str">
            <v>CORRIMAO DE ARGAMASSA DE CIMENTO E AREIA 1:3</v>
          </cell>
          <cell r="C2617" t="str">
            <v>M</v>
          </cell>
          <cell r="D2617">
            <v>5.01</v>
          </cell>
          <cell r="E2617">
            <v>2616</v>
          </cell>
          <cell r="F2617">
            <v>130390</v>
          </cell>
        </row>
        <row r="2618">
          <cell r="A2618" t="str">
            <v>13.03.92</v>
          </cell>
          <cell r="B2618" t="str">
            <v>CORRIMAO DE GRANILITE</v>
          </cell>
          <cell r="C2618" t="str">
            <v>M</v>
          </cell>
          <cell r="D2618">
            <v>30.27</v>
          </cell>
          <cell r="E2618">
            <v>2617</v>
          </cell>
          <cell r="F2618">
            <v>130392</v>
          </cell>
        </row>
        <row r="2619">
          <cell r="A2619" t="str">
            <v>13.03.94</v>
          </cell>
          <cell r="B2619" t="str">
            <v>FITA ANTIDERRAPANTE, FAIXA C/LARG.=5CM E ESP.=2MM, APLIC.EM DEGRAU</v>
          </cell>
          <cell r="C2619" t="str">
            <v>M</v>
          </cell>
          <cell r="D2619">
            <v>8.94</v>
          </cell>
          <cell r="E2619">
            <v>2618</v>
          </cell>
          <cell r="F2619">
            <v>130394</v>
          </cell>
        </row>
        <row r="2620">
          <cell r="B2620" t="str">
            <v>DIVERSOS</v>
          </cell>
          <cell r="E2620">
            <v>2619</v>
          </cell>
        </row>
        <row r="2621">
          <cell r="A2621" t="str">
            <v>13.04.05</v>
          </cell>
          <cell r="B2621" t="str">
            <v>SOLEIRA PARA PORTAS EM GRANITO CINZA SEM POLIMENTO (FOSCO)</v>
          </cell>
          <cell r="C2621" t="str">
            <v>M</v>
          </cell>
          <cell r="D2621">
            <v>49.34</v>
          </cell>
          <cell r="E2621">
            <v>2620</v>
          </cell>
          <cell r="F2621">
            <v>130405</v>
          </cell>
        </row>
        <row r="2622">
          <cell r="B2622" t="str">
            <v>DEMOLIÇÕES</v>
          </cell>
          <cell r="E2622">
            <v>2621</v>
          </cell>
        </row>
        <row r="2623">
          <cell r="A2623" t="str">
            <v>13.50.01</v>
          </cell>
          <cell r="B2623" t="str">
            <v>DEMOLICAO DE CONCRETO SIMPLES</v>
          </cell>
          <cell r="C2623" t="str">
            <v>M3</v>
          </cell>
          <cell r="D2623">
            <v>86.31</v>
          </cell>
          <cell r="E2623">
            <v>2622</v>
          </cell>
          <cell r="F2623">
            <v>135001</v>
          </cell>
        </row>
        <row r="2624">
          <cell r="A2624" t="str">
            <v>13.50.05</v>
          </cell>
          <cell r="B2624" t="str">
            <v>DEMOLICAO DE ARGAMASSA,CERAMICA OU SIMILAR INCL.ARG.DE REGULARIZACAO</v>
          </cell>
          <cell r="C2624" t="str">
            <v>M2</v>
          </cell>
          <cell r="D2624">
            <v>9.9600000000000009</v>
          </cell>
          <cell r="E2624">
            <v>2623</v>
          </cell>
          <cell r="F2624">
            <v>135005</v>
          </cell>
        </row>
        <row r="2625">
          <cell r="A2625" t="str">
            <v>13.50.10</v>
          </cell>
          <cell r="B2625" t="str">
            <v>DEMOLICAO DE TACOS DE MADEIRA,INCLUSIVE ARGAMASSA DE ASSENTAMENTO</v>
          </cell>
          <cell r="C2625" t="str">
            <v>M2</v>
          </cell>
          <cell r="D2625">
            <v>6.64</v>
          </cell>
          <cell r="E2625">
            <v>2624</v>
          </cell>
          <cell r="F2625">
            <v>135010</v>
          </cell>
        </row>
        <row r="2626">
          <cell r="A2626" t="str">
            <v>13.50.12</v>
          </cell>
          <cell r="B2626" t="str">
            <v>DEMOLICAO DE SOALHO DE MADEIRA,EXCLUSIVE VIGAMENTO</v>
          </cell>
          <cell r="C2626" t="str">
            <v>M2</v>
          </cell>
          <cell r="D2626">
            <v>6.64</v>
          </cell>
          <cell r="E2626">
            <v>2625</v>
          </cell>
          <cell r="F2626">
            <v>135012</v>
          </cell>
        </row>
        <row r="2627">
          <cell r="A2627" t="str">
            <v>13.50.14</v>
          </cell>
          <cell r="B2627" t="str">
            <v>DEMOLICAO DE SOALHO DE MADEIRA,INCLUSIVE VIGAMENTO</v>
          </cell>
          <cell r="C2627" t="str">
            <v>M2</v>
          </cell>
          <cell r="D2627">
            <v>7.97</v>
          </cell>
          <cell r="E2627">
            <v>2626</v>
          </cell>
          <cell r="F2627">
            <v>135014</v>
          </cell>
        </row>
        <row r="2628">
          <cell r="A2628" t="str">
            <v>13.50.20</v>
          </cell>
          <cell r="B2628" t="str">
            <v>DEMOLICAO DE FIBRO-VINIL OU BORRACHA SINT,INCL.ARG.DE REGULARIZACAO</v>
          </cell>
          <cell r="C2628" t="str">
            <v>M2</v>
          </cell>
          <cell r="D2628">
            <v>5.98</v>
          </cell>
          <cell r="E2628">
            <v>2627</v>
          </cell>
          <cell r="F2628">
            <v>135020</v>
          </cell>
        </row>
        <row r="2629">
          <cell r="A2629" t="str">
            <v>13.50.30</v>
          </cell>
          <cell r="B2629" t="str">
            <v>DEMOLICAO DE RODAPES EM GERAL,INCLUSIVE ARGAMASSA DE ASSENTAMENTO</v>
          </cell>
          <cell r="C2629" t="str">
            <v>M</v>
          </cell>
          <cell r="D2629">
            <v>0.86</v>
          </cell>
          <cell r="E2629">
            <v>2628</v>
          </cell>
          <cell r="F2629">
            <v>135030</v>
          </cell>
        </row>
        <row r="2630">
          <cell r="A2630" t="str">
            <v>13.50.40</v>
          </cell>
          <cell r="B2630" t="str">
            <v>DEMOLICAO DE DEGRAUS EM GERAL,INCLUSIVE ARGAMASSA DE ASSENTAMENTO</v>
          </cell>
          <cell r="C2630" t="str">
            <v>M</v>
          </cell>
          <cell r="D2630">
            <v>2.66</v>
          </cell>
          <cell r="E2630">
            <v>2629</v>
          </cell>
          <cell r="F2630">
            <v>135040</v>
          </cell>
        </row>
        <row r="2631">
          <cell r="B2631" t="str">
            <v>RETIRADAS</v>
          </cell>
          <cell r="E2631">
            <v>2630</v>
          </cell>
        </row>
        <row r="2632">
          <cell r="A2632" t="str">
            <v>13.60.02</v>
          </cell>
          <cell r="B2632" t="str">
            <v>RETIRADA DE FORRAS DE PEDRAS NATURAIS - GRANITO OU MARMORE</v>
          </cell>
          <cell r="C2632" t="str">
            <v>M2</v>
          </cell>
          <cell r="D2632">
            <v>9.3000000000000007</v>
          </cell>
          <cell r="E2632">
            <v>2631</v>
          </cell>
          <cell r="F2632">
            <v>136002</v>
          </cell>
        </row>
        <row r="2633">
          <cell r="A2633" t="str">
            <v>13.60.10</v>
          </cell>
          <cell r="B2633" t="str">
            <v>RETIRADA DE TACOS DE MADEIRA</v>
          </cell>
          <cell r="C2633" t="str">
            <v>M2</v>
          </cell>
          <cell r="D2633">
            <v>9.9600000000000009</v>
          </cell>
          <cell r="E2633">
            <v>2632</v>
          </cell>
          <cell r="F2633">
            <v>136010</v>
          </cell>
        </row>
        <row r="2634">
          <cell r="A2634" t="str">
            <v>13.60.12</v>
          </cell>
          <cell r="B2634" t="str">
            <v>RETIRADA DE SOALHO DE MADEIRA,EXCLUSIVE VIGAMENTO</v>
          </cell>
          <cell r="C2634" t="str">
            <v>M2</v>
          </cell>
          <cell r="D2634">
            <v>9.51</v>
          </cell>
          <cell r="E2634">
            <v>2633</v>
          </cell>
          <cell r="F2634">
            <v>136012</v>
          </cell>
        </row>
        <row r="2635">
          <cell r="A2635" t="str">
            <v>13.60.14</v>
          </cell>
          <cell r="B2635" t="str">
            <v>RETIRADA DE SOALHO DE MADEIRA,INCLUSIVE VIGAMENTO</v>
          </cell>
          <cell r="C2635" t="str">
            <v>M2</v>
          </cell>
          <cell r="D2635">
            <v>11.41</v>
          </cell>
          <cell r="E2635">
            <v>2634</v>
          </cell>
          <cell r="F2635">
            <v>136014</v>
          </cell>
        </row>
        <row r="2636">
          <cell r="A2636" t="str">
            <v>13.60.20</v>
          </cell>
          <cell r="B2636" t="str">
            <v>RETIRADA DE FIBRO-VINIL</v>
          </cell>
          <cell r="C2636" t="str">
            <v>M2</v>
          </cell>
          <cell r="D2636">
            <v>9.42</v>
          </cell>
          <cell r="E2636">
            <v>2635</v>
          </cell>
          <cell r="F2636">
            <v>136020</v>
          </cell>
        </row>
        <row r="2637">
          <cell r="A2637" t="str">
            <v>13.60.30</v>
          </cell>
          <cell r="B2637" t="str">
            <v>RETIRADA DE RODAPES DE MADEIRA,INCLUSIVE CORDAO</v>
          </cell>
          <cell r="C2637" t="str">
            <v>M</v>
          </cell>
          <cell r="D2637">
            <v>1.68</v>
          </cell>
          <cell r="E2637">
            <v>2636</v>
          </cell>
          <cell r="F2637">
            <v>136030</v>
          </cell>
        </row>
        <row r="2638">
          <cell r="B2638" t="str">
            <v>RECOLOCAÇÕES</v>
          </cell>
          <cell r="E2638">
            <v>2637</v>
          </cell>
        </row>
        <row r="2639">
          <cell r="A2639" t="str">
            <v>13.70.10</v>
          </cell>
          <cell r="B2639" t="str">
            <v>RECOLOCACAO DE TACOS DE MADEIRA</v>
          </cell>
          <cell r="C2639" t="str">
            <v>M2</v>
          </cell>
          <cell r="D2639">
            <v>28.36</v>
          </cell>
          <cell r="E2639">
            <v>2638</v>
          </cell>
          <cell r="F2639">
            <v>137010</v>
          </cell>
        </row>
        <row r="2640">
          <cell r="A2640" t="str">
            <v>13.70.12</v>
          </cell>
          <cell r="B2640" t="str">
            <v>RECOLOCACAO DE SOALHO DE MADEIRA,EXCLUSIVE VIGAMENTO</v>
          </cell>
          <cell r="C2640" t="str">
            <v>M2</v>
          </cell>
          <cell r="D2640">
            <v>7.67</v>
          </cell>
          <cell r="E2640">
            <v>2639</v>
          </cell>
          <cell r="F2640">
            <v>137012</v>
          </cell>
        </row>
        <row r="2641">
          <cell r="A2641" t="str">
            <v>13.70.14</v>
          </cell>
          <cell r="B2641" t="str">
            <v>RECOLOCACAO DE SOALHO DE MADEIRA,INCLUSIVE VIGAMENTO</v>
          </cell>
          <cell r="C2641" t="str">
            <v>M2</v>
          </cell>
          <cell r="D2641">
            <v>20.66</v>
          </cell>
          <cell r="E2641">
            <v>2640</v>
          </cell>
          <cell r="F2641">
            <v>137014</v>
          </cell>
        </row>
        <row r="2642">
          <cell r="A2642" t="str">
            <v>13.70.20</v>
          </cell>
          <cell r="B2642" t="str">
            <v>RECOLOCACAO DE FIBRO-VINIL</v>
          </cell>
          <cell r="C2642" t="str">
            <v>M2</v>
          </cell>
          <cell r="D2642">
            <v>3.63</v>
          </cell>
          <cell r="E2642">
            <v>2641</v>
          </cell>
          <cell r="F2642">
            <v>137020</v>
          </cell>
        </row>
        <row r="2643">
          <cell r="A2643" t="str">
            <v>13.70.30</v>
          </cell>
          <cell r="B2643" t="str">
            <v>RECOLOCACAO DE RODAPES DE MADEIRA,INCLUSIVE CORDAO</v>
          </cell>
          <cell r="C2643" t="str">
            <v>M</v>
          </cell>
          <cell r="D2643">
            <v>5.94</v>
          </cell>
          <cell r="E2643">
            <v>2642</v>
          </cell>
          <cell r="F2643">
            <v>137030</v>
          </cell>
        </row>
        <row r="2644">
          <cell r="B2644" t="str">
            <v>SERVICOS PARCIAIS</v>
          </cell>
          <cell r="E2644">
            <v>2643</v>
          </cell>
        </row>
        <row r="2645">
          <cell r="A2645" t="str">
            <v>13.80.10</v>
          </cell>
          <cell r="B2645" t="str">
            <v>COLAGEM DE TACOS SOLTOS - COM FORNECIMENTO DE TACOS</v>
          </cell>
          <cell r="C2645" t="str">
            <v>M2</v>
          </cell>
          <cell r="D2645">
            <v>71.08</v>
          </cell>
          <cell r="E2645">
            <v>2644</v>
          </cell>
          <cell r="F2645">
            <v>138010</v>
          </cell>
        </row>
        <row r="2646">
          <cell r="A2646" t="str">
            <v>13.80.11</v>
          </cell>
          <cell r="B2646" t="str">
            <v>COLAGEM DE TACOS SOLTOS - SEM FORNECIMENTO DE TACOS</v>
          </cell>
          <cell r="C2646" t="str">
            <v>M2</v>
          </cell>
          <cell r="D2646">
            <v>11.96</v>
          </cell>
          <cell r="E2646">
            <v>2645</v>
          </cell>
          <cell r="F2646">
            <v>138011</v>
          </cell>
        </row>
        <row r="2647">
          <cell r="A2647" t="str">
            <v>13.80.12</v>
          </cell>
          <cell r="B2647" t="str">
            <v>REPREGAMENTO DE SOALHO DE MADEIRA</v>
          </cell>
          <cell r="C2647" t="str">
            <v>M2</v>
          </cell>
          <cell r="D2647">
            <v>2.19</v>
          </cell>
          <cell r="E2647">
            <v>2646</v>
          </cell>
          <cell r="F2647">
            <v>138012</v>
          </cell>
        </row>
        <row r="2648">
          <cell r="A2648" t="str">
            <v>13.80.13</v>
          </cell>
          <cell r="B2648" t="str">
            <v>TABUAS DE MADEIRA MACICA,PARA SOALHO - PEROBA,10X2CM</v>
          </cell>
          <cell r="C2648" t="str">
            <v>M2</v>
          </cell>
          <cell r="D2648">
            <v>102.51</v>
          </cell>
          <cell r="E2648">
            <v>2647</v>
          </cell>
          <cell r="F2648">
            <v>138013</v>
          </cell>
        </row>
        <row r="2649">
          <cell r="A2649" t="str">
            <v>13.80.14</v>
          </cell>
          <cell r="B2649" t="str">
            <v>TABUAS DE MADEIRA MACICA,PARA SOALHO - PEROBA,20X2CM</v>
          </cell>
          <cell r="C2649" t="str">
            <v>M2</v>
          </cell>
          <cell r="D2649">
            <v>102.51</v>
          </cell>
          <cell r="E2649">
            <v>2648</v>
          </cell>
          <cell r="F2649">
            <v>138014</v>
          </cell>
        </row>
        <row r="2650">
          <cell r="A2650" t="str">
            <v>13.80.31</v>
          </cell>
          <cell r="B2650" t="str">
            <v>CORDAO DE PEROBA PARA RODAPE</v>
          </cell>
          <cell r="C2650" t="str">
            <v>M</v>
          </cell>
          <cell r="D2650">
            <v>1.2</v>
          </cell>
          <cell r="E2650">
            <v>2649</v>
          </cell>
          <cell r="F2650">
            <v>138031</v>
          </cell>
        </row>
        <row r="2651">
          <cell r="A2651" t="str">
            <v>13.80.41</v>
          </cell>
          <cell r="B2651" t="str">
            <v>TESTEIRA DE BORRACHA SINTETICA PARA DEGRAUS</v>
          </cell>
          <cell r="C2651" t="str">
            <v>M</v>
          </cell>
          <cell r="D2651">
            <v>10.61</v>
          </cell>
          <cell r="E2651">
            <v>2650</v>
          </cell>
          <cell r="F2651">
            <v>138041</v>
          </cell>
        </row>
        <row r="2652">
          <cell r="B2652" t="str">
            <v>RECOLOCACOES</v>
          </cell>
          <cell r="E2652">
            <v>2651</v>
          </cell>
        </row>
        <row r="2653">
          <cell r="A2653" t="str">
            <v>13.80.61</v>
          </cell>
          <cell r="B2653" t="str">
            <v>POLIMENTO DE PISO DE GRANILITE OU ARGAMASSA DE ALTA RESISTENCIA</v>
          </cell>
          <cell r="C2653" t="str">
            <v>M2</v>
          </cell>
          <cell r="D2653">
            <v>13.44</v>
          </cell>
          <cell r="E2653">
            <v>2652</v>
          </cell>
          <cell r="F2653">
            <v>138061</v>
          </cell>
        </row>
        <row r="2654">
          <cell r="A2654" t="str">
            <v>13.80.62</v>
          </cell>
          <cell r="B2654" t="str">
            <v>POLIMENTO DE PISO DE MARMORE</v>
          </cell>
          <cell r="C2654" t="str">
            <v>M2</v>
          </cell>
          <cell r="D2654">
            <v>35.46</v>
          </cell>
          <cell r="E2654">
            <v>2653</v>
          </cell>
          <cell r="F2654">
            <v>138062</v>
          </cell>
        </row>
        <row r="2655">
          <cell r="A2655">
            <v>14</v>
          </cell>
          <cell r="B2655" t="str">
            <v>VIDROS</v>
          </cell>
          <cell r="E2655">
            <v>2654</v>
          </cell>
          <cell r="F2655">
            <v>14</v>
          </cell>
        </row>
        <row r="2656">
          <cell r="B2656" t="str">
            <v>VIDROS ENCAIXILHADOS E ESPELHOS</v>
          </cell>
          <cell r="E2656">
            <v>2655</v>
          </cell>
        </row>
        <row r="2657">
          <cell r="A2657" t="str">
            <v>14.01.02</v>
          </cell>
          <cell r="B2657" t="str">
            <v>VIDRO LISO COMUM,TRANSPARENTE INCOLOR - ESPESSURA 3MM</v>
          </cell>
          <cell r="C2657" t="str">
            <v>M2</v>
          </cell>
          <cell r="D2657">
            <v>46.16</v>
          </cell>
          <cell r="E2657">
            <v>2656</v>
          </cell>
          <cell r="F2657">
            <v>140102</v>
          </cell>
        </row>
        <row r="2658">
          <cell r="A2658" t="str">
            <v>14.01.03</v>
          </cell>
          <cell r="B2658" t="str">
            <v>VIDRO LISO COMUM,TRANSPARENTE INCOLOR - ESPESSURA 4MM</v>
          </cell>
          <cell r="C2658" t="str">
            <v>M2</v>
          </cell>
          <cell r="D2658">
            <v>59.77</v>
          </cell>
          <cell r="E2658">
            <v>2657</v>
          </cell>
          <cell r="F2658">
            <v>140103</v>
          </cell>
        </row>
        <row r="2659">
          <cell r="A2659" t="str">
            <v>14.01.04</v>
          </cell>
          <cell r="B2659" t="str">
            <v>VIDRO LISO COMUM,TRANSPARENTE INCOLOR - ESPESSURA 5MM</v>
          </cell>
          <cell r="C2659" t="str">
            <v>M2</v>
          </cell>
          <cell r="D2659">
            <v>67.66</v>
          </cell>
          <cell r="E2659">
            <v>2658</v>
          </cell>
          <cell r="F2659">
            <v>140104</v>
          </cell>
        </row>
        <row r="2660">
          <cell r="A2660" t="str">
            <v>14.01.05</v>
          </cell>
          <cell r="B2660" t="str">
            <v>VIDRO LISO COMUM,TRANSPARENTE INCOLOR - ESPESSURA 6MM</v>
          </cell>
          <cell r="C2660" t="str">
            <v>M2</v>
          </cell>
          <cell r="D2660">
            <v>78.69</v>
          </cell>
          <cell r="E2660">
            <v>2659</v>
          </cell>
          <cell r="F2660">
            <v>140105</v>
          </cell>
        </row>
        <row r="2661">
          <cell r="A2661" t="str">
            <v>14.01.10</v>
          </cell>
          <cell r="B2661" t="str">
            <v>VIDRO IMPRESSO COMUM,TRANSLUCIDO INCOLOR - PADROES DIVERSOS,4MM</v>
          </cell>
          <cell r="C2661" t="str">
            <v>M2</v>
          </cell>
          <cell r="D2661">
            <v>48.8</v>
          </cell>
          <cell r="E2661">
            <v>2660</v>
          </cell>
          <cell r="F2661">
            <v>140110</v>
          </cell>
        </row>
        <row r="2662">
          <cell r="A2662" t="str">
            <v>14.01.11</v>
          </cell>
          <cell r="B2662" t="str">
            <v>VIDRO IMPRESSO COMUM,TRANSLUCIDO INCOLOR - TIPO CANELADO,4MM</v>
          </cell>
          <cell r="C2662" t="str">
            <v>M2</v>
          </cell>
          <cell r="D2662">
            <v>48.8</v>
          </cell>
          <cell r="E2662">
            <v>2661</v>
          </cell>
          <cell r="F2662">
            <v>140111</v>
          </cell>
        </row>
        <row r="2663">
          <cell r="A2663" t="str">
            <v>14.01.30</v>
          </cell>
          <cell r="B2663" t="str">
            <v>VIDRO LISO DE SEGURANCA,LAMINADO INCOLOR - ESPESSURA 6MM</v>
          </cell>
          <cell r="C2663" t="str">
            <v>M2</v>
          </cell>
          <cell r="D2663">
            <v>201.31</v>
          </cell>
          <cell r="E2663">
            <v>2662</v>
          </cell>
          <cell r="F2663">
            <v>140130</v>
          </cell>
        </row>
        <row r="2664">
          <cell r="A2664" t="str">
            <v>14.01.37</v>
          </cell>
          <cell r="B2664" t="str">
            <v>VIDRO LISO DE SEGURANCA,LAMINADO LEITOSO - ESPESSURA 6MM</v>
          </cell>
          <cell r="C2664" t="str">
            <v>M2</v>
          </cell>
          <cell r="D2664">
            <v>254.34</v>
          </cell>
          <cell r="E2664">
            <v>2663</v>
          </cell>
          <cell r="F2664">
            <v>140137</v>
          </cell>
        </row>
        <row r="2665">
          <cell r="A2665" t="str">
            <v>14.01.40</v>
          </cell>
          <cell r="B2665" t="str">
            <v>VIDRO IMPRESSO DE SEGURANCA,ARAMADO - ESPESSURA 7 A 8MM</v>
          </cell>
          <cell r="C2665" t="str">
            <v>M2</v>
          </cell>
          <cell r="D2665">
            <v>135.03</v>
          </cell>
          <cell r="E2665">
            <v>2664</v>
          </cell>
          <cell r="F2665">
            <v>140140</v>
          </cell>
        </row>
        <row r="2666">
          <cell r="A2666" t="str">
            <v>14.01.50</v>
          </cell>
          <cell r="B2666" t="str">
            <v>VIDRO LISO DE SEGURANCA,TEMPERADO INCOLOR - ESPESSURA 6MM</v>
          </cell>
          <cell r="C2666" t="str">
            <v>M2</v>
          </cell>
          <cell r="D2666">
            <v>138.51</v>
          </cell>
          <cell r="E2666">
            <v>2665</v>
          </cell>
          <cell r="F2666">
            <v>140150</v>
          </cell>
        </row>
        <row r="2667">
          <cell r="A2667" t="str">
            <v>14.01.70</v>
          </cell>
          <cell r="B2667" t="str">
            <v>ESPELHO COMUM - ESPESSURA 3MM</v>
          </cell>
          <cell r="C2667" t="str">
            <v>M2</v>
          </cell>
          <cell r="D2667">
            <v>72.91</v>
          </cell>
          <cell r="E2667">
            <v>2666</v>
          </cell>
          <cell r="F2667">
            <v>140170</v>
          </cell>
        </row>
        <row r="2668">
          <cell r="A2668" t="str">
            <v>14.01.72</v>
          </cell>
          <cell r="B2668" t="str">
            <v>ESPELHO E=3MM COM MOLDURA DE ALUMINIO</v>
          </cell>
          <cell r="C2668" t="str">
            <v>M2</v>
          </cell>
          <cell r="D2668">
            <v>97.86</v>
          </cell>
          <cell r="E2668">
            <v>2667</v>
          </cell>
          <cell r="F2668">
            <v>140172</v>
          </cell>
        </row>
        <row r="2669">
          <cell r="B2669" t="str">
            <v>DEMOLICOES</v>
          </cell>
          <cell r="E2669">
            <v>2668</v>
          </cell>
        </row>
        <row r="2670">
          <cell r="A2670" t="str">
            <v>14.50.01</v>
          </cell>
          <cell r="B2670" t="str">
            <v>DEMOLICAO DE VIDROS ENCAIXILHADOS EM GERAL,INCL.LIMPEZA DO CAIXILHO</v>
          </cell>
          <cell r="C2670" t="str">
            <v>M2</v>
          </cell>
          <cell r="D2670">
            <v>14.12</v>
          </cell>
          <cell r="E2670">
            <v>2669</v>
          </cell>
          <cell r="F2670">
            <v>145001</v>
          </cell>
        </row>
        <row r="2671">
          <cell r="B2671" t="str">
            <v>RETIRADAS</v>
          </cell>
          <cell r="E2671">
            <v>2670</v>
          </cell>
        </row>
        <row r="2672">
          <cell r="A2672" t="str">
            <v>14.60.01</v>
          </cell>
          <cell r="B2672" t="str">
            <v>RETIRADA DE VIDROS ENCAIXILHADOS EM GERAL,INCL.LIMPEZA DO CAIXILHO</v>
          </cell>
          <cell r="C2672" t="str">
            <v>M2</v>
          </cell>
          <cell r="D2672">
            <v>21.18</v>
          </cell>
          <cell r="E2672">
            <v>2671</v>
          </cell>
          <cell r="F2672">
            <v>146001</v>
          </cell>
        </row>
        <row r="2673">
          <cell r="B2673" t="str">
            <v>RECOLOCAÇÕES</v>
          </cell>
          <cell r="E2673">
            <v>2672</v>
          </cell>
        </row>
        <row r="2674">
          <cell r="A2674" t="str">
            <v>14.70.01</v>
          </cell>
          <cell r="B2674" t="str">
            <v>RECOLOCACAO DE VIDROS ENCAIXILHADOS EM GERAL</v>
          </cell>
          <cell r="C2674" t="str">
            <v>M2</v>
          </cell>
          <cell r="D2674">
            <v>16.79</v>
          </cell>
          <cell r="E2674">
            <v>2673</v>
          </cell>
          <cell r="F2674">
            <v>147001</v>
          </cell>
        </row>
        <row r="2675">
          <cell r="A2675">
            <v>15</v>
          </cell>
          <cell r="B2675" t="str">
            <v>PINTURA</v>
          </cell>
          <cell r="E2675">
            <v>2674</v>
          </cell>
          <cell r="F2675">
            <v>15</v>
          </cell>
        </row>
        <row r="2676">
          <cell r="B2676" t="str">
            <v>PINTURA EM ALVENARIA E CONCRETO</v>
          </cell>
          <cell r="E2676">
            <v>2675</v>
          </cell>
        </row>
        <row r="2677">
          <cell r="A2677" t="str">
            <v>15.01.01</v>
          </cell>
          <cell r="B2677" t="str">
            <v>AGUADA DE CAL - CONCRETO OU REBOCO SEM MASSA CORRIDA,INTERIOR</v>
          </cell>
          <cell r="C2677" t="str">
            <v>M2</v>
          </cell>
          <cell r="D2677">
            <v>1.94</v>
          </cell>
          <cell r="E2677">
            <v>2676</v>
          </cell>
          <cell r="F2677">
            <v>150101</v>
          </cell>
        </row>
        <row r="2678">
          <cell r="A2678" t="str">
            <v>15.01.02</v>
          </cell>
          <cell r="B2678" t="str">
            <v>AGUADA DE CAL - CONCRETO OU REBOCO SEM MASSA CORRIDA,EXTERIOR</v>
          </cell>
          <cell r="C2678" t="str">
            <v>M2</v>
          </cell>
          <cell r="D2678">
            <v>2.65</v>
          </cell>
          <cell r="E2678">
            <v>2677</v>
          </cell>
          <cell r="F2678">
            <v>150102</v>
          </cell>
        </row>
        <row r="2679">
          <cell r="A2679" t="str">
            <v>15.01.08</v>
          </cell>
          <cell r="B2679" t="str">
            <v>TINTA HIDROFUGA A BASE DE CIMENTO - CONCR.OU REBOCO S/MASSA CORRIDA</v>
          </cell>
          <cell r="C2679" t="str">
            <v>M2</v>
          </cell>
          <cell r="D2679">
            <v>4.4400000000000004</v>
          </cell>
          <cell r="E2679">
            <v>2678</v>
          </cell>
          <cell r="F2679">
            <v>150108</v>
          </cell>
        </row>
        <row r="2680">
          <cell r="A2680" t="str">
            <v>15.01.10</v>
          </cell>
          <cell r="B2680" t="str">
            <v>TINTA PVA (LATEX) - CONCRETO OU REBOCO SEM MASSA CORRIDA</v>
          </cell>
          <cell r="C2680" t="str">
            <v>M2</v>
          </cell>
          <cell r="D2680">
            <v>7.61</v>
          </cell>
          <cell r="E2680">
            <v>2679</v>
          </cell>
          <cell r="F2680">
            <v>150110</v>
          </cell>
        </row>
        <row r="2681">
          <cell r="A2681" t="str">
            <v>15.01.11</v>
          </cell>
          <cell r="B2681" t="str">
            <v>TINTA PVA (LATEX) - REBOCO COM MASSA CORRIDA</v>
          </cell>
          <cell r="C2681" t="str">
            <v>M2</v>
          </cell>
          <cell r="D2681">
            <v>11.15</v>
          </cell>
          <cell r="E2681">
            <v>2680</v>
          </cell>
          <cell r="F2681">
            <v>150111</v>
          </cell>
        </row>
        <row r="2682">
          <cell r="A2682" t="str">
            <v>15.01.15</v>
          </cell>
          <cell r="B2682" t="str">
            <v>TINTA ACRILICA - CONCRETO OU REBOCO SEM MASSA CORRIDA</v>
          </cell>
          <cell r="C2682" t="str">
            <v>M2</v>
          </cell>
          <cell r="D2682">
            <v>8.36</v>
          </cell>
          <cell r="E2682">
            <v>2681</v>
          </cell>
          <cell r="F2682">
            <v>150115</v>
          </cell>
        </row>
        <row r="2683">
          <cell r="A2683" t="str">
            <v>15.01.16</v>
          </cell>
          <cell r="B2683" t="str">
            <v>TINTA ACRILICA - REBOCO COM MASSA CORRIDA</v>
          </cell>
          <cell r="C2683" t="str">
            <v>M2</v>
          </cell>
          <cell r="D2683">
            <v>12.78</v>
          </cell>
          <cell r="E2683">
            <v>2682</v>
          </cell>
          <cell r="F2683">
            <v>150116</v>
          </cell>
        </row>
        <row r="2684">
          <cell r="A2684" t="str">
            <v>15.01.20</v>
          </cell>
          <cell r="B2684" t="str">
            <v>TINTA A OLEO - CONCRETO OU REBOCO SEM MASSA CORRIDA</v>
          </cell>
          <cell r="C2684" t="str">
            <v>M2</v>
          </cell>
          <cell r="D2684">
            <v>8.69</v>
          </cell>
          <cell r="E2684">
            <v>2683</v>
          </cell>
          <cell r="F2684">
            <v>150120</v>
          </cell>
        </row>
        <row r="2685">
          <cell r="A2685" t="str">
            <v>15.01.21</v>
          </cell>
          <cell r="B2685" t="str">
            <v>TINTA A OLEO - REBOCO COM MASSA CORRIDA</v>
          </cell>
          <cell r="C2685" t="str">
            <v>M2</v>
          </cell>
          <cell r="D2685">
            <v>14.15</v>
          </cell>
          <cell r="E2685">
            <v>2684</v>
          </cell>
          <cell r="F2685">
            <v>150121</v>
          </cell>
        </row>
        <row r="2686">
          <cell r="A2686" t="str">
            <v>15.01.23</v>
          </cell>
          <cell r="B2686" t="str">
            <v>TINTA ESMALTE SINTETICO-CONCRETO OU REBOCO S/MASSA CORRIDA</v>
          </cell>
          <cell r="C2686" t="str">
            <v>M2</v>
          </cell>
          <cell r="D2686">
            <v>9.11</v>
          </cell>
          <cell r="E2686">
            <v>2685</v>
          </cell>
          <cell r="F2686">
            <v>150123</v>
          </cell>
        </row>
        <row r="2687">
          <cell r="A2687" t="str">
            <v>15.01.24</v>
          </cell>
          <cell r="B2687" t="str">
            <v>TINTA ESMALTE SINTETICO CONCRETO OU REBOCO C/MASSA CORRIDA</v>
          </cell>
          <cell r="C2687" t="str">
            <v>M2</v>
          </cell>
          <cell r="D2687">
            <v>14.58</v>
          </cell>
          <cell r="E2687">
            <v>2686</v>
          </cell>
          <cell r="F2687">
            <v>150124</v>
          </cell>
        </row>
        <row r="2688">
          <cell r="A2688" t="str">
            <v>15.01.30</v>
          </cell>
          <cell r="B2688" t="str">
            <v>TINTA NITRO-SINTETICA (QUANTIL) - CONCR.OU REBOCO SEM MASSA CORRIDA</v>
          </cell>
          <cell r="C2688" t="str">
            <v>M2</v>
          </cell>
          <cell r="D2688">
            <v>13.54</v>
          </cell>
          <cell r="E2688">
            <v>2687</v>
          </cell>
          <cell r="F2688">
            <v>150130</v>
          </cell>
        </row>
        <row r="2689">
          <cell r="A2689" t="str">
            <v>15.01.31</v>
          </cell>
          <cell r="B2689" t="str">
            <v>TINTA NITRO-SINTETICA (QUANTIL) - REBOCO COM MASSA CORRIDA</v>
          </cell>
          <cell r="C2689" t="str">
            <v>M2</v>
          </cell>
          <cell r="D2689">
            <v>18.32</v>
          </cell>
          <cell r="E2689">
            <v>2688</v>
          </cell>
          <cell r="F2689">
            <v>150131</v>
          </cell>
        </row>
        <row r="2690">
          <cell r="A2690" t="str">
            <v>15.01.35</v>
          </cell>
          <cell r="B2690" t="str">
            <v>TINTA EPOXI - CONCRETO OU REBOCO SEM MASSA CORRIDA</v>
          </cell>
          <cell r="C2690" t="str">
            <v>M2</v>
          </cell>
          <cell r="D2690">
            <v>35.47</v>
          </cell>
          <cell r="E2690">
            <v>2689</v>
          </cell>
          <cell r="F2690">
            <v>150135</v>
          </cell>
        </row>
        <row r="2691">
          <cell r="A2691" t="str">
            <v>15.01.36</v>
          </cell>
          <cell r="B2691" t="str">
            <v>TINTA EPOXI - REBOCO COM MASSA CORRIDA</v>
          </cell>
          <cell r="C2691" t="str">
            <v>M2</v>
          </cell>
          <cell r="D2691">
            <v>53.4</v>
          </cell>
          <cell r="E2691">
            <v>2690</v>
          </cell>
          <cell r="F2691">
            <v>150136</v>
          </cell>
        </row>
        <row r="2692">
          <cell r="A2692" t="str">
            <v>15.01.70</v>
          </cell>
          <cell r="B2692" t="str">
            <v>VERNIZ A BASE DE SILICONE - CONCRETO OU ALVENARIA APARENTE</v>
          </cell>
          <cell r="C2692" t="str">
            <v>M2</v>
          </cell>
          <cell r="D2692">
            <v>3.85</v>
          </cell>
          <cell r="E2692">
            <v>2691</v>
          </cell>
          <cell r="F2692">
            <v>150170</v>
          </cell>
        </row>
        <row r="2693">
          <cell r="A2693" t="str">
            <v>15.01.75</v>
          </cell>
          <cell r="B2693" t="str">
            <v>VERNIZ A BASE DE POLIURETANO BICOMPONENTE - CONCRETO OU ALV.APARENTE</v>
          </cell>
          <cell r="C2693" t="str">
            <v>M2</v>
          </cell>
          <cell r="D2693">
            <v>6.26</v>
          </cell>
          <cell r="E2693">
            <v>2692</v>
          </cell>
          <cell r="F2693">
            <v>150175</v>
          </cell>
        </row>
        <row r="2694">
          <cell r="A2694" t="str">
            <v>15.01.76</v>
          </cell>
          <cell r="B2694" t="str">
            <v>VERNIZ ACRÍLICO-CONCRETO APARENTE</v>
          </cell>
          <cell r="C2694" t="str">
            <v>M2</v>
          </cell>
          <cell r="D2694">
            <v>8</v>
          </cell>
          <cell r="E2694">
            <v>2693</v>
          </cell>
          <cell r="F2694">
            <v>150176</v>
          </cell>
        </row>
        <row r="2695">
          <cell r="B2695" t="str">
            <v>PINTURA EM MADEIRA</v>
          </cell>
          <cell r="E2695">
            <v>2694</v>
          </cell>
        </row>
        <row r="2696">
          <cell r="A2696" t="str">
            <v>15.02.05</v>
          </cell>
          <cell r="B2696" t="str">
            <v>TINTA A OLEO - ESQUADRIAS E PECAS DE MARCENARIA,SEM EMASSAMENTO</v>
          </cell>
          <cell r="C2696" t="str">
            <v>M2</v>
          </cell>
          <cell r="D2696">
            <v>8.16</v>
          </cell>
          <cell r="E2696">
            <v>2695</v>
          </cell>
          <cell r="F2696">
            <v>150205</v>
          </cell>
        </row>
        <row r="2697">
          <cell r="A2697" t="str">
            <v>15.02.06</v>
          </cell>
          <cell r="B2697" t="str">
            <v>TINTA A OLEO - ESQUADRIAS E PECAS DE MARCENARIA,COM EMASSAMENTO</v>
          </cell>
          <cell r="C2697" t="str">
            <v>M2</v>
          </cell>
          <cell r="D2697">
            <v>12.99</v>
          </cell>
          <cell r="E2697">
            <v>2696</v>
          </cell>
          <cell r="F2697">
            <v>150206</v>
          </cell>
        </row>
        <row r="2698">
          <cell r="A2698" t="str">
            <v>15.02.07</v>
          </cell>
          <cell r="B2698" t="str">
            <v>TINTA A OLEO - ESTRUTURAS DE MADEIRA,SEM EMASSAMENTO</v>
          </cell>
          <cell r="C2698" t="str">
            <v>M2</v>
          </cell>
          <cell r="D2698">
            <v>4.1100000000000003</v>
          </cell>
          <cell r="E2698">
            <v>2697</v>
          </cell>
          <cell r="F2698">
            <v>150207</v>
          </cell>
        </row>
        <row r="2699">
          <cell r="A2699" t="str">
            <v>15.02.08</v>
          </cell>
          <cell r="B2699" t="str">
            <v>TINTA A OLEO - FORROS DE MADEIRA</v>
          </cell>
          <cell r="C2699" t="str">
            <v>M2</v>
          </cell>
          <cell r="D2699">
            <v>9.32</v>
          </cell>
          <cell r="E2699">
            <v>2698</v>
          </cell>
          <cell r="F2699">
            <v>150208</v>
          </cell>
        </row>
        <row r="2700">
          <cell r="A2700" t="str">
            <v>15.02.09</v>
          </cell>
          <cell r="B2700" t="str">
            <v>TINTA A OLEO - RODAPES,GUARNICOES E MOLDURAS DE MADEIRA</v>
          </cell>
          <cell r="C2700" t="str">
            <v>M</v>
          </cell>
          <cell r="D2700">
            <v>1.45</v>
          </cell>
          <cell r="E2700">
            <v>2699</v>
          </cell>
          <cell r="F2700">
            <v>150209</v>
          </cell>
        </row>
        <row r="2701">
          <cell r="A2701" t="str">
            <v>15.02.10</v>
          </cell>
          <cell r="B2701" t="str">
            <v>ESMALTE SINTETICO - ESQUADRIAS E PECAS DE MARCENARIA,SEM EMASSAMENTO</v>
          </cell>
          <cell r="C2701" t="str">
            <v>M2</v>
          </cell>
          <cell r="D2701">
            <v>8.83</v>
          </cell>
          <cell r="E2701">
            <v>2700</v>
          </cell>
          <cell r="F2701">
            <v>150210</v>
          </cell>
        </row>
        <row r="2702">
          <cell r="A2702" t="str">
            <v>15.02.11</v>
          </cell>
          <cell r="B2702" t="str">
            <v>ESMALTE SINTETICO - ESQUADRIAS E PECAS DE MARCENARIA,COM EMASSAMENTO</v>
          </cell>
          <cell r="C2702" t="str">
            <v>M2</v>
          </cell>
          <cell r="D2702">
            <v>13.66</v>
          </cell>
          <cell r="E2702">
            <v>2701</v>
          </cell>
          <cell r="F2702">
            <v>150211</v>
          </cell>
        </row>
        <row r="2703">
          <cell r="A2703" t="str">
            <v>15.02.12</v>
          </cell>
          <cell r="B2703" t="str">
            <v>ESMALTE SINTETICO - ESTRUTURAS DE MADEIRA,SEM EMASSAMENTO</v>
          </cell>
          <cell r="C2703" t="str">
            <v>M2</v>
          </cell>
          <cell r="D2703">
            <v>4.3600000000000003</v>
          </cell>
          <cell r="E2703">
            <v>2702</v>
          </cell>
          <cell r="F2703">
            <v>150212</v>
          </cell>
        </row>
        <row r="2704">
          <cell r="A2704" t="str">
            <v>15.02.13</v>
          </cell>
          <cell r="B2704" t="str">
            <v>ESMALTE SINTETICO - FORROS DE MADEIRA</v>
          </cell>
          <cell r="C2704" t="str">
            <v>M2</v>
          </cell>
          <cell r="D2704">
            <v>9.99</v>
          </cell>
          <cell r="E2704">
            <v>2703</v>
          </cell>
          <cell r="F2704">
            <v>150213</v>
          </cell>
        </row>
        <row r="2705">
          <cell r="A2705" t="str">
            <v>15.02.14</v>
          </cell>
          <cell r="B2705" t="str">
            <v>ESMALTE SINTETICO - RODAPES,GUARNICOES E MOLDURAS DE MADEIRA</v>
          </cell>
          <cell r="C2705" t="str">
            <v>M</v>
          </cell>
          <cell r="D2705">
            <v>1.58</v>
          </cell>
          <cell r="E2705">
            <v>2704</v>
          </cell>
          <cell r="F2705">
            <v>150214</v>
          </cell>
        </row>
        <row r="2706">
          <cell r="A2706" t="str">
            <v>15.02.40</v>
          </cell>
          <cell r="B2706" t="str">
            <v>LIQUIDO IMUNIZANTE A BASE DE NAFTENATO DE ZINCO</v>
          </cell>
          <cell r="C2706" t="str">
            <v>M2</v>
          </cell>
          <cell r="D2706">
            <v>4.1900000000000004</v>
          </cell>
          <cell r="E2706">
            <v>2705</v>
          </cell>
          <cell r="F2706">
            <v>150240</v>
          </cell>
        </row>
        <row r="2707">
          <cell r="A2707" t="str">
            <v>15.02.50</v>
          </cell>
          <cell r="B2707" t="str">
            <v>VERNIZ A BASE DE GOMA LACA - ESQUADRIAS E PECAS DE MARCENARIA</v>
          </cell>
          <cell r="C2707" t="str">
            <v>M2</v>
          </cell>
          <cell r="D2707">
            <v>6.94</v>
          </cell>
          <cell r="E2707">
            <v>2706</v>
          </cell>
          <cell r="F2707">
            <v>150250</v>
          </cell>
        </row>
        <row r="2708">
          <cell r="A2708" t="str">
            <v>15.02.54</v>
          </cell>
          <cell r="B2708" t="str">
            <v>VERNIZ A BASE DE GOMA LACA - RODAPES,GUARNICOES E MOLDUR.DE MADEIRA</v>
          </cell>
          <cell r="C2708" t="str">
            <v>M</v>
          </cell>
          <cell r="D2708">
            <v>1.1000000000000001</v>
          </cell>
          <cell r="E2708">
            <v>2707</v>
          </cell>
          <cell r="F2708">
            <v>150254</v>
          </cell>
        </row>
        <row r="2709">
          <cell r="A2709" t="str">
            <v>15.02.55</v>
          </cell>
          <cell r="B2709" t="str">
            <v>VERNIZ NITRO-SINTETICO - ESQUADRIAS E PECAS DE MARCENARIA</v>
          </cell>
          <cell r="C2709" t="str">
            <v>M2</v>
          </cell>
          <cell r="D2709">
            <v>7.46</v>
          </cell>
          <cell r="E2709">
            <v>2708</v>
          </cell>
          <cell r="F2709">
            <v>150255</v>
          </cell>
        </row>
        <row r="2710">
          <cell r="A2710" t="str">
            <v>15.02.59</v>
          </cell>
          <cell r="B2710" t="str">
            <v>VERNIZ NITRO-SINTETICO - RODAPES,GUARNICOES E MOLDURAS DE MADEIRA</v>
          </cell>
          <cell r="C2710" t="str">
            <v>M</v>
          </cell>
          <cell r="D2710">
            <v>1.44</v>
          </cell>
          <cell r="E2710">
            <v>2709</v>
          </cell>
          <cell r="F2710">
            <v>150259</v>
          </cell>
        </row>
        <row r="2711">
          <cell r="A2711" t="str">
            <v>15.02.60</v>
          </cell>
          <cell r="B2711" t="str">
            <v>VERNIZ POLIURETANO BICOMPONENTE - ESQUADRIAS E PECAS DE MARCENARIA</v>
          </cell>
          <cell r="C2711" t="str">
            <v>M2</v>
          </cell>
          <cell r="D2711">
            <v>7.09</v>
          </cell>
          <cell r="E2711">
            <v>2710</v>
          </cell>
          <cell r="F2711">
            <v>150260</v>
          </cell>
        </row>
        <row r="2712">
          <cell r="A2712" t="str">
            <v>15.02.61</v>
          </cell>
          <cell r="B2712" t="str">
            <v>VERNIZ POLIURETANO FORROS DE MADEIRA</v>
          </cell>
          <cell r="C2712" t="str">
            <v>M2</v>
          </cell>
          <cell r="D2712">
            <v>8.33</v>
          </cell>
          <cell r="E2712">
            <v>2711</v>
          </cell>
          <cell r="F2712">
            <v>150261</v>
          </cell>
        </row>
        <row r="2713">
          <cell r="B2713" t="str">
            <v>PINTURA EM METAL</v>
          </cell>
          <cell r="E2713">
            <v>2712</v>
          </cell>
        </row>
        <row r="2714">
          <cell r="A2714" t="str">
            <v>15.03.04</v>
          </cell>
          <cell r="B2714" t="str">
            <v>TINTA BETUMINOSA - INTERIOR DE CALHAS,RUFOS E RINCOES METALICOS</v>
          </cell>
          <cell r="C2714" t="str">
            <v>M</v>
          </cell>
          <cell r="D2714">
            <v>2.7</v>
          </cell>
          <cell r="E2714">
            <v>2713</v>
          </cell>
          <cell r="F2714">
            <v>150304</v>
          </cell>
        </row>
        <row r="2715">
          <cell r="A2715" t="str">
            <v>15.03.05</v>
          </cell>
          <cell r="B2715" t="str">
            <v>TINTA A OLEO - ESQUADRIAS E PECAS DE SERRALHERIA</v>
          </cell>
          <cell r="C2715" t="str">
            <v>M2</v>
          </cell>
          <cell r="D2715">
            <v>16.84</v>
          </cell>
          <cell r="E2715">
            <v>2714</v>
          </cell>
          <cell r="F2715">
            <v>150305</v>
          </cell>
        </row>
        <row r="2716">
          <cell r="A2716" t="str">
            <v>15.03.07</v>
          </cell>
          <cell r="B2716" t="str">
            <v>TINTA A OLEO - ESTRUTURAS METALICAS</v>
          </cell>
          <cell r="C2716" t="str">
            <v>M2</v>
          </cell>
          <cell r="D2716">
            <v>7.52</v>
          </cell>
          <cell r="E2716">
            <v>2715</v>
          </cell>
          <cell r="F2716">
            <v>150307</v>
          </cell>
        </row>
        <row r="2717">
          <cell r="A2717" t="str">
            <v>15.03.09</v>
          </cell>
          <cell r="B2717" t="str">
            <v>TINTA A OLEO - EXTERIOR DE CALHAS,RUFOS E CONDUTORES</v>
          </cell>
          <cell r="C2717" t="str">
            <v>M</v>
          </cell>
          <cell r="D2717">
            <v>4.37</v>
          </cell>
          <cell r="E2717">
            <v>2716</v>
          </cell>
          <cell r="F2717">
            <v>150309</v>
          </cell>
        </row>
        <row r="2718">
          <cell r="A2718" t="str">
            <v>15.03.10</v>
          </cell>
          <cell r="B2718" t="str">
            <v>ESMALTE SINTETICO - ESQUADRIAS E PECAS DE SERRALHERIA</v>
          </cell>
          <cell r="C2718" t="str">
            <v>M2</v>
          </cell>
          <cell r="D2718">
            <v>17.27</v>
          </cell>
          <cell r="E2718">
            <v>2717</v>
          </cell>
          <cell r="F2718">
            <v>150310</v>
          </cell>
        </row>
        <row r="2719">
          <cell r="A2719" t="str">
            <v>15.03.12</v>
          </cell>
          <cell r="B2719" t="str">
            <v>ESMALTE SINTETICO - ESTRUTURAS METALICAS</v>
          </cell>
          <cell r="C2719" t="str">
            <v>M2</v>
          </cell>
          <cell r="D2719">
            <v>7.77</v>
          </cell>
          <cell r="E2719">
            <v>2718</v>
          </cell>
          <cell r="F2719">
            <v>150312</v>
          </cell>
        </row>
        <row r="2720">
          <cell r="A2720" t="str">
            <v>15.03.14</v>
          </cell>
          <cell r="B2720" t="str">
            <v>ESMALTE SINTETICO - EXTERIOR DE CALHAS,RUFOS E CONDUTORES</v>
          </cell>
          <cell r="C2720" t="str">
            <v>M</v>
          </cell>
          <cell r="D2720">
            <v>4.53</v>
          </cell>
          <cell r="E2720">
            <v>2719</v>
          </cell>
          <cell r="F2720">
            <v>150314</v>
          </cell>
        </row>
        <row r="2721">
          <cell r="A2721" t="str">
            <v>15.03.30</v>
          </cell>
          <cell r="B2721" t="str">
            <v>TINTA GRAFITE (BASE ALQUIDICA) - ESQUADRIAS E PECAS DE SERRALHERIA</v>
          </cell>
          <cell r="C2721" t="str">
            <v>M2</v>
          </cell>
          <cell r="D2721">
            <v>17.36</v>
          </cell>
          <cell r="E2721">
            <v>2720</v>
          </cell>
          <cell r="F2721">
            <v>150330</v>
          </cell>
        </row>
        <row r="2722">
          <cell r="A2722" t="str">
            <v>15.03.32</v>
          </cell>
          <cell r="B2722" t="str">
            <v>TINTA GRAFITE (BASE ALQUIDICA) - ESTRUTURAS METALICAS</v>
          </cell>
          <cell r="C2722" t="str">
            <v>M2</v>
          </cell>
          <cell r="D2722">
            <v>7.83</v>
          </cell>
          <cell r="E2722">
            <v>2721</v>
          </cell>
          <cell r="F2722">
            <v>150332</v>
          </cell>
        </row>
        <row r="2723">
          <cell r="A2723" t="str">
            <v>15.03.34</v>
          </cell>
          <cell r="B2723" t="str">
            <v>TINTA GRAFITE (BASE ALQUIDICA) - EXTERIOR CALHAS,RUFOS E CONDUTORES</v>
          </cell>
          <cell r="C2723" t="str">
            <v>M</v>
          </cell>
          <cell r="D2723">
            <v>4.57</v>
          </cell>
          <cell r="E2723">
            <v>2722</v>
          </cell>
          <cell r="F2723">
            <v>150334</v>
          </cell>
        </row>
        <row r="2724">
          <cell r="A2724" t="str">
            <v>15.03.45</v>
          </cell>
          <cell r="B2724" t="str">
            <v>TINTA ALUMINIO (BASE FENOLICA) - ESQUADRIAS E PECAS DE SERRALHERIA</v>
          </cell>
          <cell r="C2724" t="str">
            <v>M2</v>
          </cell>
          <cell r="D2724">
            <v>17.14</v>
          </cell>
          <cell r="E2724">
            <v>2723</v>
          </cell>
          <cell r="F2724">
            <v>150345</v>
          </cell>
        </row>
        <row r="2725">
          <cell r="A2725" t="str">
            <v>15.03.47</v>
          </cell>
          <cell r="B2725" t="str">
            <v>TINTA ALUMINIO (BASE FENOLICA) - ESTRUTURAS METALICAS</v>
          </cell>
          <cell r="C2725" t="str">
            <v>M2</v>
          </cell>
          <cell r="D2725">
            <v>7.7</v>
          </cell>
          <cell r="E2725">
            <v>2724</v>
          </cell>
          <cell r="F2725">
            <v>150347</v>
          </cell>
        </row>
        <row r="2726">
          <cell r="A2726" t="str">
            <v>15.03.49</v>
          </cell>
          <cell r="B2726" t="str">
            <v>TINTA ALUMINIO (BASE FENOLICA) - EXTERIOR CALHAS,RUFOS E CONDUTORES</v>
          </cell>
          <cell r="C2726" t="str">
            <v>M</v>
          </cell>
          <cell r="D2726">
            <v>4.4800000000000004</v>
          </cell>
          <cell r="E2726">
            <v>2725</v>
          </cell>
          <cell r="F2726">
            <v>150349</v>
          </cell>
        </row>
        <row r="2727">
          <cell r="B2727" t="str">
            <v>DEMOLIÇÕES</v>
          </cell>
          <cell r="E2727">
            <v>2726</v>
          </cell>
        </row>
        <row r="2728">
          <cell r="A2728" t="str">
            <v>15.50.01</v>
          </cell>
          <cell r="B2728" t="str">
            <v>REMOCAO DE AGUADA DE CAL OU TINTA A BASE DE CIMENTO - ESCOVA DE ACO</v>
          </cell>
          <cell r="C2728" t="str">
            <v>M2</v>
          </cell>
          <cell r="D2728">
            <v>0.71</v>
          </cell>
          <cell r="E2728">
            <v>2727</v>
          </cell>
          <cell r="F2728">
            <v>155001</v>
          </cell>
        </row>
        <row r="2729">
          <cell r="A2729" t="str">
            <v>15.50.03</v>
          </cell>
          <cell r="B2729" t="str">
            <v>REMOCAO DE PINTURA EM ALVENARIA E CONCRETO - LIXA</v>
          </cell>
          <cell r="C2729" t="str">
            <v>M2</v>
          </cell>
          <cell r="D2729">
            <v>1.58</v>
          </cell>
          <cell r="E2729">
            <v>2728</v>
          </cell>
          <cell r="F2729">
            <v>155003</v>
          </cell>
        </row>
        <row r="2730">
          <cell r="A2730" t="str">
            <v>15.50.04</v>
          </cell>
          <cell r="B2730" t="str">
            <v>REMOCAO DE PINTURA EM ALVENARIA E CONCRETO - REMOVEDOR</v>
          </cell>
          <cell r="C2730" t="str">
            <v>M2</v>
          </cell>
          <cell r="D2730">
            <v>3.58</v>
          </cell>
          <cell r="E2730">
            <v>2729</v>
          </cell>
          <cell r="F2730">
            <v>155004</v>
          </cell>
        </row>
        <row r="2731">
          <cell r="A2731" t="str">
            <v>15.50.05</v>
          </cell>
          <cell r="B2731" t="str">
            <v>REMOCAO DE PINTURA EM CONCRETO - JATEAMENTO</v>
          </cell>
          <cell r="C2731" t="str">
            <v>M2</v>
          </cell>
          <cell r="D2731">
            <v>27.24</v>
          </cell>
          <cell r="E2731">
            <v>2730</v>
          </cell>
          <cell r="F2731">
            <v>155005</v>
          </cell>
        </row>
        <row r="2732">
          <cell r="A2732" t="str">
            <v>15.50.10</v>
          </cell>
          <cell r="B2732" t="str">
            <v>REMOCAO DE PINTURA EM ESQUADRIAS E FORROS DE MADEIRA - LIXA</v>
          </cell>
          <cell r="C2732" t="str">
            <v>M2</v>
          </cell>
          <cell r="D2732">
            <v>2.29</v>
          </cell>
          <cell r="E2732">
            <v>2731</v>
          </cell>
          <cell r="F2732">
            <v>155010</v>
          </cell>
        </row>
        <row r="2733">
          <cell r="A2733" t="str">
            <v>15.50.11</v>
          </cell>
          <cell r="B2733" t="str">
            <v>REMOCAO DE PINTURA EM ESQUADRIAS E FORROS DE MADEIRA - REMOVEDOR</v>
          </cell>
          <cell r="C2733" t="str">
            <v>M2</v>
          </cell>
          <cell r="D2733">
            <v>4.29</v>
          </cell>
          <cell r="E2733">
            <v>2732</v>
          </cell>
          <cell r="F2733">
            <v>155011</v>
          </cell>
        </row>
        <row r="2734">
          <cell r="A2734" t="str">
            <v>15.50.13</v>
          </cell>
          <cell r="B2734" t="str">
            <v>REMOCAO DE PINTURA EM RODAPES E MOLDURAS DE MADEIRA - LIXA</v>
          </cell>
          <cell r="C2734" t="str">
            <v>M</v>
          </cell>
          <cell r="D2734">
            <v>0.39</v>
          </cell>
          <cell r="E2734">
            <v>2733</v>
          </cell>
          <cell r="F2734">
            <v>155013</v>
          </cell>
        </row>
        <row r="2735">
          <cell r="A2735" t="str">
            <v>15.50.14</v>
          </cell>
          <cell r="B2735" t="str">
            <v>REMOCAO DE PINTURA EM RODAPES E MOLDURAS DE MADEIRA - REMOVEDOR</v>
          </cell>
          <cell r="C2735" t="str">
            <v>M</v>
          </cell>
          <cell r="D2735">
            <v>0.65</v>
          </cell>
          <cell r="E2735">
            <v>2734</v>
          </cell>
          <cell r="F2735">
            <v>155014</v>
          </cell>
        </row>
        <row r="2736">
          <cell r="A2736" t="str">
            <v>15.50.20</v>
          </cell>
          <cell r="B2736" t="str">
            <v>REMOCAO DE PINTURA EM ESQUADRIAS E PECAS DE SERRALHERIA - LIXA</v>
          </cell>
          <cell r="C2736" t="str">
            <v>M2</v>
          </cell>
          <cell r="D2736">
            <v>2.4900000000000002</v>
          </cell>
          <cell r="E2736">
            <v>2735</v>
          </cell>
          <cell r="F2736">
            <v>155020</v>
          </cell>
        </row>
        <row r="2737">
          <cell r="A2737" t="str">
            <v>15.50.21</v>
          </cell>
          <cell r="B2737" t="str">
            <v>REMOCAO DE PINTURA EM ESQUADRIAS E PECAS DE SERRALHERIA - REMOVEDOR</v>
          </cell>
          <cell r="C2737" t="str">
            <v>M2</v>
          </cell>
          <cell r="D2737">
            <v>3.94</v>
          </cell>
          <cell r="E2737">
            <v>2736</v>
          </cell>
          <cell r="F2737">
            <v>155021</v>
          </cell>
        </row>
        <row r="2738">
          <cell r="A2738" t="str">
            <v>15.50.23</v>
          </cell>
          <cell r="B2738" t="str">
            <v>REMOCAO DE PINTURA EM ESTRUTURAS METALICAS - JATEAMENTO</v>
          </cell>
          <cell r="C2738" t="str">
            <v>M2</v>
          </cell>
          <cell r="D2738">
            <v>27.24</v>
          </cell>
          <cell r="E2738">
            <v>2737</v>
          </cell>
          <cell r="F2738">
            <v>155023</v>
          </cell>
        </row>
        <row r="2739">
          <cell r="B2739" t="str">
            <v>SERVICOS PARCIAIS</v>
          </cell>
          <cell r="E2739">
            <v>2738</v>
          </cell>
        </row>
        <row r="2740">
          <cell r="A2740" t="str">
            <v>15.80.01</v>
          </cell>
          <cell r="B2740" t="str">
            <v>PVA(LATEX) - REPINTURA DE ALVENARIA E CONCRETO,C/RETOQUES DE MASSA</v>
          </cell>
          <cell r="C2740" t="str">
            <v>M2</v>
          </cell>
          <cell r="D2740">
            <v>5.73</v>
          </cell>
          <cell r="E2740">
            <v>2739</v>
          </cell>
          <cell r="F2740">
            <v>158001</v>
          </cell>
        </row>
        <row r="2741">
          <cell r="A2741" t="str">
            <v>15.80.05</v>
          </cell>
          <cell r="B2741" t="str">
            <v>TINTA ACRILICA - REPINTURA DE ALVEN. E CONCRETO C/RETOQUE DE MASSA</v>
          </cell>
          <cell r="C2741" t="str">
            <v>M2</v>
          </cell>
          <cell r="D2741">
            <v>6.88</v>
          </cell>
          <cell r="E2741">
            <v>2740</v>
          </cell>
          <cell r="F2741">
            <v>158005</v>
          </cell>
        </row>
        <row r="2742">
          <cell r="A2742" t="str">
            <v>15.80.10</v>
          </cell>
          <cell r="B2742" t="str">
            <v>TINTA A OLEO - REPINTURA DE ALVENARIA E CONCRETO,C/RETOQUES DE MASSA</v>
          </cell>
          <cell r="C2742" t="str">
            <v>M2</v>
          </cell>
          <cell r="D2742">
            <v>6.77</v>
          </cell>
          <cell r="E2742">
            <v>2741</v>
          </cell>
          <cell r="F2742">
            <v>158010</v>
          </cell>
        </row>
        <row r="2743">
          <cell r="A2743" t="str">
            <v>15.80.11</v>
          </cell>
          <cell r="B2743" t="str">
            <v>TINTA A OLEO - REPINTURA DE ESQUADRIAS DE MADEIRA</v>
          </cell>
          <cell r="C2743" t="str">
            <v>M2</v>
          </cell>
          <cell r="D2743">
            <v>6.77</v>
          </cell>
          <cell r="E2743">
            <v>2742</v>
          </cell>
          <cell r="F2743">
            <v>158011</v>
          </cell>
        </row>
        <row r="2744">
          <cell r="A2744" t="str">
            <v>15.80.12</v>
          </cell>
          <cell r="B2744" t="str">
            <v>TINTA A OLEO - REPINTURA DE ESTRUTURAS DE MADEIRA</v>
          </cell>
          <cell r="C2744" t="str">
            <v>M2</v>
          </cell>
          <cell r="D2744">
            <v>3.53</v>
          </cell>
          <cell r="E2744">
            <v>2743</v>
          </cell>
          <cell r="F2744">
            <v>158012</v>
          </cell>
        </row>
        <row r="2745">
          <cell r="A2745" t="str">
            <v>15.80.13</v>
          </cell>
          <cell r="B2745" t="str">
            <v>TINTA A OLEO - REPINTURA DE FORROS DE MADEIRA</v>
          </cell>
          <cell r="C2745" t="str">
            <v>M2</v>
          </cell>
          <cell r="D2745">
            <v>5.39</v>
          </cell>
          <cell r="E2745">
            <v>2744</v>
          </cell>
          <cell r="F2745">
            <v>158013</v>
          </cell>
        </row>
        <row r="2746">
          <cell r="A2746" t="str">
            <v>15.80.14</v>
          </cell>
          <cell r="B2746" t="str">
            <v>TINTA A OLEO - REPINTURA DE RODAPES E MOLDURAS DE MADEIRA</v>
          </cell>
          <cell r="C2746" t="str">
            <v>M</v>
          </cell>
          <cell r="D2746">
            <v>0.9</v>
          </cell>
          <cell r="E2746">
            <v>2745</v>
          </cell>
          <cell r="F2746">
            <v>158014</v>
          </cell>
        </row>
        <row r="2747">
          <cell r="A2747" t="str">
            <v>15.80.20</v>
          </cell>
          <cell r="B2747" t="str">
            <v>TINTA A OLEO - REPINTURA DE ESQUADRIAS METALICAS</v>
          </cell>
          <cell r="C2747" t="str">
            <v>M2</v>
          </cell>
          <cell r="D2747">
            <v>9.68</v>
          </cell>
          <cell r="E2747">
            <v>2746</v>
          </cell>
          <cell r="F2747">
            <v>158020</v>
          </cell>
        </row>
        <row r="2748">
          <cell r="A2748" t="str">
            <v>15.80.28</v>
          </cell>
          <cell r="B2748" t="str">
            <v>ESMALTE SINTETICO REPINTURA DE ALVEN. E CONCRETO C/RETOQUE DE MASSA</v>
          </cell>
          <cell r="C2748" t="str">
            <v>M2</v>
          </cell>
          <cell r="D2748">
            <v>7.11</v>
          </cell>
          <cell r="E2748">
            <v>2747</v>
          </cell>
          <cell r="F2748">
            <v>158028</v>
          </cell>
        </row>
        <row r="2749">
          <cell r="A2749" t="str">
            <v>15.80.30</v>
          </cell>
          <cell r="B2749" t="str">
            <v>ESMALTE SINTETICO - REPINTURA DE ESQUADRIAS DE MADEIRA</v>
          </cell>
          <cell r="C2749" t="str">
            <v>M2</v>
          </cell>
          <cell r="D2749">
            <v>7.11</v>
          </cell>
          <cell r="E2749">
            <v>2748</v>
          </cell>
          <cell r="F2749">
            <v>158030</v>
          </cell>
        </row>
        <row r="2750">
          <cell r="A2750" t="str">
            <v>15.80.31</v>
          </cell>
          <cell r="B2750" t="str">
            <v>ESMALTE SINTETICO - REPINTURA DE ESTRUTURAS DE MADEIRA</v>
          </cell>
          <cell r="C2750" t="str">
            <v>M2</v>
          </cell>
          <cell r="D2750">
            <v>3.7</v>
          </cell>
          <cell r="E2750">
            <v>2749</v>
          </cell>
          <cell r="F2750">
            <v>158031</v>
          </cell>
        </row>
        <row r="2751">
          <cell r="A2751" t="str">
            <v>15.80.32</v>
          </cell>
          <cell r="B2751" t="str">
            <v>ESMALTE SINTETICO - REPINTURA DE FORROS DE MADEIRA</v>
          </cell>
          <cell r="C2751" t="str">
            <v>M2</v>
          </cell>
          <cell r="D2751">
            <v>5.73</v>
          </cell>
          <cell r="E2751">
            <v>2750</v>
          </cell>
          <cell r="F2751">
            <v>158032</v>
          </cell>
        </row>
        <row r="2752">
          <cell r="A2752" t="str">
            <v>15.80.33</v>
          </cell>
          <cell r="B2752" t="str">
            <v>ESMALTE SINTETICO - REPINTURA DE RODAPES E MOLDURAS DE MADEIRA</v>
          </cell>
          <cell r="C2752" t="str">
            <v>M</v>
          </cell>
          <cell r="D2752">
            <v>0.97</v>
          </cell>
          <cell r="E2752">
            <v>2751</v>
          </cell>
          <cell r="F2752">
            <v>158033</v>
          </cell>
        </row>
        <row r="2753">
          <cell r="A2753" t="str">
            <v>15.80.34</v>
          </cell>
          <cell r="B2753" t="str">
            <v>ESMALTE SINTETICO - REPINTURA DE ESQUADRIAS METALICAS</v>
          </cell>
          <cell r="C2753" t="str">
            <v>M2</v>
          </cell>
          <cell r="D2753">
            <v>9.93</v>
          </cell>
          <cell r="E2753">
            <v>2752</v>
          </cell>
          <cell r="F2753">
            <v>158034</v>
          </cell>
        </row>
        <row r="2754">
          <cell r="A2754" t="str">
            <v>15.80.40</v>
          </cell>
          <cell r="B2754" t="str">
            <v>TINTA GRAFITE - REPINTURA DE ESQUADRIAS METALICAS</v>
          </cell>
          <cell r="C2754" t="str">
            <v>M2</v>
          </cell>
          <cell r="D2754">
            <v>9.99</v>
          </cell>
          <cell r="E2754">
            <v>2753</v>
          </cell>
          <cell r="F2754">
            <v>158040</v>
          </cell>
        </row>
        <row r="2755">
          <cell r="A2755" t="str">
            <v>15.80.50</v>
          </cell>
          <cell r="B2755" t="str">
            <v>VERNIZ NITRO-SINTETICO - REPINTURA DE ESQUADRIAS DE MADEIRA</v>
          </cell>
          <cell r="C2755" t="str">
            <v>M2</v>
          </cell>
          <cell r="D2755">
            <v>4.99</v>
          </cell>
          <cell r="E2755">
            <v>2754</v>
          </cell>
          <cell r="F2755">
            <v>158050</v>
          </cell>
        </row>
        <row r="2756">
          <cell r="A2756" t="str">
            <v>15.80.55</v>
          </cell>
          <cell r="B2756" t="str">
            <v>VERNIZ NITRO-SINTETICO - REPINTURA DE RODAPES E MOLDURAS DE MADEIRA</v>
          </cell>
          <cell r="C2756" t="str">
            <v>M</v>
          </cell>
          <cell r="D2756">
            <v>0.86</v>
          </cell>
          <cell r="E2756">
            <v>2755</v>
          </cell>
          <cell r="F2756">
            <v>158055</v>
          </cell>
        </row>
        <row r="2757">
          <cell r="A2757" t="str">
            <v>15.80.57</v>
          </cell>
          <cell r="B2757" t="str">
            <v>VERNIZ POLIURETANO REPINTURA DE FORROS DE MADEIRA</v>
          </cell>
          <cell r="C2757" t="str">
            <v>M2</v>
          </cell>
          <cell r="D2757">
            <v>5.34</v>
          </cell>
          <cell r="E2757">
            <v>2756</v>
          </cell>
          <cell r="F2757">
            <v>158057</v>
          </cell>
        </row>
        <row r="2758">
          <cell r="A2758">
            <v>17</v>
          </cell>
          <cell r="B2758" t="str">
            <v>SERVIÇOS COMPLEMENTARES</v>
          </cell>
          <cell r="E2758">
            <v>2757</v>
          </cell>
          <cell r="F2758">
            <v>17</v>
          </cell>
        </row>
        <row r="2759">
          <cell r="B2759" t="str">
            <v>FECHAMENTOS</v>
          </cell>
          <cell r="E2759">
            <v>2758</v>
          </cell>
        </row>
        <row r="2760">
          <cell r="A2760" t="str">
            <v>17.01.17</v>
          </cell>
          <cell r="B2760" t="str">
            <v>FC.02 CERCA DE TELA GALVANIZADA, MOURAO EM "T" DE CONCR C/MURETA</v>
          </cell>
          <cell r="C2760" t="str">
            <v>M</v>
          </cell>
          <cell r="D2760">
            <v>131.55000000000001</v>
          </cell>
          <cell r="E2760">
            <v>2759</v>
          </cell>
          <cell r="F2760">
            <v>170117</v>
          </cell>
        </row>
        <row r="2761">
          <cell r="A2761" t="str">
            <v>17.01.18</v>
          </cell>
          <cell r="B2761" t="str">
            <v>FC.03 CERCA DE TELA GALVANIZADA,MOURAO EM "T"DE CONCRETO C/MURETA</v>
          </cell>
          <cell r="C2761" t="str">
            <v>M</v>
          </cell>
          <cell r="D2761">
            <v>113.75</v>
          </cell>
          <cell r="E2761">
            <v>2760</v>
          </cell>
          <cell r="F2761">
            <v>170118</v>
          </cell>
        </row>
        <row r="2762">
          <cell r="A2762" t="str">
            <v>17.01.20</v>
          </cell>
          <cell r="B2762" t="str">
            <v>CERCA DE TELA GALVANIZADA,MALHA 2"FIO 14,TIPO EDIF-1831 - MC/2M</v>
          </cell>
          <cell r="C2762" t="str">
            <v>M</v>
          </cell>
          <cell r="D2762">
            <v>69.95</v>
          </cell>
          <cell r="E2762">
            <v>2761</v>
          </cell>
          <cell r="F2762">
            <v>170120</v>
          </cell>
        </row>
        <row r="2763">
          <cell r="A2763" t="str">
            <v>17.01.21</v>
          </cell>
          <cell r="B2763" t="str">
            <v>CERCA DE TELA GALVANIZADA,MALHA 2"FIO 14,TIPO EDIF-1832 - MCAF/2M</v>
          </cell>
          <cell r="C2763" t="str">
            <v>M</v>
          </cell>
          <cell r="D2763">
            <v>72.37</v>
          </cell>
          <cell r="E2763">
            <v>2762</v>
          </cell>
          <cell r="F2763">
            <v>170121</v>
          </cell>
        </row>
        <row r="2764">
          <cell r="A2764" t="str">
            <v>17.01.22</v>
          </cell>
          <cell r="B2764" t="str">
            <v>CERCA DE TELA GALVANIZADA,MALHA 2"FIO 14,TIPO EDIF-1833 - MCAL/2M</v>
          </cell>
          <cell r="C2764" t="str">
            <v>M</v>
          </cell>
          <cell r="D2764">
            <v>73.22</v>
          </cell>
          <cell r="E2764">
            <v>2763</v>
          </cell>
          <cell r="F2764">
            <v>170122</v>
          </cell>
        </row>
        <row r="2765">
          <cell r="A2765" t="str">
            <v>17.01.23</v>
          </cell>
          <cell r="B2765" t="str">
            <v>CERCA DE TELA GALVANIZADA,MALHA 2"FIO 10,TIPO EDIF-1834 - TG/4M</v>
          </cell>
          <cell r="C2765" t="str">
            <v>M</v>
          </cell>
          <cell r="D2765">
            <v>194.67</v>
          </cell>
          <cell r="E2765">
            <v>2764</v>
          </cell>
          <cell r="F2765">
            <v>170123</v>
          </cell>
        </row>
        <row r="2766">
          <cell r="A2766" t="str">
            <v>17.01.24</v>
          </cell>
          <cell r="B2766" t="str">
            <v>CERCA DE TELA GALVANIZADA,MALHA 2"FIO 10,TIPO EDIF-1835 - TG/2M</v>
          </cell>
          <cell r="C2766" t="str">
            <v>M</v>
          </cell>
          <cell r="D2766">
            <v>121.3</v>
          </cell>
          <cell r="E2766">
            <v>2765</v>
          </cell>
          <cell r="F2766">
            <v>170124</v>
          </cell>
        </row>
        <row r="2767">
          <cell r="A2767" t="str">
            <v>17.01.25</v>
          </cell>
          <cell r="B2767" t="str">
            <v>FC.04 CERCA DE TELA GALVANIZADA MOURAO EM "T"DE CONCRETO</v>
          </cell>
          <cell r="C2767" t="str">
            <v>M</v>
          </cell>
          <cell r="D2767">
            <v>89.94</v>
          </cell>
          <cell r="E2767">
            <v>2766</v>
          </cell>
          <cell r="F2767">
            <v>170125</v>
          </cell>
        </row>
        <row r="2768">
          <cell r="A2768" t="str">
            <v>17.01.26</v>
          </cell>
          <cell r="B2768" t="str">
            <v>FC.05 CERCA DE TELA GALVANIZADA,MOURAO EM "T" DE CONCRETO</v>
          </cell>
          <cell r="C2768" t="str">
            <v>M</v>
          </cell>
          <cell r="D2768">
            <v>83.58</v>
          </cell>
          <cell r="E2768">
            <v>2767</v>
          </cell>
          <cell r="F2768">
            <v>170126</v>
          </cell>
        </row>
        <row r="2769">
          <cell r="A2769" t="str">
            <v>17.01.27</v>
          </cell>
          <cell r="B2769" t="str">
            <v>FP-04 ALAMBRADO EM TUBO GALVANIZADO E TELA GALVANIZADA H=2,00M</v>
          </cell>
          <cell r="C2769" t="str">
            <v>M</v>
          </cell>
          <cell r="D2769">
            <v>168.73</v>
          </cell>
          <cell r="E2769">
            <v>2768</v>
          </cell>
          <cell r="F2769">
            <v>170127</v>
          </cell>
        </row>
        <row r="2770">
          <cell r="A2770" t="str">
            <v>17.01.28</v>
          </cell>
          <cell r="B2770" t="str">
            <v>FP05 ALAMBRADO EM TUBO GALVANIZADO E TELA GALVANIZADA H=1,00M</v>
          </cell>
          <cell r="C2770" t="str">
            <v>M</v>
          </cell>
          <cell r="D2770">
            <v>68.260000000000005</v>
          </cell>
          <cell r="E2770">
            <v>2769</v>
          </cell>
          <cell r="F2770">
            <v>170128</v>
          </cell>
        </row>
        <row r="2771">
          <cell r="A2771" t="str">
            <v>17.01.29</v>
          </cell>
          <cell r="B2771" t="str">
            <v>FP 03 ALAMBRADO PARA QUADRAS DE ESPORTE - GP.6/EDIF - TG/4,5M</v>
          </cell>
          <cell r="C2771" t="str">
            <v>M</v>
          </cell>
          <cell r="D2771">
            <v>380.87</v>
          </cell>
          <cell r="E2771">
            <v>2770</v>
          </cell>
          <cell r="F2771">
            <v>170129</v>
          </cell>
        </row>
        <row r="2772">
          <cell r="A2772" t="str">
            <v>17.01.30</v>
          </cell>
          <cell r="B2772" t="str">
            <v>GRADIL DE FERRO PERFILADO - GE-1/EDIF</v>
          </cell>
          <cell r="C2772" t="str">
            <v>M</v>
          </cell>
          <cell r="D2772">
            <v>527.41</v>
          </cell>
          <cell r="E2772">
            <v>2771</v>
          </cell>
          <cell r="F2772">
            <v>170130</v>
          </cell>
        </row>
        <row r="2773">
          <cell r="A2773" t="str">
            <v>17.01.31</v>
          </cell>
          <cell r="B2773" t="str">
            <v>FP.01 GRADIL DE FERRO PERFILADO,TIPO PARQUE SEM MURETA - GP-5/DEPAVE</v>
          </cell>
          <cell r="C2773" t="str">
            <v>M</v>
          </cell>
          <cell r="D2773">
            <v>860.89</v>
          </cell>
          <cell r="E2773">
            <v>2772</v>
          </cell>
          <cell r="F2773">
            <v>170131</v>
          </cell>
        </row>
        <row r="2774">
          <cell r="A2774" t="str">
            <v>17.01.32</v>
          </cell>
          <cell r="B2774" t="str">
            <v>FP.02 GRADIL DE FERRO PERFILADO,TIPO PARQUE C/ MURETA - GPM-1/DEPAVE</v>
          </cell>
          <cell r="C2774" t="str">
            <v>M</v>
          </cell>
          <cell r="D2774">
            <v>833.52</v>
          </cell>
          <cell r="E2774">
            <v>2773</v>
          </cell>
          <cell r="F2774">
            <v>170132</v>
          </cell>
        </row>
        <row r="2775">
          <cell r="A2775" t="str">
            <v>17.01.33</v>
          </cell>
          <cell r="B2775" t="str">
            <v>FP.06 GRADIL/PEITORIL DE FERRO PERFILADO H=1,00M</v>
          </cell>
          <cell r="C2775" t="str">
            <v>M</v>
          </cell>
          <cell r="D2775">
            <v>175.48</v>
          </cell>
          <cell r="E2775">
            <v>2774</v>
          </cell>
          <cell r="F2775">
            <v>170133</v>
          </cell>
        </row>
        <row r="2776">
          <cell r="A2776" t="str">
            <v>17.01.34</v>
          </cell>
          <cell r="B2776" t="str">
            <v>PP.38 - PORTAO DE FERRO PERFILADO TIPO PARQUE (GP.5/GPM1)2,00M 1FL</v>
          </cell>
          <cell r="C2776" t="str">
            <v>UN</v>
          </cell>
          <cell r="D2776">
            <v>2742.14</v>
          </cell>
          <cell r="E2776">
            <v>2775</v>
          </cell>
          <cell r="F2776">
            <v>170134</v>
          </cell>
        </row>
        <row r="2777">
          <cell r="A2777" t="str">
            <v>17.01.35</v>
          </cell>
          <cell r="B2777" t="str">
            <v>PP.37 - PORTAO DE FERRO PERF.,TIPO PQE.(GP.5/GPM.1)1,50M 1FL</v>
          </cell>
          <cell r="C2777" t="str">
            <v>UN</v>
          </cell>
          <cell r="D2777">
            <v>2365.34</v>
          </cell>
          <cell r="E2777">
            <v>2776</v>
          </cell>
          <cell r="F2777">
            <v>170135</v>
          </cell>
        </row>
        <row r="2778">
          <cell r="A2778" t="str">
            <v>17.01.36</v>
          </cell>
          <cell r="B2778" t="str">
            <v>PP.39/PP.40-PORTAO DE FERRO PERF.TIPO PQE.(GP.5/GPM1)3,0M 1 OU 2FL</v>
          </cell>
          <cell r="C2778" t="str">
            <v>UN</v>
          </cell>
          <cell r="D2778">
            <v>3726.41</v>
          </cell>
          <cell r="E2778">
            <v>2777</v>
          </cell>
          <cell r="F2778">
            <v>170136</v>
          </cell>
        </row>
        <row r="2779">
          <cell r="A2779" t="str">
            <v>17.01.37</v>
          </cell>
          <cell r="B2779" t="str">
            <v>PP.41 - PORTAO DE FERRO PERFILADO,TIPO PARQUE (GP-5/GPM-1)-4,00M 2FL</v>
          </cell>
          <cell r="C2779" t="str">
            <v>UN</v>
          </cell>
          <cell r="D2779">
            <v>4698.01</v>
          </cell>
          <cell r="E2779">
            <v>2778</v>
          </cell>
          <cell r="F2779">
            <v>170137</v>
          </cell>
        </row>
        <row r="2780">
          <cell r="A2780" t="str">
            <v>17.01.38</v>
          </cell>
          <cell r="B2780" t="str">
            <v>PP.42 - PORTAO DE FERRO PERFILADO,TIPO PARQUE (GP-5/GPM-1)-6,00M 2FL</v>
          </cell>
          <cell r="C2780" t="str">
            <v>UN</v>
          </cell>
          <cell r="D2780">
            <v>6420.23</v>
          </cell>
          <cell r="E2780">
            <v>2779</v>
          </cell>
          <cell r="F2780">
            <v>170138</v>
          </cell>
        </row>
        <row r="2781">
          <cell r="A2781" t="str">
            <v>17.01.40</v>
          </cell>
          <cell r="B2781" t="str">
            <v>PP.15/19-PORTAO EM FERRO PERFILADO C/CHAPA, 1 FL</v>
          </cell>
          <cell r="C2781" t="str">
            <v>M2</v>
          </cell>
          <cell r="D2781">
            <v>410.9</v>
          </cell>
          <cell r="E2781">
            <v>2780</v>
          </cell>
          <cell r="F2781">
            <v>170140</v>
          </cell>
        </row>
        <row r="2782">
          <cell r="A2782" t="str">
            <v>17.01.41</v>
          </cell>
          <cell r="B2782" t="str">
            <v>PP.20/24-PORTAO EM FERRO PERFILADO C/ TELA, 1 FL</v>
          </cell>
          <cell r="C2782" t="str">
            <v>M2</v>
          </cell>
          <cell r="D2782">
            <v>291.67</v>
          </cell>
          <cell r="E2782">
            <v>2781</v>
          </cell>
          <cell r="F2782">
            <v>170141</v>
          </cell>
        </row>
        <row r="2783">
          <cell r="A2783" t="str">
            <v>17.01.42</v>
          </cell>
          <cell r="B2783" t="str">
            <v>PP.25/29-PORTAO EM FERRO PERFILADO C/ CHAPA, 2 FLS</v>
          </cell>
          <cell r="C2783" t="str">
            <v>M2</v>
          </cell>
          <cell r="D2783">
            <v>405.52</v>
          </cell>
          <cell r="E2783">
            <v>2782</v>
          </cell>
          <cell r="F2783">
            <v>170142</v>
          </cell>
        </row>
        <row r="2784">
          <cell r="A2784" t="str">
            <v>17.01.43</v>
          </cell>
          <cell r="B2784" t="str">
            <v>PP.30/34-PORTAO EM FERRO PERFILADO C/ TELA, 2 FLS</v>
          </cell>
          <cell r="C2784" t="str">
            <v>M2</v>
          </cell>
          <cell r="D2784">
            <v>284.27999999999997</v>
          </cell>
          <cell r="E2784">
            <v>2783</v>
          </cell>
          <cell r="F2784">
            <v>170143</v>
          </cell>
        </row>
        <row r="2785">
          <cell r="A2785" t="str">
            <v>17.01.44</v>
          </cell>
          <cell r="B2785" t="str">
            <v>PP.43/44-PORTAO EM FERRO PERFILADO C/ CHAPA, 1 FL, H=1,00M</v>
          </cell>
          <cell r="C2785" t="str">
            <v>M2</v>
          </cell>
          <cell r="D2785">
            <v>430.07</v>
          </cell>
          <cell r="E2785">
            <v>2784</v>
          </cell>
          <cell r="F2785">
            <v>170144</v>
          </cell>
        </row>
        <row r="2786">
          <cell r="A2786" t="str">
            <v>17.01.45</v>
          </cell>
          <cell r="B2786" t="str">
            <v>PP.45/46-PORTAO EM FERRO PERFILADO C/ TELA, 1FL, H=1,00M</v>
          </cell>
          <cell r="C2786" t="str">
            <v>M2</v>
          </cell>
          <cell r="D2786">
            <v>313.22000000000003</v>
          </cell>
          <cell r="E2786">
            <v>2785</v>
          </cell>
          <cell r="F2786">
            <v>170145</v>
          </cell>
        </row>
        <row r="2787">
          <cell r="A2787" t="str">
            <v>17.01.55</v>
          </cell>
          <cell r="B2787" t="str">
            <v>FV.01 MURO DE FECHO, TIJ.APAREN E ELEM.CONC MF.01/EDIF  FUND.C/BROCA</v>
          </cell>
          <cell r="C2787" t="str">
            <v>M</v>
          </cell>
          <cell r="D2787">
            <v>321.37</v>
          </cell>
          <cell r="E2787">
            <v>2786</v>
          </cell>
          <cell r="F2787">
            <v>170155</v>
          </cell>
        </row>
        <row r="2788">
          <cell r="A2788" t="str">
            <v>17.01.57</v>
          </cell>
          <cell r="B2788" t="str">
            <v>FV.02 MURO DE FECHO,TIJ APARENTES,MF.02/EDIF  FUNDACAO COM BROCAS</v>
          </cell>
          <cell r="C2788" t="str">
            <v>M</v>
          </cell>
          <cell r="D2788">
            <v>270.07</v>
          </cell>
          <cell r="E2788">
            <v>2787</v>
          </cell>
          <cell r="F2788">
            <v>170157</v>
          </cell>
        </row>
        <row r="2789">
          <cell r="A2789" t="str">
            <v>17.01.59</v>
          </cell>
          <cell r="B2789" t="str">
            <v>FC.01 MURO DE FECHO, ELEMENTOS DE CONC. MF.D3/EDIF - FUND. C/ BROCAS</v>
          </cell>
          <cell r="C2789" t="str">
            <v>M</v>
          </cell>
          <cell r="D2789">
            <v>342.92</v>
          </cell>
          <cell r="E2789">
            <v>2788</v>
          </cell>
          <cell r="F2789">
            <v>170159</v>
          </cell>
        </row>
        <row r="2790">
          <cell r="A2790" t="str">
            <v>17.01.61</v>
          </cell>
          <cell r="B2790" t="str">
            <v>FV.03 MURO DE FECHO, TIJ MACICOS COMUNS,MF.04/EDIF - FUND. C/ BROCAS</v>
          </cell>
          <cell r="C2790" t="str">
            <v>M</v>
          </cell>
          <cell r="D2790">
            <v>280.69</v>
          </cell>
          <cell r="E2790">
            <v>2789</v>
          </cell>
          <cell r="F2790">
            <v>170161</v>
          </cell>
        </row>
        <row r="2791">
          <cell r="A2791" t="str">
            <v>17.01.64</v>
          </cell>
          <cell r="B2791" t="str">
            <v>FV.15/16-MURO DE FECHO EM BLOCOS E ESTR.CONC.,FUND.C/BROCAS</v>
          </cell>
          <cell r="C2791" t="str">
            <v>M</v>
          </cell>
          <cell r="D2791">
            <v>224.23</v>
          </cell>
          <cell r="E2791">
            <v>2790</v>
          </cell>
          <cell r="F2791">
            <v>170164</v>
          </cell>
        </row>
        <row r="2792">
          <cell r="A2792" t="str">
            <v>17.01.70</v>
          </cell>
          <cell r="B2792" t="str">
            <v>MURO DE ARRIMO H=1,40M C/DRENAGEM CONF DET EDIF</v>
          </cell>
          <cell r="C2792" t="str">
            <v>M</v>
          </cell>
          <cell r="D2792">
            <v>698.14</v>
          </cell>
          <cell r="E2792">
            <v>2791</v>
          </cell>
          <cell r="F2792">
            <v>170170</v>
          </cell>
        </row>
        <row r="2793">
          <cell r="A2793" t="str">
            <v>17.01.71</v>
          </cell>
          <cell r="B2793" t="str">
            <v>MURO DE ARRIMO H=2,50M C/ DRENAGEM - CONF. DET.  EDIF</v>
          </cell>
          <cell r="C2793" t="str">
            <v>M</v>
          </cell>
          <cell r="D2793">
            <v>1234.18</v>
          </cell>
          <cell r="E2793">
            <v>2792</v>
          </cell>
          <cell r="F2793">
            <v>170171</v>
          </cell>
        </row>
        <row r="2794">
          <cell r="A2794" t="str">
            <v>17.01.72</v>
          </cell>
          <cell r="B2794" t="str">
            <v>MURO DE ARRIMO H=3,50M, C/ DRENAGEM - CONF. DET. EDIF</v>
          </cell>
          <cell r="C2794" t="str">
            <v>M</v>
          </cell>
          <cell r="D2794">
            <v>2385.66</v>
          </cell>
          <cell r="E2794">
            <v>2793</v>
          </cell>
          <cell r="F2794">
            <v>170172</v>
          </cell>
        </row>
        <row r="2795">
          <cell r="A2795" t="str">
            <v>17.01.73</v>
          </cell>
          <cell r="B2795" t="str">
            <v>MURO DE ARRIMO H=4,50M, C/ DRENAGEM - CONF. DET. EDIF</v>
          </cell>
          <cell r="C2795" t="str">
            <v>M</v>
          </cell>
          <cell r="D2795">
            <v>2800.03</v>
          </cell>
          <cell r="E2795">
            <v>2794</v>
          </cell>
          <cell r="F2795">
            <v>170173</v>
          </cell>
        </row>
        <row r="2796">
          <cell r="A2796" t="str">
            <v>17.01.80</v>
          </cell>
          <cell r="B2796" t="str">
            <v>FV.12/13-MURETA DE ARRIMO EM BLOCOS DE CONCRETO, H=1,00 M</v>
          </cell>
          <cell r="C2796" t="str">
            <v>M</v>
          </cell>
          <cell r="D2796">
            <v>307.83</v>
          </cell>
          <cell r="E2796">
            <v>2795</v>
          </cell>
          <cell r="F2796">
            <v>170180</v>
          </cell>
        </row>
        <row r="2797">
          <cell r="A2797" t="str">
            <v>17.01.81</v>
          </cell>
          <cell r="B2797" t="str">
            <v>FV.14 - MURETA DE ARRIMO EM BLOCOS DE CONCRETO H=1,00 M CHAPISCADO</v>
          </cell>
          <cell r="C2797" t="str">
            <v>M</v>
          </cell>
          <cell r="D2797">
            <v>311.14999999999998</v>
          </cell>
          <cell r="E2797">
            <v>2796</v>
          </cell>
          <cell r="F2797">
            <v>170181</v>
          </cell>
        </row>
        <row r="2798">
          <cell r="A2798" t="str">
            <v>17.01.90</v>
          </cell>
          <cell r="B2798" t="str">
            <v>GRADIL FºGALV.ELETROFUND.MALHA62X132MM,C/MONTANTE CD 1,65M, S/PINT.</v>
          </cell>
          <cell r="C2798" t="str">
            <v>M2</v>
          </cell>
          <cell r="D2798">
            <v>191.78</v>
          </cell>
          <cell r="E2798">
            <v>2797</v>
          </cell>
          <cell r="F2798">
            <v>170190</v>
          </cell>
        </row>
        <row r="2799">
          <cell r="A2799" t="str">
            <v>17.01.91</v>
          </cell>
          <cell r="B2799" t="str">
            <v>GRADIL FºGALV.ELETROF.MALHA62X132MM,C/MONTANTE CD 1,65M C/PINT ELET.</v>
          </cell>
          <cell r="C2799" t="str">
            <v>M2</v>
          </cell>
          <cell r="D2799">
            <v>233.42</v>
          </cell>
          <cell r="E2799">
            <v>2798</v>
          </cell>
          <cell r="F2799">
            <v>170191</v>
          </cell>
        </row>
        <row r="2800">
          <cell r="A2800" t="str">
            <v>17.01.92</v>
          </cell>
          <cell r="B2800" t="str">
            <v>PORTAO FºGALV.ELETROFUNDIDO,MALHA62X132MM,DE ABRIR,1FL,S/PINTURA</v>
          </cell>
          <cell r="C2800" t="str">
            <v>M2</v>
          </cell>
          <cell r="D2800">
            <v>240.95</v>
          </cell>
          <cell r="E2800">
            <v>2799</v>
          </cell>
          <cell r="F2800">
            <v>170192</v>
          </cell>
        </row>
        <row r="2801">
          <cell r="A2801" t="str">
            <v>17.01.93</v>
          </cell>
          <cell r="B2801" t="str">
            <v>PORTAO FºGALV.ELETROFUND.MALHA 62X132MM,DE ABRIR,1FL,C/PINTURA ELETR</v>
          </cell>
          <cell r="C2801" t="str">
            <v>M2</v>
          </cell>
          <cell r="D2801">
            <v>261.20999999999998</v>
          </cell>
          <cell r="E2801">
            <v>2800</v>
          </cell>
          <cell r="F2801">
            <v>170193</v>
          </cell>
        </row>
        <row r="2802">
          <cell r="A2802" t="str">
            <v>17.01.94</v>
          </cell>
          <cell r="B2802" t="str">
            <v>PORTAO FºGALV.ELETROFUND.MALHA 62X132MM,DE ABRIR,2 FLS, S/ PINTURA</v>
          </cell>
          <cell r="C2802" t="str">
            <v>M2</v>
          </cell>
          <cell r="D2802">
            <v>237.3</v>
          </cell>
          <cell r="E2802">
            <v>2801</v>
          </cell>
          <cell r="F2802">
            <v>170194</v>
          </cell>
        </row>
        <row r="2803">
          <cell r="A2803" t="str">
            <v>17.01.95</v>
          </cell>
          <cell r="B2803" t="str">
            <v>PORTAO FºGALV.ELETROFUNDID.MALHA 62X132MM,DE ABRIR,2FLS,C/PINT.ELETR</v>
          </cell>
          <cell r="C2803" t="str">
            <v>M2</v>
          </cell>
          <cell r="D2803">
            <v>257.56</v>
          </cell>
          <cell r="E2803">
            <v>2802</v>
          </cell>
          <cell r="F2803">
            <v>170195</v>
          </cell>
        </row>
        <row r="2804">
          <cell r="A2804" t="str">
            <v>17.01.96</v>
          </cell>
          <cell r="B2804" t="str">
            <v>PORTAO FºGALV.ELETROFUND.MALHA 62X132MM,DE CORRER, S/PINTURA</v>
          </cell>
          <cell r="C2804" t="str">
            <v>M2</v>
          </cell>
          <cell r="D2804">
            <v>258.64999999999998</v>
          </cell>
          <cell r="E2804">
            <v>2803</v>
          </cell>
          <cell r="F2804">
            <v>170196</v>
          </cell>
        </row>
        <row r="2805">
          <cell r="A2805" t="str">
            <v>17.01.97</v>
          </cell>
          <cell r="B2805" t="str">
            <v>PORTAO FºGALV.ELETROFUNDID.MALHA 62X132MM,DE CORRER,C/PINTURA ELETRO</v>
          </cell>
          <cell r="C2805" t="str">
            <v>M2</v>
          </cell>
          <cell r="D2805">
            <v>294.11</v>
          </cell>
          <cell r="E2805">
            <v>2804</v>
          </cell>
          <cell r="F2805">
            <v>170197</v>
          </cell>
        </row>
        <row r="2806">
          <cell r="B2806" t="str">
            <v>PAVIMENTAÇÃO</v>
          </cell>
          <cell r="E2806">
            <v>2805</v>
          </cell>
        </row>
        <row r="2807">
          <cell r="A2807" t="str">
            <v>17.02.01</v>
          </cell>
          <cell r="B2807" t="str">
            <v>CONCRETO SIMPLES DESEMPENADO E RIPADO,200KG CIM/M3</v>
          </cell>
          <cell r="C2807" t="str">
            <v>M3</v>
          </cell>
          <cell r="D2807">
            <v>309.43</v>
          </cell>
          <cell r="E2807">
            <v>2806</v>
          </cell>
          <cell r="F2807">
            <v>170201</v>
          </cell>
        </row>
        <row r="2808">
          <cell r="A2808" t="str">
            <v>17.02.02</v>
          </cell>
          <cell r="B2808" t="str">
            <v>CONCRETO DESEMPENADO E RIPADO(PMSP-DL.1009/47),335KG CIM/M3 - 7CM</v>
          </cell>
          <cell r="C2808" t="str">
            <v>M2</v>
          </cell>
          <cell r="D2808">
            <v>29.59</v>
          </cell>
          <cell r="E2808">
            <v>2807</v>
          </cell>
          <cell r="F2808">
            <v>170202</v>
          </cell>
        </row>
        <row r="2809">
          <cell r="A2809" t="str">
            <v>17.02.03</v>
          </cell>
          <cell r="B2809" t="str">
            <v>NC.05 CONC. DESEMPENADO C/ JUNTAS EM GRANITO E=2CM APAR QUADRICULADO</v>
          </cell>
          <cell r="C2809" t="str">
            <v>M2</v>
          </cell>
          <cell r="D2809">
            <v>68.28</v>
          </cell>
          <cell r="E2809">
            <v>2808</v>
          </cell>
          <cell r="F2809">
            <v>170203</v>
          </cell>
        </row>
        <row r="2810">
          <cell r="A2810" t="str">
            <v>17.02.04</v>
          </cell>
          <cell r="B2810" t="str">
            <v>NC.05 CONCRETO DESEMP.C/JUNTAS EM PEDRA MIRACEMA E.MED=1,2CM QUADRI.</v>
          </cell>
          <cell r="C2810" t="str">
            <v>M2</v>
          </cell>
          <cell r="D2810">
            <v>56.53</v>
          </cell>
          <cell r="E2810">
            <v>2809</v>
          </cell>
          <cell r="F2810">
            <v>170204</v>
          </cell>
        </row>
        <row r="2811">
          <cell r="A2811" t="str">
            <v>17.02.05</v>
          </cell>
          <cell r="B2811" t="str">
            <v>NC.06 CONC.DESEMPENADO C/JUNTAS EM GRANITO E=2CM APAR. - FAIXAS</v>
          </cell>
          <cell r="C2811" t="str">
            <v>M2</v>
          </cell>
          <cell r="D2811">
            <v>48.17</v>
          </cell>
          <cell r="E2811">
            <v>2810</v>
          </cell>
          <cell r="F2811">
            <v>170205</v>
          </cell>
        </row>
        <row r="2812">
          <cell r="A2812" t="str">
            <v>17.02.06</v>
          </cell>
          <cell r="B2812" t="str">
            <v>NC.06 CONC.DESEMP.COM JUNTAS EM PEDRA MIRACEMA E.MED=1,2CM EM FAIXAS</v>
          </cell>
          <cell r="C2812" t="str">
            <v>M2</v>
          </cell>
          <cell r="D2812">
            <v>42.07</v>
          </cell>
          <cell r="E2812">
            <v>2811</v>
          </cell>
          <cell r="F2812">
            <v>170206</v>
          </cell>
        </row>
        <row r="2813">
          <cell r="A2813" t="str">
            <v>17.02.07</v>
          </cell>
          <cell r="B2813" t="str">
            <v>LADRILHO HIDRAULICO SULCADO,BRANCO OU PRETO</v>
          </cell>
          <cell r="C2813" t="str">
            <v>M2</v>
          </cell>
          <cell r="D2813">
            <v>44.43</v>
          </cell>
          <cell r="E2813">
            <v>2812</v>
          </cell>
          <cell r="F2813">
            <v>170207</v>
          </cell>
        </row>
        <row r="2814">
          <cell r="A2814" t="str">
            <v>17.02.08</v>
          </cell>
          <cell r="B2814" t="str">
            <v>LADRILHO HIDRAULICO SULCADO,BRANCO E PRETO - TIPO MAPA DE S.PAULO</v>
          </cell>
          <cell r="C2814" t="str">
            <v>M2</v>
          </cell>
          <cell r="D2814">
            <v>41.35</v>
          </cell>
          <cell r="E2814">
            <v>2813</v>
          </cell>
          <cell r="F2814">
            <v>170208</v>
          </cell>
        </row>
        <row r="2815">
          <cell r="A2815" t="str">
            <v>17.02.10</v>
          </cell>
          <cell r="B2815" t="str">
            <v>LAJOTA SEXTAVADA DE CONCRETO,ARTICULADA - 6CM</v>
          </cell>
          <cell r="C2815" t="str">
            <v>M2</v>
          </cell>
          <cell r="D2815">
            <v>36.76</v>
          </cell>
          <cell r="E2815">
            <v>2814</v>
          </cell>
          <cell r="F2815">
            <v>170210</v>
          </cell>
        </row>
        <row r="2816">
          <cell r="A2816" t="str">
            <v>17.02.11</v>
          </cell>
          <cell r="B2816" t="str">
            <v>LAJOTA SEXTAVADA DE CONCRETO,ARTICULADA - 8CM</v>
          </cell>
          <cell r="C2816" t="str">
            <v>M2</v>
          </cell>
          <cell r="D2816">
            <v>35.090000000000003</v>
          </cell>
          <cell r="E2816">
            <v>2815</v>
          </cell>
          <cell r="F2816">
            <v>170211</v>
          </cell>
        </row>
        <row r="2817">
          <cell r="A2817" t="str">
            <v>17.02.12</v>
          </cell>
          <cell r="B2817" t="str">
            <v>LAJOTA SEXTAVADA DE CONCRETO,ARTICULADA - 10CM</v>
          </cell>
          <cell r="C2817" t="str">
            <v>M2</v>
          </cell>
          <cell r="D2817">
            <v>45</v>
          </cell>
          <cell r="E2817">
            <v>2816</v>
          </cell>
          <cell r="F2817">
            <v>170212</v>
          </cell>
        </row>
        <row r="2818">
          <cell r="A2818" t="str">
            <v>17.02.13</v>
          </cell>
          <cell r="B2818" t="str">
            <v>CONCRETO SIMPLES C/AGREGADO RECICLADO,DESEMP.E RIPADO-200KG CIM/M3</v>
          </cell>
          <cell r="C2818" t="str">
            <v>M3</v>
          </cell>
          <cell r="D2818">
            <v>281.75</v>
          </cell>
          <cell r="E2818">
            <v>2817</v>
          </cell>
          <cell r="F2818">
            <v>170213</v>
          </cell>
        </row>
        <row r="2819">
          <cell r="A2819" t="str">
            <v>17.02.14</v>
          </cell>
          <cell r="B2819" t="str">
            <v>CONCRETO C/AGREG.RECICL.DESEMP.E RIP.(PMSP-DL1009/47,335KGCIM/M3-7CM</v>
          </cell>
          <cell r="C2819" t="str">
            <v>M2</v>
          </cell>
          <cell r="D2819">
            <v>28.91</v>
          </cell>
          <cell r="E2819">
            <v>2818</v>
          </cell>
          <cell r="F2819">
            <v>170214</v>
          </cell>
        </row>
        <row r="2820">
          <cell r="A2820" t="str">
            <v>17.02.15</v>
          </cell>
          <cell r="B2820" t="str">
            <v>LAJOTA PRE-MOLDADA DE CONCRETO E=7CM - JUNTA DE GRAMA</v>
          </cell>
          <cell r="C2820" t="str">
            <v>M2</v>
          </cell>
          <cell r="D2820">
            <v>20.16</v>
          </cell>
          <cell r="E2820">
            <v>2819</v>
          </cell>
          <cell r="F2820">
            <v>170215</v>
          </cell>
        </row>
        <row r="2821">
          <cell r="A2821" t="str">
            <v>17.02.18</v>
          </cell>
          <cell r="B2821" t="str">
            <v>LAJOTA DE CONC.MOLDADA"IN LOCO",TIPO PMSP E=7CM JUNTA DE PEDRISCO</v>
          </cell>
          <cell r="C2821" t="str">
            <v>M2</v>
          </cell>
          <cell r="D2821">
            <v>17.670000000000002</v>
          </cell>
          <cell r="E2821">
            <v>2820</v>
          </cell>
          <cell r="F2821">
            <v>170218</v>
          </cell>
        </row>
        <row r="2822">
          <cell r="A2822" t="str">
            <v>17.02.19</v>
          </cell>
          <cell r="B2822" t="str">
            <v>LAJOTA DE CONC.MOLDADA"IN LOCO",TIPO PMSP E=7CM - JUNTA DE ARGAMASSA</v>
          </cell>
          <cell r="C2822" t="str">
            <v>M2</v>
          </cell>
          <cell r="D2822">
            <v>18.760000000000002</v>
          </cell>
          <cell r="E2822">
            <v>2821</v>
          </cell>
          <cell r="F2822">
            <v>170219</v>
          </cell>
        </row>
        <row r="2823">
          <cell r="A2823" t="str">
            <v>17.02.23</v>
          </cell>
          <cell r="B2823" t="str">
            <v>PARALELEPIPEDO SOBRE BASE DE AREIA</v>
          </cell>
          <cell r="C2823" t="str">
            <v>M2</v>
          </cell>
          <cell r="D2823">
            <v>34.340000000000003</v>
          </cell>
          <cell r="E2823">
            <v>2822</v>
          </cell>
          <cell r="F2823">
            <v>170223</v>
          </cell>
        </row>
        <row r="2824">
          <cell r="A2824" t="str">
            <v>17.02.24</v>
          </cell>
          <cell r="B2824" t="str">
            <v>PARALELEPIPEDO SOBRE BASE DE CONCRETO</v>
          </cell>
          <cell r="C2824" t="str">
            <v>M2</v>
          </cell>
          <cell r="D2824">
            <v>49.51</v>
          </cell>
          <cell r="E2824">
            <v>2823</v>
          </cell>
          <cell r="F2824">
            <v>170224</v>
          </cell>
        </row>
        <row r="2825">
          <cell r="A2825" t="str">
            <v>17.02.25</v>
          </cell>
          <cell r="B2825" t="str">
            <v>MOSAICO PORTUGUES,UMA OU DUAS CORES,SOBRE BASE DE AREIA</v>
          </cell>
          <cell r="C2825" t="str">
            <v>M2</v>
          </cell>
          <cell r="D2825">
            <v>90.44</v>
          </cell>
          <cell r="E2825">
            <v>2824</v>
          </cell>
          <cell r="F2825">
            <v>170225</v>
          </cell>
        </row>
        <row r="2826">
          <cell r="A2826" t="str">
            <v>17.02.26</v>
          </cell>
          <cell r="B2826" t="str">
            <v>MOSAICO PORTUGUES,UMA OU DUAS CORES,SOBRE BASE DE CONCRETO</v>
          </cell>
          <cell r="C2826" t="str">
            <v>M2</v>
          </cell>
          <cell r="D2826">
            <v>97.25</v>
          </cell>
          <cell r="E2826">
            <v>2825</v>
          </cell>
          <cell r="F2826">
            <v>170226</v>
          </cell>
        </row>
        <row r="2827">
          <cell r="A2827" t="str">
            <v>17.02.27</v>
          </cell>
          <cell r="B2827" t="str">
            <v>PARALELEPIPEDO SOBRE BASE DE AREIA RECICLADA</v>
          </cell>
          <cell r="C2827" t="str">
            <v>M2</v>
          </cell>
          <cell r="D2827">
            <v>31.93</v>
          </cell>
          <cell r="E2827">
            <v>2826</v>
          </cell>
          <cell r="F2827">
            <v>170227</v>
          </cell>
        </row>
        <row r="2828">
          <cell r="A2828" t="str">
            <v>17.02.28</v>
          </cell>
          <cell r="B2828" t="str">
            <v>PARALELEPIPEDO SOBRE BASE DE CONCRETO C/ AGREGADO RECICLADO</v>
          </cell>
          <cell r="C2828" t="str">
            <v>M2</v>
          </cell>
          <cell r="D2828">
            <v>48.52</v>
          </cell>
          <cell r="E2828">
            <v>2827</v>
          </cell>
          <cell r="F2828">
            <v>170228</v>
          </cell>
        </row>
        <row r="2829">
          <cell r="A2829" t="str">
            <v>17.02.29</v>
          </cell>
          <cell r="B2829" t="str">
            <v>PEDRISCO - FORNECIMENTO E ESPALHAMENTO COM COMPACTACAO MECANICA</v>
          </cell>
          <cell r="C2829" t="str">
            <v>M3</v>
          </cell>
          <cell r="D2829">
            <v>51.84</v>
          </cell>
          <cell r="E2829">
            <v>2828</v>
          </cell>
          <cell r="F2829">
            <v>170229</v>
          </cell>
        </row>
        <row r="2830">
          <cell r="A2830" t="str">
            <v>17.02.30</v>
          </cell>
          <cell r="B2830" t="str">
            <v>PEDRISCO COM COMPACTACAO MANUAL - ESPESSURA 5CM</v>
          </cell>
          <cell r="C2830" t="str">
            <v>M2</v>
          </cell>
          <cell r="D2830">
            <v>3.01</v>
          </cell>
          <cell r="E2830">
            <v>2829</v>
          </cell>
          <cell r="F2830">
            <v>170230</v>
          </cell>
        </row>
        <row r="2831">
          <cell r="A2831" t="str">
            <v>17.02.31</v>
          </cell>
          <cell r="B2831" t="str">
            <v>PO DE BRITA COM COMPACTACAO MECANICA - ESPESSURA 10CM</v>
          </cell>
          <cell r="C2831" t="str">
            <v>M2</v>
          </cell>
          <cell r="D2831">
            <v>8.07</v>
          </cell>
          <cell r="E2831">
            <v>2830</v>
          </cell>
          <cell r="F2831">
            <v>170231</v>
          </cell>
        </row>
        <row r="2832">
          <cell r="A2832" t="str">
            <v>17.02.32</v>
          </cell>
          <cell r="B2832" t="str">
            <v>PEDRA BRITADA N.2 COM COMPACTACAO MANUAL - 5CM</v>
          </cell>
          <cell r="C2832" t="str">
            <v>M2</v>
          </cell>
          <cell r="D2832">
            <v>3.26</v>
          </cell>
          <cell r="E2832">
            <v>2831</v>
          </cell>
          <cell r="F2832">
            <v>170232</v>
          </cell>
        </row>
        <row r="2833">
          <cell r="A2833" t="str">
            <v>17.02.33</v>
          </cell>
          <cell r="B2833" t="str">
            <v>PEDRISCO RECICLADO-FORNECI/TO E ESPALHA/TO C/ COMPACTACAO MECANICA</v>
          </cell>
          <cell r="C2833" t="str">
            <v>M3</v>
          </cell>
          <cell r="D2833">
            <v>100.04</v>
          </cell>
          <cell r="E2833">
            <v>2832</v>
          </cell>
          <cell r="F2833">
            <v>170233</v>
          </cell>
        </row>
        <row r="2834">
          <cell r="A2834" t="str">
            <v>17.02.34</v>
          </cell>
          <cell r="B2834" t="str">
            <v>PEDRISCO RECICLADO C/COMPACTACAO MANUAL - ESPESSURA 5CM</v>
          </cell>
          <cell r="C2834" t="str">
            <v>M2</v>
          </cell>
          <cell r="D2834">
            <v>2.12</v>
          </cell>
          <cell r="E2834">
            <v>2833</v>
          </cell>
          <cell r="F2834">
            <v>170234</v>
          </cell>
        </row>
        <row r="2835">
          <cell r="A2835" t="str">
            <v>17.02.35</v>
          </cell>
          <cell r="B2835" t="str">
            <v>AGREGADO RECICLADO FINO COMPACTACAO MECANICA-ESP. 10CM</v>
          </cell>
          <cell r="C2835" t="str">
            <v>M2</v>
          </cell>
          <cell r="D2835">
            <v>5.9</v>
          </cell>
          <cell r="E2835">
            <v>2834</v>
          </cell>
          <cell r="F2835">
            <v>170235</v>
          </cell>
        </row>
        <row r="2836">
          <cell r="A2836" t="str">
            <v>17.02.36</v>
          </cell>
          <cell r="B2836" t="str">
            <v>AGREGADO RECICLADO N.2 C/COMPACTACAO MANUAL - 5CM</v>
          </cell>
          <cell r="C2836" t="str">
            <v>M2</v>
          </cell>
          <cell r="D2836">
            <v>2.56</v>
          </cell>
          <cell r="E2836">
            <v>2835</v>
          </cell>
          <cell r="F2836">
            <v>170236</v>
          </cell>
        </row>
        <row r="2837">
          <cell r="A2837" t="str">
            <v>17.02.38</v>
          </cell>
          <cell r="B2837" t="str">
            <v>MOSAICO PORT.UMA OU DUAS CORES, SOBRE BASE DE CONCR.C/AGREG.RECICL.</v>
          </cell>
          <cell r="C2837" t="str">
            <v>M2</v>
          </cell>
          <cell r="D2837">
            <v>96</v>
          </cell>
          <cell r="E2837">
            <v>2836</v>
          </cell>
          <cell r="F2837">
            <v>170238</v>
          </cell>
        </row>
        <row r="2838">
          <cell r="A2838" t="str">
            <v>17.02.40</v>
          </cell>
          <cell r="B2838" t="str">
            <v>PAVIMENTACAO ASFALTICA PARA TRAFEGO MEDIO (POR PENETRACAO)</v>
          </cell>
          <cell r="C2838" t="str">
            <v>M2</v>
          </cell>
          <cell r="D2838">
            <v>13.05</v>
          </cell>
          <cell r="E2838">
            <v>2837</v>
          </cell>
          <cell r="F2838">
            <v>170240</v>
          </cell>
        </row>
        <row r="2839">
          <cell r="A2839" t="str">
            <v>17.02.50</v>
          </cell>
          <cell r="B2839" t="str">
            <v>GUIA DE CONCRETO RETA OU CURVA,TIPO PMSP</v>
          </cell>
          <cell r="C2839" t="str">
            <v>M</v>
          </cell>
          <cell r="D2839">
            <v>26.54</v>
          </cell>
          <cell r="E2839">
            <v>2838</v>
          </cell>
          <cell r="F2839">
            <v>170250</v>
          </cell>
        </row>
        <row r="2840">
          <cell r="A2840" t="str">
            <v>17.02.51</v>
          </cell>
          <cell r="B2840" t="str">
            <v>GUIA DE CONCRETO C/AGREGADO RECICLADO,RETA OU CURVA TIPO PMSP</v>
          </cell>
          <cell r="C2840" t="str">
            <v>M</v>
          </cell>
          <cell r="D2840">
            <v>26.43</v>
          </cell>
          <cell r="E2840">
            <v>2839</v>
          </cell>
          <cell r="F2840">
            <v>170251</v>
          </cell>
        </row>
        <row r="2841">
          <cell r="A2841" t="str">
            <v>17.02.52</v>
          </cell>
          <cell r="B2841" t="str">
            <v>SARJETA DE CONCRETO,INCLUSIVE PREPARO DE CAIXA</v>
          </cell>
          <cell r="C2841" t="str">
            <v>M3</v>
          </cell>
          <cell r="D2841">
            <v>216.33</v>
          </cell>
          <cell r="E2841">
            <v>2840</v>
          </cell>
          <cell r="F2841">
            <v>170252</v>
          </cell>
        </row>
        <row r="2842">
          <cell r="A2842" t="str">
            <v>17.02.54</v>
          </cell>
          <cell r="B2842" t="str">
            <v>REBAIXAMENTO DE GUIA</v>
          </cell>
          <cell r="C2842" t="str">
            <v>M</v>
          </cell>
          <cell r="D2842">
            <v>9.9499999999999993</v>
          </cell>
          <cell r="E2842">
            <v>2841</v>
          </cell>
          <cell r="F2842">
            <v>170254</v>
          </cell>
        </row>
        <row r="2843">
          <cell r="A2843" t="str">
            <v>17.02.55</v>
          </cell>
          <cell r="B2843" t="str">
            <v>REBAIXAMENTO DE GUIA COM CONCRETO RECICLADO</v>
          </cell>
          <cell r="C2843" t="str">
            <v>M</v>
          </cell>
          <cell r="D2843">
            <v>9.4499999999999993</v>
          </cell>
          <cell r="E2843">
            <v>2842</v>
          </cell>
          <cell r="F2843">
            <v>170255</v>
          </cell>
        </row>
        <row r="2844">
          <cell r="A2844" t="str">
            <v>17.02.60</v>
          </cell>
          <cell r="B2844" t="str">
            <v>PISO CIMENTÍCIO VIDRO-PRENSADO À 240TON - ALTA RESIST. 40X40X3 CM -</v>
          </cell>
          <cell r="D2844">
            <v>90.35</v>
          </cell>
          <cell r="E2844">
            <v>2843</v>
          </cell>
          <cell r="F2844">
            <v>170260</v>
          </cell>
        </row>
        <row r="2845">
          <cell r="A2845" t="str">
            <v>17.02.61</v>
          </cell>
          <cell r="B2845" t="str">
            <v>PISO CIMENTÍCIO VIBRO-PRENSADO À 240TON - ALTA RESISTÊNCIA - 40X40X3CM - LISI - CINZA - COLOCADO</v>
          </cell>
          <cell r="C2845" t="str">
            <v>M2</v>
          </cell>
          <cell r="D2845">
            <v>86.35</v>
          </cell>
          <cell r="E2845">
            <v>2844</v>
          </cell>
          <cell r="F2845">
            <v>170261</v>
          </cell>
        </row>
        <row r="2846">
          <cell r="A2846" t="str">
            <v>17.02.62</v>
          </cell>
          <cell r="B2846" t="str">
            <v>PISO CIMENTÍCIO VIBRO-PRENSADO À 240TON - ALATA RESISTÊNCIA - 40X40X3CM - LISO - BRANCO - COLOCADO</v>
          </cell>
          <cell r="C2846" t="str">
            <v>M2</v>
          </cell>
          <cell r="D2846">
            <v>92.35</v>
          </cell>
          <cell r="E2846">
            <v>2845</v>
          </cell>
          <cell r="F2846">
            <v>170262</v>
          </cell>
        </row>
        <row r="2847">
          <cell r="A2847" t="str">
            <v>17.02.63</v>
          </cell>
          <cell r="B2847" t="str">
            <v>PISO CIMENTÍCIO VIBRO-PRENSADO À 240TON - ALTA RESISTÊNCIA - 40X40X2CM - LISO - CINZA CLARO - COLOCADO</v>
          </cell>
          <cell r="C2847" t="str">
            <v>M2</v>
          </cell>
          <cell r="D2847">
            <v>49.02</v>
          </cell>
          <cell r="E2847">
            <v>2846</v>
          </cell>
          <cell r="F2847">
            <v>170263</v>
          </cell>
        </row>
        <row r="2848">
          <cell r="A2848" t="str">
            <v>17.02.64</v>
          </cell>
          <cell r="B2848" t="str">
            <v>PISO CIMENTÍCIO VIBRO-PRENSADO À 240TON - ALTA RESISTÊNCIA - 40X40X2CM - LISO - CINZA - COLOCADO</v>
          </cell>
          <cell r="C2848" t="str">
            <v>M2</v>
          </cell>
          <cell r="D2848">
            <v>96.35</v>
          </cell>
          <cell r="E2848">
            <v>2847</v>
          </cell>
          <cell r="F2848">
            <v>170264</v>
          </cell>
        </row>
        <row r="2849">
          <cell r="A2849" t="str">
            <v>17.02.65</v>
          </cell>
          <cell r="B2849" t="str">
            <v>PISO CIMENTÍCIO VIBRO-PRENSADO À  240TON - ALTA RESISTÊNCIA - 40X40X2CM - LISO - BRANCO - COLOCADO</v>
          </cell>
          <cell r="C2849" t="str">
            <v>M2</v>
          </cell>
          <cell r="D2849">
            <v>99.35</v>
          </cell>
          <cell r="E2849">
            <v>2848</v>
          </cell>
          <cell r="F2849">
            <v>170265</v>
          </cell>
        </row>
        <row r="2850">
          <cell r="A2850" t="str">
            <v>17.02.66</v>
          </cell>
          <cell r="B2850" t="str">
            <v>PISO CIMENTÍCIO VIBRO-PRENSADO À 240TON - ALTA RESIST. 40X40X3CM - ANTIDERRAPANTE (LEVIGADO) - CINZA CLARO, COLOCADO</v>
          </cell>
          <cell r="C2850" t="str">
            <v>M2</v>
          </cell>
          <cell r="D2850">
            <v>89.35</v>
          </cell>
          <cell r="E2850">
            <v>2849</v>
          </cell>
          <cell r="F2850">
            <v>170266</v>
          </cell>
        </row>
        <row r="2851">
          <cell r="A2851" t="str">
            <v>17.02.67</v>
          </cell>
          <cell r="B2851" t="str">
            <v>PISO CIMENTÍCIO VIBRO-PRENSADO À 240TON - ALTA RESIST. 40X40X3CM - ANTIDERRAPANTE (LEVIGADO) - CINZA - COLOCADO</v>
          </cell>
          <cell r="C2851" t="str">
            <v>M2</v>
          </cell>
          <cell r="D2851">
            <v>87.35</v>
          </cell>
          <cell r="E2851">
            <v>2850</v>
          </cell>
          <cell r="F2851">
            <v>170267</v>
          </cell>
        </row>
        <row r="2852">
          <cell r="A2852" t="str">
            <v>17.02.68</v>
          </cell>
          <cell r="B2852" t="str">
            <v>PISO CIMENTÍCIO VIBRO-PRENSADO À 240TON - ALTA RESISTÊNCIA - 40X40X3CM - ANTIDERRAPANTE (LEVIGADO) - BRANCO - COLOCADO</v>
          </cell>
          <cell r="C2852" t="str">
            <v>M2</v>
          </cell>
          <cell r="D2852">
            <v>92.35</v>
          </cell>
          <cell r="E2852">
            <v>2851</v>
          </cell>
          <cell r="F2852">
            <v>170268</v>
          </cell>
        </row>
        <row r="2853">
          <cell r="A2853" t="str">
            <v>17.02.69</v>
          </cell>
          <cell r="B2853" t="str">
            <v>PISO CIMENTÍCIO VIBRO-PRENSADO À 240TON - ALTA RESIST. 40X40X2CM - ANTIDERRAPANTE (LEVIGADO) - CINZA CLARO - COLOCADO</v>
          </cell>
          <cell r="C2853" t="str">
            <v>M2</v>
          </cell>
          <cell r="D2853">
            <v>91.35</v>
          </cell>
          <cell r="E2853">
            <v>2852</v>
          </cell>
          <cell r="F2853">
            <v>170269</v>
          </cell>
        </row>
        <row r="2854">
          <cell r="A2854" t="str">
            <v>17.02.70</v>
          </cell>
          <cell r="B2854" t="str">
            <v>PISO CIMENTÍCIO VIBRO-PRENSADO À 240TON - ALTA RESIST. 40X40X2CM - ANTIDERRAPANTE (LEVIGADO) - CINZA - COLOCADO</v>
          </cell>
          <cell r="C2854" t="str">
            <v>M2</v>
          </cell>
          <cell r="D2854">
            <v>90.35</v>
          </cell>
          <cell r="E2854">
            <v>2853</v>
          </cell>
          <cell r="F2854">
            <v>170270</v>
          </cell>
        </row>
        <row r="2855">
          <cell r="A2855" t="str">
            <v>17.02.71</v>
          </cell>
          <cell r="B2855" t="str">
            <v>PISO CIMENTÍCIO VIBRO- PRENSADO - ALTA RESIST. 40X40X2CM - ANTIDERRAPANTE (LEVIGADO) - BRANCO - COLOCADO</v>
          </cell>
          <cell r="C2855" t="str">
            <v>M2</v>
          </cell>
          <cell r="D2855">
            <v>92.35</v>
          </cell>
          <cell r="E2855">
            <v>2854</v>
          </cell>
          <cell r="F2855">
            <v>170271</v>
          </cell>
        </row>
        <row r="2856">
          <cell r="A2856" t="str">
            <v>17.02.80</v>
          </cell>
          <cell r="B2856" t="str">
            <v>ACABAMENTO PARA DEGRAU DE ESCADA EM PISO CIMENTÍCIO VIBRO-PRENSADO À 240TON - ALATA RESIST. - ESP 2CM - LISO - CINZA CLARO - COLOCADO</v>
          </cell>
          <cell r="C2856" t="str">
            <v>ML</v>
          </cell>
          <cell r="D2856">
            <v>77.489999999999995</v>
          </cell>
          <cell r="E2856">
            <v>2855</v>
          </cell>
          <cell r="F2856">
            <v>170280</v>
          </cell>
        </row>
        <row r="2857">
          <cell r="A2857" t="str">
            <v>17.02.81</v>
          </cell>
          <cell r="B2857" t="str">
            <v>ACABAMENTO PARA DEGRAU DE ESCADA EM PISO CIMENTÍCIO VIBRO-PRENSADO À 240TON - ALTA RESIST. - ESP. 2CM - LISO - CINZA - COLOCADO</v>
          </cell>
          <cell r="C2857" t="str">
            <v>ML</v>
          </cell>
          <cell r="D2857">
            <v>75.489999999999995</v>
          </cell>
          <cell r="E2857">
            <v>2856</v>
          </cell>
          <cell r="F2857">
            <v>170281</v>
          </cell>
        </row>
        <row r="2858">
          <cell r="A2858" t="str">
            <v>17.02.82</v>
          </cell>
          <cell r="B2858" t="str">
            <v>ACABAMENTO PARA DEGRAU DE ESCADA EM PISO CIMENTÍCIO VIBRO-PRENSADO À 240TON - ALATA RESIST. - ESP 2CM - LISO - BRANCO - COLOCADO</v>
          </cell>
          <cell r="C2858" t="str">
            <v>ML</v>
          </cell>
          <cell r="D2858">
            <v>79.489999999999995</v>
          </cell>
          <cell r="E2858">
            <v>2857</v>
          </cell>
          <cell r="F2858">
            <v>170282</v>
          </cell>
        </row>
        <row r="2859">
          <cell r="A2859" t="str">
            <v>17.02.83</v>
          </cell>
          <cell r="B2859" t="str">
            <v>ACABAMENTO PARA DEGRAU DED ESCADA EM PISO CIMENTÍCIO VIBRO PRENSADO À 240TON. - ALTA RESIST. - ESP 2CM - ANTIDERRAPANTE (LEVIGADO), CINZA CLARO, COLOCADO</v>
          </cell>
          <cell r="C2859" t="str">
            <v>ML</v>
          </cell>
          <cell r="D2859">
            <v>77.489999999999995</v>
          </cell>
          <cell r="E2859">
            <v>2858</v>
          </cell>
          <cell r="F2859">
            <v>170283</v>
          </cell>
        </row>
        <row r="2860">
          <cell r="A2860" t="str">
            <v>17.02.84</v>
          </cell>
          <cell r="B2860" t="str">
            <v>ACABAMENTO PARA DEGRAU DE ESCADA EM PISO CIMENTÍCIO VIBRO-PRENSADO À 240TON. - ALTA RESIST. ESP 2CM - ANTIDERRAPANTE (LEVIGADO) - CINZA - COLOCADO</v>
          </cell>
          <cell r="C2860" t="str">
            <v>ML</v>
          </cell>
          <cell r="D2860">
            <v>75.489999999999995</v>
          </cell>
          <cell r="E2860">
            <v>2859</v>
          </cell>
          <cell r="F2860">
            <v>170284</v>
          </cell>
        </row>
        <row r="2861">
          <cell r="A2861" t="str">
            <v>17.02.85</v>
          </cell>
          <cell r="B2861" t="str">
            <v>ACABAMENTO PARA DEGRAU DE ESCADA EM PISO CIMENTÍCIO VIBRO-PRENSADO À 240TON. - ALATA RESIST. ESP 2CM - ANTIDERRAPANTE (LEVIGADO) - BRANCO - COLOCADO</v>
          </cell>
          <cell r="C2861" t="str">
            <v>ML</v>
          </cell>
          <cell r="D2861">
            <v>79.489999999999995</v>
          </cell>
          <cell r="E2861">
            <v>2860</v>
          </cell>
          <cell r="F2861">
            <v>170285</v>
          </cell>
        </row>
        <row r="2862">
          <cell r="B2862" t="str">
            <v>DIVERSOS</v>
          </cell>
          <cell r="E2862">
            <v>2861</v>
          </cell>
        </row>
        <row r="2863">
          <cell r="A2863" t="str">
            <v>17.03.19</v>
          </cell>
          <cell r="B2863" t="str">
            <v>IP03 PLATAFORMA COM 3 MASTROS DE BANDEIRA H.TOTAL=8,30M</v>
          </cell>
          <cell r="C2863" t="str">
            <v>UN</v>
          </cell>
          <cell r="D2863">
            <v>1997.14</v>
          </cell>
          <cell r="E2863">
            <v>2862</v>
          </cell>
          <cell r="F2863">
            <v>170319</v>
          </cell>
        </row>
        <row r="2864">
          <cell r="A2864" t="str">
            <v>17.03.20</v>
          </cell>
          <cell r="B2864" t="str">
            <v>IP.04 PLATAFORMA COM 3 MASTROS DE BANDEIRA H.TOTAL=10,00M</v>
          </cell>
          <cell r="C2864" t="str">
            <v>UN</v>
          </cell>
          <cell r="D2864">
            <v>2571.27</v>
          </cell>
          <cell r="E2864">
            <v>2863</v>
          </cell>
          <cell r="F2864">
            <v>170320</v>
          </cell>
        </row>
        <row r="2865">
          <cell r="A2865" t="str">
            <v>17.03.50</v>
          </cell>
          <cell r="B2865" t="str">
            <v>QC.01 QUADRA POLIESPORTIVA - PISO NAO ARMADO</v>
          </cell>
          <cell r="C2865" t="str">
            <v>M2</v>
          </cell>
          <cell r="D2865">
            <v>28.02</v>
          </cell>
          <cell r="E2865">
            <v>2864</v>
          </cell>
          <cell r="F2865">
            <v>170350</v>
          </cell>
        </row>
        <row r="2866">
          <cell r="A2866" t="str">
            <v>17.03.51</v>
          </cell>
          <cell r="B2866" t="str">
            <v>QC.02 QUADRA POLIESPORTIVA - PISO ARMADO</v>
          </cell>
          <cell r="C2866" t="str">
            <v>M2</v>
          </cell>
          <cell r="D2866">
            <v>36.56</v>
          </cell>
          <cell r="E2866">
            <v>2865</v>
          </cell>
          <cell r="F2866">
            <v>170351</v>
          </cell>
        </row>
        <row r="2867">
          <cell r="A2867" t="str">
            <v>17.03.52</v>
          </cell>
          <cell r="B2867" t="str">
            <v>QUADRA POLIESPORTIVA - PISO ASFALTICO, INCL. PINTURA E DEMARCACAO</v>
          </cell>
          <cell r="C2867" t="str">
            <v>M2</v>
          </cell>
          <cell r="D2867">
            <v>35.04</v>
          </cell>
          <cell r="E2867">
            <v>2866</v>
          </cell>
          <cell r="F2867">
            <v>170352</v>
          </cell>
        </row>
        <row r="2868">
          <cell r="A2868" t="str">
            <v>17.03.53</v>
          </cell>
          <cell r="B2868" t="str">
            <v>QC.01 QUADRA POLIESPORTIVA-PISO NAO ARMADO C/AGREGADO RECICLADO</v>
          </cell>
          <cell r="C2868" t="str">
            <v>M2</v>
          </cell>
          <cell r="D2868">
            <v>26.39</v>
          </cell>
          <cell r="E2868">
            <v>2867</v>
          </cell>
          <cell r="F2868">
            <v>170353</v>
          </cell>
        </row>
        <row r="2869">
          <cell r="A2869" t="str">
            <v>17.03.54</v>
          </cell>
          <cell r="B2869" t="str">
            <v>QC.02 QUADRA POLIESPORTIVA PISO ARMADO C/AGREGADO RECICLADO</v>
          </cell>
          <cell r="C2869" t="str">
            <v>M2</v>
          </cell>
          <cell r="D2869">
            <v>34.93</v>
          </cell>
          <cell r="E2869">
            <v>2868</v>
          </cell>
          <cell r="F2869">
            <v>170354</v>
          </cell>
        </row>
        <row r="2870">
          <cell r="A2870" t="str">
            <v>17.03.55</v>
          </cell>
          <cell r="B2870" t="str">
            <v>QD.01 DEMARC. DE QUADRA COM TINTA A BASE DE BORR. CLORADA - VOLEIBOL</v>
          </cell>
          <cell r="C2870" t="str">
            <v>UN</v>
          </cell>
          <cell r="D2870">
            <v>127.36</v>
          </cell>
          <cell r="E2870">
            <v>2869</v>
          </cell>
          <cell r="F2870">
            <v>170355</v>
          </cell>
        </row>
        <row r="2871">
          <cell r="A2871" t="str">
            <v>17.03.56</v>
          </cell>
          <cell r="B2871" t="str">
            <v>QD.02 DEMARC. DE QUADRA COM TINTA A BASE DE BORR. CLORADA - F.SALAO</v>
          </cell>
          <cell r="C2871" t="str">
            <v>UN</v>
          </cell>
          <cell r="D2871">
            <v>235.84</v>
          </cell>
          <cell r="E2871">
            <v>2870</v>
          </cell>
          <cell r="F2871">
            <v>170356</v>
          </cell>
        </row>
        <row r="2872">
          <cell r="A2872" t="str">
            <v>17.03.57</v>
          </cell>
          <cell r="B2872" t="str">
            <v>QD.03 DEMARC. DE QUADRA COM TINTA A BASE DE BORR. CLORADA - BASQUETE</v>
          </cell>
          <cell r="C2872" t="str">
            <v>UN</v>
          </cell>
          <cell r="D2872">
            <v>314.45999999999998</v>
          </cell>
          <cell r="E2872">
            <v>2871</v>
          </cell>
          <cell r="F2872">
            <v>170357</v>
          </cell>
        </row>
        <row r="2873">
          <cell r="A2873" t="str">
            <v>17.03.58</v>
          </cell>
          <cell r="B2873" t="str">
            <v>QD.05 DEMARC. DE QUADRA COM TINTA A BASE DE BORRA. CLORADA - HANDBOL</v>
          </cell>
          <cell r="C2873" t="str">
            <v>UN</v>
          </cell>
          <cell r="D2873">
            <v>182.72</v>
          </cell>
          <cell r="E2873">
            <v>2872</v>
          </cell>
          <cell r="F2873">
            <v>170358</v>
          </cell>
        </row>
        <row r="2874">
          <cell r="A2874" t="str">
            <v>17.03.59</v>
          </cell>
          <cell r="B2874" t="str">
            <v>DEMARCACAO DE VAGA DE ESTACIONAMENTO PARA P.P.D.F.</v>
          </cell>
          <cell r="C2874" t="str">
            <v>UN</v>
          </cell>
          <cell r="D2874">
            <v>194.24</v>
          </cell>
          <cell r="E2874">
            <v>2873</v>
          </cell>
          <cell r="F2874">
            <v>170359</v>
          </cell>
        </row>
        <row r="2875">
          <cell r="A2875" t="str">
            <v>17.03.60</v>
          </cell>
          <cell r="B2875" t="str">
            <v>POSTES PARA VOLEIBOL,INCLUSIVE PINTURA E REDE</v>
          </cell>
          <cell r="C2875" t="str">
            <v>UN</v>
          </cell>
          <cell r="D2875">
            <v>657.05</v>
          </cell>
          <cell r="E2875">
            <v>2874</v>
          </cell>
          <cell r="F2875">
            <v>170360</v>
          </cell>
        </row>
        <row r="2876">
          <cell r="A2876" t="str">
            <v>17.03.61</v>
          </cell>
          <cell r="B2876" t="str">
            <v>TRAVE PARA FUTEBOL DE SALAO,INCLUSIVE PINTURA E REDE</v>
          </cell>
          <cell r="C2876" t="str">
            <v>UN</v>
          </cell>
          <cell r="D2876">
            <v>1538.56</v>
          </cell>
          <cell r="E2876">
            <v>2875</v>
          </cell>
          <cell r="F2876">
            <v>170361</v>
          </cell>
        </row>
        <row r="2877">
          <cell r="A2877" t="str">
            <v>17.03.62</v>
          </cell>
          <cell r="B2877" t="str">
            <v>TABELA PARA BASQUETE,INCL.ESTRUTURA ARO E CESTA - CONCRETO APARENTE</v>
          </cell>
          <cell r="C2877" t="str">
            <v>UN</v>
          </cell>
          <cell r="D2877">
            <v>1157.9100000000001</v>
          </cell>
          <cell r="E2877">
            <v>2876</v>
          </cell>
          <cell r="F2877">
            <v>170362</v>
          </cell>
        </row>
        <row r="2878">
          <cell r="A2878" t="str">
            <v>17.03.65</v>
          </cell>
          <cell r="B2878" t="str">
            <v>TELA DE NYLON P/COBERTURA DE QUADRA</v>
          </cell>
          <cell r="C2878" t="str">
            <v>M2</v>
          </cell>
          <cell r="D2878">
            <v>4.99</v>
          </cell>
          <cell r="E2878">
            <v>2877</v>
          </cell>
          <cell r="F2878">
            <v>170365</v>
          </cell>
        </row>
        <row r="2879">
          <cell r="A2879" t="str">
            <v>17.03.70</v>
          </cell>
          <cell r="B2879" t="str">
            <v>DEMARCACAO E PINTURA DE SUPERFICIES - BORRACHA CLORADA</v>
          </cell>
          <cell r="C2879" t="str">
            <v>M2</v>
          </cell>
          <cell r="D2879">
            <v>19.55</v>
          </cell>
          <cell r="E2879">
            <v>2878</v>
          </cell>
          <cell r="F2879">
            <v>170370</v>
          </cell>
        </row>
        <row r="2880">
          <cell r="A2880" t="str">
            <v>17.03.71</v>
          </cell>
          <cell r="B2880" t="str">
            <v>DEMARCACAO E PINTURA DE SUPERFICIES - EPOXI</v>
          </cell>
          <cell r="C2880" t="str">
            <v>M2</v>
          </cell>
          <cell r="D2880">
            <v>23.47</v>
          </cell>
          <cell r="E2880">
            <v>2879</v>
          </cell>
          <cell r="F2880">
            <v>170371</v>
          </cell>
        </row>
        <row r="2881">
          <cell r="A2881" t="str">
            <v>17.03.72</v>
          </cell>
          <cell r="B2881" t="str">
            <v>DEMARCACAO E PINTURA DE FAIXAS ATE 10CM. BORRACHA CLORADA</v>
          </cell>
          <cell r="C2881" t="str">
            <v>M</v>
          </cell>
          <cell r="D2881">
            <v>5.6</v>
          </cell>
          <cell r="E2881">
            <v>2880</v>
          </cell>
          <cell r="F2881">
            <v>170372</v>
          </cell>
        </row>
        <row r="2882">
          <cell r="A2882" t="str">
            <v>17.03.73</v>
          </cell>
          <cell r="B2882" t="str">
            <v>DEMARCACAO E PINTURA DE FAIXAS ATE 10CM EPOXI</v>
          </cell>
          <cell r="C2882" t="str">
            <v>M</v>
          </cell>
          <cell r="D2882">
            <v>5.74</v>
          </cell>
          <cell r="E2882">
            <v>2881</v>
          </cell>
          <cell r="F2882">
            <v>170373</v>
          </cell>
        </row>
        <row r="2883">
          <cell r="A2883" t="str">
            <v>17.03.81</v>
          </cell>
          <cell r="B2883" t="str">
            <v>HV.15-ABRIGO P/LIXO EM BLOCO DE CONCR. AP.,REV. INTERN. C/AZULEJOS</v>
          </cell>
          <cell r="C2883" t="str">
            <v>UN</v>
          </cell>
          <cell r="D2883">
            <v>837.54</v>
          </cell>
          <cell r="E2883">
            <v>2882</v>
          </cell>
          <cell r="F2883">
            <v>170381</v>
          </cell>
        </row>
        <row r="2884">
          <cell r="A2884" t="str">
            <v>17.03.82</v>
          </cell>
          <cell r="B2884" t="str">
            <v>HV.17-ABRIGO P/LIXO EM TIJ.APARENTE-REV.INTERNAMENTE C/AZULEJOS</v>
          </cell>
          <cell r="C2884" t="str">
            <v>UN</v>
          </cell>
          <cell r="D2884">
            <v>1050.3699999999999</v>
          </cell>
          <cell r="E2884">
            <v>2883</v>
          </cell>
          <cell r="F2884">
            <v>170382</v>
          </cell>
        </row>
        <row r="2885">
          <cell r="A2885" t="str">
            <v>17.03.83</v>
          </cell>
          <cell r="B2885" t="str">
            <v>HV.20-ABRIGO P/LIXO EM ALV. REVEST. EXT.C/ARGAMASSA E INT.C/AZULEJOS</v>
          </cell>
          <cell r="C2885" t="str">
            <v>UN</v>
          </cell>
          <cell r="D2885">
            <v>1007.89</v>
          </cell>
          <cell r="E2885">
            <v>2884</v>
          </cell>
          <cell r="F2885">
            <v>170383</v>
          </cell>
        </row>
        <row r="2886">
          <cell r="A2886" t="str">
            <v>17.03.84</v>
          </cell>
          <cell r="B2886" t="str">
            <v>ABRIGO P/LIXO-A3/FABES EM ALV. APAR.REV.INT.C/AZUL.INCL. PORTAS</v>
          </cell>
          <cell r="C2886" t="str">
            <v>UN</v>
          </cell>
          <cell r="D2886">
            <v>1255.6600000000001</v>
          </cell>
          <cell r="E2886">
            <v>2885</v>
          </cell>
          <cell r="F2886">
            <v>170384</v>
          </cell>
        </row>
        <row r="2887">
          <cell r="A2887" t="str">
            <v>17.03.85</v>
          </cell>
          <cell r="B2887" t="str">
            <v>IV.06-LIXEIRA JUNTO AO ALINHAMENTO C/REVEST. INTERNO EM AZULEJOS</v>
          </cell>
          <cell r="C2887" t="str">
            <v>UN</v>
          </cell>
          <cell r="D2887">
            <v>1028.31</v>
          </cell>
          <cell r="E2887">
            <v>2886</v>
          </cell>
          <cell r="F2887">
            <v>170385</v>
          </cell>
        </row>
        <row r="2888">
          <cell r="A2888" t="str">
            <v>17.03.86</v>
          </cell>
          <cell r="B2888" t="str">
            <v>ABRIGO DE LIXO - A6</v>
          </cell>
          <cell r="C2888" t="str">
            <v>UN</v>
          </cell>
          <cell r="D2888">
            <v>1527.43</v>
          </cell>
          <cell r="E2888">
            <v>2887</v>
          </cell>
          <cell r="F2888">
            <v>170386</v>
          </cell>
        </row>
        <row r="2889">
          <cell r="A2889" t="str">
            <v>17.03.89</v>
          </cell>
          <cell r="B2889" t="str">
            <v>BANCADA DE CONCRETO POLIDO COM BORDAS ARREDONDADAS - ESP.30MM</v>
          </cell>
          <cell r="C2889" t="str">
            <v>M2</v>
          </cell>
          <cell r="D2889">
            <v>70.69</v>
          </cell>
          <cell r="E2889">
            <v>2888</v>
          </cell>
          <cell r="F2889">
            <v>170389</v>
          </cell>
        </row>
        <row r="2890">
          <cell r="A2890" t="str">
            <v>17.03.90</v>
          </cell>
          <cell r="B2890" t="str">
            <v>BANCADA DE CONCRETO POLIDO C/ BORDAS ARREDONDADAS 40MM DE ESPESSURA</v>
          </cell>
          <cell r="C2890" t="str">
            <v>M2</v>
          </cell>
          <cell r="D2890">
            <v>71.900000000000006</v>
          </cell>
          <cell r="E2890">
            <v>2889</v>
          </cell>
          <cell r="F2890">
            <v>170390</v>
          </cell>
        </row>
        <row r="2891">
          <cell r="A2891" t="str">
            <v>17.03.91</v>
          </cell>
          <cell r="B2891" t="str">
            <v>BANCADA DE CONCRETO POLIDO C/ BORDAS ARREDONDADAS - 50MM DE ESPESSUR</v>
          </cell>
          <cell r="C2891" t="str">
            <v>M2</v>
          </cell>
          <cell r="D2891">
            <v>73.27</v>
          </cell>
          <cell r="E2891">
            <v>2890</v>
          </cell>
          <cell r="F2891">
            <v>170391</v>
          </cell>
        </row>
        <row r="2892">
          <cell r="B2892" t="str">
            <v>LIMPEZA</v>
          </cell>
          <cell r="E2892">
            <v>2891</v>
          </cell>
        </row>
        <row r="2893">
          <cell r="A2893" t="str">
            <v>17.04.01</v>
          </cell>
          <cell r="B2893" t="str">
            <v>LIMPEZA GERAL DA OBRA</v>
          </cell>
          <cell r="C2893" t="str">
            <v>M2</v>
          </cell>
          <cell r="D2893">
            <v>3.56</v>
          </cell>
          <cell r="E2893">
            <v>2892</v>
          </cell>
          <cell r="F2893">
            <v>170401</v>
          </cell>
        </row>
        <row r="2894">
          <cell r="A2894" t="str">
            <v>17.04.05</v>
          </cell>
          <cell r="B2894" t="str">
            <v>RASPAGEM E CALAFETACAO DE PISOS DE MADEIRA - CERA INCOLOR</v>
          </cell>
          <cell r="C2894" t="str">
            <v>M2</v>
          </cell>
          <cell r="D2894">
            <v>7.72</v>
          </cell>
          <cell r="E2894">
            <v>2893</v>
          </cell>
          <cell r="F2894">
            <v>170405</v>
          </cell>
        </row>
        <row r="2895">
          <cell r="A2895" t="str">
            <v>17.04.06</v>
          </cell>
          <cell r="B2895" t="str">
            <v>RASPAGEM E CALAFETACAO DE PISOS DE MADEIRA - RESINA SINTETICA</v>
          </cell>
          <cell r="C2895" t="str">
            <v>M2</v>
          </cell>
          <cell r="D2895">
            <v>14.96</v>
          </cell>
          <cell r="E2895">
            <v>2894</v>
          </cell>
          <cell r="F2895">
            <v>170406</v>
          </cell>
        </row>
        <row r="2896">
          <cell r="A2896" t="str">
            <v>17.04.09</v>
          </cell>
          <cell r="B2896" t="str">
            <v>LIMPEZA DE PISOS E REVEST.DE ARGAMASSA,CERAMICA OU PEDRAS NATURAIS</v>
          </cell>
          <cell r="C2896" t="str">
            <v>M2</v>
          </cell>
          <cell r="D2896">
            <v>2.97</v>
          </cell>
          <cell r="E2896">
            <v>2895</v>
          </cell>
          <cell r="F2896">
            <v>170409</v>
          </cell>
        </row>
        <row r="2897">
          <cell r="A2897" t="str">
            <v>17.04.10</v>
          </cell>
          <cell r="B2897" t="str">
            <v>LIMPEZA DE VIDROS EM GERAL,INCLUSIVE CAIXILHO</v>
          </cell>
          <cell r="C2897" t="str">
            <v>M2</v>
          </cell>
          <cell r="D2897">
            <v>4.45</v>
          </cell>
          <cell r="E2897">
            <v>2896</v>
          </cell>
          <cell r="F2897">
            <v>170410</v>
          </cell>
        </row>
        <row r="2898">
          <cell r="A2898" t="str">
            <v>17.04.12</v>
          </cell>
          <cell r="B2898" t="str">
            <v>LIMPEZA E LAV. PAREDE POR HIDROJATEAMENTO - SEM REJUNTAMENTO</v>
          </cell>
          <cell r="C2898" t="str">
            <v>M2</v>
          </cell>
          <cell r="D2898">
            <v>7.57</v>
          </cell>
          <cell r="E2898">
            <v>2897</v>
          </cell>
          <cell r="F2898">
            <v>170412</v>
          </cell>
        </row>
        <row r="2899">
          <cell r="A2899" t="str">
            <v>17.04.13</v>
          </cell>
          <cell r="B2899" t="str">
            <v>LIMP E LAV PARED REV C/PASTIL OU MAT CERAM POR HIDROJAT. C/ REJUNT.</v>
          </cell>
          <cell r="C2899" t="str">
            <v>M2</v>
          </cell>
          <cell r="D2899">
            <v>11.6</v>
          </cell>
          <cell r="E2899">
            <v>2898</v>
          </cell>
          <cell r="F2899">
            <v>170413</v>
          </cell>
        </row>
        <row r="2900">
          <cell r="A2900" t="str">
            <v>17.04.14</v>
          </cell>
          <cell r="B2900" t="str">
            <v>LIMPEZA E LAVAGEM DE PISO POR HIDROJATEAMENTO</v>
          </cell>
          <cell r="C2900" t="str">
            <v>M2</v>
          </cell>
          <cell r="D2900">
            <v>4.2</v>
          </cell>
          <cell r="E2900">
            <v>2899</v>
          </cell>
          <cell r="F2900">
            <v>170414</v>
          </cell>
        </row>
        <row r="2901">
          <cell r="A2901" t="str">
            <v>17.04.20</v>
          </cell>
          <cell r="B2901" t="str">
            <v>LIMPEZA DE CAIXA D'AGUA - ATE 1000 LITROS</v>
          </cell>
          <cell r="C2901" t="str">
            <v>UN</v>
          </cell>
          <cell r="D2901">
            <v>17.8</v>
          </cell>
          <cell r="E2901">
            <v>2900</v>
          </cell>
          <cell r="F2901">
            <v>170420</v>
          </cell>
        </row>
        <row r="2902">
          <cell r="A2902" t="str">
            <v>17.04.21</v>
          </cell>
          <cell r="B2902" t="str">
            <v>LIMPEZA DE CAIXA D'AGUA - DE 1001 A 10000 LITROS</v>
          </cell>
          <cell r="C2902" t="str">
            <v>UN</v>
          </cell>
          <cell r="D2902">
            <v>47.47</v>
          </cell>
          <cell r="E2902">
            <v>2901</v>
          </cell>
          <cell r="F2902">
            <v>170421</v>
          </cell>
        </row>
        <row r="2903">
          <cell r="A2903" t="str">
            <v>17.04.22</v>
          </cell>
          <cell r="B2903" t="str">
            <v>LIMPEZA DE CAIXA D'AGUA - ACIMA DE 10000 LITROS</v>
          </cell>
          <cell r="C2903" t="str">
            <v>UN</v>
          </cell>
          <cell r="D2903">
            <v>106.8</v>
          </cell>
          <cell r="E2903">
            <v>2902</v>
          </cell>
          <cell r="F2903">
            <v>170422</v>
          </cell>
        </row>
        <row r="2904">
          <cell r="A2904" t="str">
            <v>17.04.25</v>
          </cell>
          <cell r="B2904" t="str">
            <v>LIMPEZA DE CANALETAS DE AGUAS PLUVIAIS</v>
          </cell>
          <cell r="C2904" t="str">
            <v>M</v>
          </cell>
          <cell r="D2904">
            <v>0.89</v>
          </cell>
          <cell r="E2904">
            <v>2903</v>
          </cell>
          <cell r="F2904">
            <v>170425</v>
          </cell>
        </row>
        <row r="2905">
          <cell r="A2905" t="str">
            <v>17.04.30</v>
          </cell>
          <cell r="B2905" t="str">
            <v>LIMPEZA DE CAIXA DE INSPECAO</v>
          </cell>
          <cell r="C2905" t="str">
            <v>UN</v>
          </cell>
          <cell r="D2905">
            <v>1.78</v>
          </cell>
          <cell r="E2905">
            <v>2904</v>
          </cell>
          <cell r="F2905">
            <v>170430</v>
          </cell>
        </row>
        <row r="2906">
          <cell r="A2906" t="str">
            <v>17.04.31</v>
          </cell>
          <cell r="B2906" t="str">
            <v>LIMPEZA DE FOSSA SEPTICA</v>
          </cell>
          <cell r="C2906" t="str">
            <v>M3</v>
          </cell>
          <cell r="D2906">
            <v>58.61</v>
          </cell>
          <cell r="E2906">
            <v>2905</v>
          </cell>
          <cell r="F2906">
            <v>170431</v>
          </cell>
        </row>
        <row r="2907">
          <cell r="A2907" t="str">
            <v>17.04.32</v>
          </cell>
          <cell r="B2907" t="str">
            <v>LIMPEZA DE SUMIDOURO,POR VIAGEM DE 6M3</v>
          </cell>
          <cell r="C2907" t="str">
            <v>VG</v>
          </cell>
          <cell r="D2907">
            <v>60.13</v>
          </cell>
          <cell r="E2907">
            <v>2906</v>
          </cell>
          <cell r="F2907">
            <v>170432</v>
          </cell>
        </row>
        <row r="2908">
          <cell r="A2908" t="str">
            <v>17.04.50</v>
          </cell>
          <cell r="B2908" t="str">
            <v>ENCERAMENTO E LUSTRACAO DE REVESTIMENTOS E PISOS EM GERAL</v>
          </cell>
          <cell r="C2908" t="str">
            <v>M2</v>
          </cell>
          <cell r="D2908">
            <v>1.33</v>
          </cell>
          <cell r="E2908">
            <v>2907</v>
          </cell>
          <cell r="F2908">
            <v>170450</v>
          </cell>
        </row>
        <row r="2909">
          <cell r="B2909" t="str">
            <v>COMPLEMENTOS DO EDIFICIO</v>
          </cell>
          <cell r="E2909">
            <v>2908</v>
          </cell>
        </row>
        <row r="2910">
          <cell r="A2910" t="str">
            <v>17.05.01</v>
          </cell>
          <cell r="B2910" t="str">
            <v>PRATELEIRA DE GRANILITE, ESP.30MM EXCL.APOIO</v>
          </cell>
          <cell r="C2910" t="str">
            <v>M2</v>
          </cell>
          <cell r="D2910">
            <v>147.44999999999999</v>
          </cell>
          <cell r="E2910">
            <v>2909</v>
          </cell>
          <cell r="F2910">
            <v>170501</v>
          </cell>
        </row>
        <row r="2911">
          <cell r="A2911" t="str">
            <v>17.05.02</v>
          </cell>
          <cell r="B2911" t="str">
            <v>PRATELEIRA DE GRANILITE, ESP.40MM, EXCL.APOIO</v>
          </cell>
          <cell r="C2911" t="str">
            <v>M2</v>
          </cell>
          <cell r="D2911">
            <v>148.82</v>
          </cell>
          <cell r="E2911">
            <v>2910</v>
          </cell>
          <cell r="F2911">
            <v>170502</v>
          </cell>
        </row>
        <row r="2912">
          <cell r="A2912" t="str">
            <v>17.05.03</v>
          </cell>
          <cell r="B2912" t="str">
            <v>PRATELEIRA DE GRANILITE, ESP.50MM, EXCL.APOIO</v>
          </cell>
          <cell r="C2912" t="str">
            <v>M2</v>
          </cell>
          <cell r="D2912">
            <v>158.76</v>
          </cell>
          <cell r="E2912">
            <v>2911</v>
          </cell>
          <cell r="F2912">
            <v>170503</v>
          </cell>
        </row>
        <row r="2913">
          <cell r="A2913" t="str">
            <v>17.05.05</v>
          </cell>
          <cell r="B2913" t="str">
            <v>PRATELEIRA DE CONC.ESP.50MM C/BORDAS ARRED.E ENVERN.EXCL.APOIO</v>
          </cell>
          <cell r="C2913" t="str">
            <v>M2</v>
          </cell>
          <cell r="D2913">
            <v>61.63</v>
          </cell>
          <cell r="E2913">
            <v>2912</v>
          </cell>
          <cell r="F2913">
            <v>170505</v>
          </cell>
        </row>
        <row r="2914">
          <cell r="A2914" t="str">
            <v>17.05.06</v>
          </cell>
          <cell r="B2914" t="str">
            <v>PRATELEIRA DE CONCR.C/AGREG.RECICL.ESP=50MM C/BOR.ARRED.EXCL.APOIO</v>
          </cell>
          <cell r="C2914" t="str">
            <v>M2</v>
          </cell>
          <cell r="D2914">
            <v>58.77</v>
          </cell>
          <cell r="E2914">
            <v>2913</v>
          </cell>
          <cell r="F2914">
            <v>170506</v>
          </cell>
        </row>
        <row r="2915">
          <cell r="A2915" t="str">
            <v>17.05.11</v>
          </cell>
          <cell r="B2915" t="str">
            <v>EP 01 MAO FRANCESA DE FERRO PERFILADO</v>
          </cell>
          <cell r="C2915" t="str">
            <v>UN</v>
          </cell>
          <cell r="D2915">
            <v>27.44</v>
          </cell>
          <cell r="E2915">
            <v>2914</v>
          </cell>
          <cell r="F2915">
            <v>170511</v>
          </cell>
        </row>
        <row r="2916">
          <cell r="A2916" t="str">
            <v>17.05.12</v>
          </cell>
          <cell r="B2916" t="str">
            <v>EP 02 MAO FRANCESA DE FERRO PERFILADO</v>
          </cell>
          <cell r="C2916" t="str">
            <v>UN</v>
          </cell>
          <cell r="D2916">
            <v>25.48</v>
          </cell>
          <cell r="E2916">
            <v>2915</v>
          </cell>
          <cell r="F2916">
            <v>170512</v>
          </cell>
        </row>
        <row r="2917">
          <cell r="A2917" t="str">
            <v>17.05.16</v>
          </cell>
          <cell r="B2917" t="str">
            <v>DM 01 ESTRADO DE MADEIRA APARELHADA PARA DESPENSA</v>
          </cell>
          <cell r="C2917" t="str">
            <v>M</v>
          </cell>
          <cell r="D2917">
            <v>83.91</v>
          </cell>
          <cell r="E2917">
            <v>2916</v>
          </cell>
          <cell r="F2917">
            <v>170516</v>
          </cell>
        </row>
        <row r="2918">
          <cell r="A2918" t="str">
            <v>17.05.17</v>
          </cell>
          <cell r="B2918" t="str">
            <v>DM 02/04 ESTRADO DE MADEIRA APARELHADA PARA DESPENSA</v>
          </cell>
          <cell r="C2918" t="str">
            <v>M</v>
          </cell>
          <cell r="D2918">
            <v>61.14</v>
          </cell>
          <cell r="E2918">
            <v>2917</v>
          </cell>
          <cell r="F2918">
            <v>170517</v>
          </cell>
        </row>
        <row r="2919">
          <cell r="A2919" t="str">
            <v>17.05.20</v>
          </cell>
          <cell r="B2919" t="str">
            <v>BARRA DE APOIO PARA DEFICIENTES L=45 CM</v>
          </cell>
          <cell r="C2919" t="str">
            <v>UN</v>
          </cell>
          <cell r="D2919">
            <v>103.93</v>
          </cell>
          <cell r="E2919">
            <v>2918</v>
          </cell>
          <cell r="F2919">
            <v>170520</v>
          </cell>
        </row>
        <row r="2920">
          <cell r="A2920" t="str">
            <v>17.05.21</v>
          </cell>
          <cell r="B2920" t="str">
            <v>BARRA DE APOIO PARA DEFICIENTES L=80 CM</v>
          </cell>
          <cell r="C2920" t="str">
            <v>UN</v>
          </cell>
          <cell r="D2920">
            <v>150.30000000000001</v>
          </cell>
          <cell r="E2920">
            <v>2919</v>
          </cell>
          <cell r="F2920">
            <v>170521</v>
          </cell>
        </row>
        <row r="2921">
          <cell r="A2921" t="str">
            <v>17.05.22</v>
          </cell>
          <cell r="B2921" t="str">
            <v>BARRA DE APOIO PARA DEFICIENTES L=90 CM</v>
          </cell>
          <cell r="C2921" t="str">
            <v>UN</v>
          </cell>
          <cell r="D2921">
            <v>163.35</v>
          </cell>
          <cell r="E2921">
            <v>2920</v>
          </cell>
          <cell r="F2921">
            <v>170522</v>
          </cell>
        </row>
        <row r="2922">
          <cell r="A2922" t="str">
            <v>17.05.23</v>
          </cell>
          <cell r="B2922" t="str">
            <v>BARRA DE APOIO P/ CHUVEIRO P.P.D.F.</v>
          </cell>
          <cell r="C2922" t="str">
            <v>UN</v>
          </cell>
          <cell r="D2922">
            <v>258.42</v>
          </cell>
          <cell r="E2922">
            <v>2921</v>
          </cell>
          <cell r="F2922">
            <v>170523</v>
          </cell>
        </row>
        <row r="2923">
          <cell r="A2923" t="str">
            <v>17.05.24</v>
          </cell>
          <cell r="B2923" t="str">
            <v>DP.04 CORRIMAO EM TUBO GALVANIZADO</v>
          </cell>
          <cell r="C2923" t="str">
            <v>M</v>
          </cell>
          <cell r="D2923">
            <v>58.8</v>
          </cell>
          <cell r="E2923">
            <v>2922</v>
          </cell>
          <cell r="F2923">
            <v>170524</v>
          </cell>
        </row>
        <row r="2924">
          <cell r="A2924" t="str">
            <v>17.05.25</v>
          </cell>
          <cell r="B2924" t="str">
            <v>DP.05 CORRIMAO EM TUBO GALVANIZADO COM GUARDA CORPO</v>
          </cell>
          <cell r="C2924" t="str">
            <v>M</v>
          </cell>
          <cell r="D2924">
            <v>247.98</v>
          </cell>
          <cell r="E2924">
            <v>2923</v>
          </cell>
          <cell r="F2924">
            <v>170525</v>
          </cell>
        </row>
        <row r="2925">
          <cell r="A2925" t="str">
            <v>17.05.30</v>
          </cell>
          <cell r="B2925" t="str">
            <v>DV.01 LOUSA COMUM EXECUTADA EM PAREDE</v>
          </cell>
          <cell r="C2925" t="str">
            <v>M2</v>
          </cell>
          <cell r="D2925">
            <v>52.51</v>
          </cell>
          <cell r="E2925">
            <v>2924</v>
          </cell>
          <cell r="F2925">
            <v>170530</v>
          </cell>
        </row>
        <row r="2926">
          <cell r="A2926" t="str">
            <v>17.05.31</v>
          </cell>
          <cell r="B2926" t="str">
            <v>DL.01/02 LOUSA EM LAMINADO MELAMINICO SOBRE EMBOCO 1:3</v>
          </cell>
          <cell r="C2926" t="str">
            <v>M2</v>
          </cell>
          <cell r="D2926">
            <v>47.83</v>
          </cell>
          <cell r="E2926">
            <v>2925</v>
          </cell>
          <cell r="F2926">
            <v>170531</v>
          </cell>
        </row>
        <row r="2927">
          <cell r="A2927" t="str">
            <v>17.05.32</v>
          </cell>
          <cell r="B2927" t="str">
            <v>MM.21/22 LOUSA EM LAMINADO MELAMINICO SOBRE COMPENSADO (GREENBOARD)</v>
          </cell>
          <cell r="C2927" t="str">
            <v>M2</v>
          </cell>
          <cell r="D2927">
            <v>106.03</v>
          </cell>
          <cell r="E2927">
            <v>2926</v>
          </cell>
          <cell r="F2927">
            <v>170532</v>
          </cell>
        </row>
        <row r="2928">
          <cell r="A2928" t="str">
            <v>17.05.35</v>
          </cell>
          <cell r="B2928" t="str">
            <v>DM.07 QUADRO DE AVISOS DE MADEIRA</v>
          </cell>
          <cell r="C2928" t="str">
            <v>M2</v>
          </cell>
          <cell r="D2928">
            <v>79.41</v>
          </cell>
          <cell r="E2928">
            <v>2927</v>
          </cell>
          <cell r="F2928">
            <v>170535</v>
          </cell>
        </row>
        <row r="2929">
          <cell r="A2929">
            <v>170537</v>
          </cell>
          <cell r="B2929" t="str">
            <v>MURAL EM CORTICA</v>
          </cell>
          <cell r="C2929" t="str">
            <v>M2</v>
          </cell>
          <cell r="D2929">
            <v>54.72</v>
          </cell>
          <cell r="E2929">
            <v>2928</v>
          </cell>
          <cell r="F2929">
            <v>170537</v>
          </cell>
        </row>
        <row r="2930">
          <cell r="A2930" t="str">
            <v>17.05.39</v>
          </cell>
          <cell r="B2930" t="str">
            <v>BATE MACAS EM LAM. MEL. ESTRUT 15X150MM H=15CM E=1,5CM</v>
          </cell>
          <cell r="C2930" t="str">
            <v>M</v>
          </cell>
          <cell r="D2930">
            <v>54.91</v>
          </cell>
          <cell r="E2930">
            <v>2929</v>
          </cell>
          <cell r="F2930">
            <v>170539</v>
          </cell>
        </row>
        <row r="2931">
          <cell r="A2931" t="str">
            <v>17.05.40</v>
          </cell>
          <cell r="B2931" t="str">
            <v>DM.05 FAIXA BATE-CARTEIRA P/ SALA DE AULA</v>
          </cell>
          <cell r="C2931" t="str">
            <v>M</v>
          </cell>
          <cell r="D2931">
            <v>18.809999999999999</v>
          </cell>
          <cell r="E2931">
            <v>2930</v>
          </cell>
          <cell r="F2931">
            <v>170540</v>
          </cell>
        </row>
        <row r="2932">
          <cell r="A2932" t="str">
            <v>17.05.41</v>
          </cell>
          <cell r="B2932" t="str">
            <v>DM.06 FIXADOR DE CARTAZES P/ SALA DE AULA</v>
          </cell>
          <cell r="C2932" t="str">
            <v>M</v>
          </cell>
          <cell r="D2932">
            <v>11.86</v>
          </cell>
          <cell r="E2932">
            <v>2931</v>
          </cell>
          <cell r="F2932">
            <v>170541</v>
          </cell>
        </row>
        <row r="2933">
          <cell r="A2933" t="str">
            <v>17.05.51</v>
          </cell>
          <cell r="B2933" t="str">
            <v>DP.01 ESCADA MARINHEIRO DE FERRO GALVANIZADO</v>
          </cell>
          <cell r="C2933" t="str">
            <v>M</v>
          </cell>
          <cell r="D2933">
            <v>124.7</v>
          </cell>
          <cell r="E2933">
            <v>2932</v>
          </cell>
          <cell r="F2933">
            <v>170551</v>
          </cell>
        </row>
        <row r="2934">
          <cell r="A2934" t="str">
            <v>17.05.52</v>
          </cell>
          <cell r="B2934" t="str">
            <v>DP.02 ESCADA MARINHEIRO DE FERRO GALVANIZADO COM GUARDA CORPO</v>
          </cell>
          <cell r="C2934" t="str">
            <v>M</v>
          </cell>
          <cell r="D2934">
            <v>251.82</v>
          </cell>
          <cell r="E2934">
            <v>2933</v>
          </cell>
          <cell r="F2934">
            <v>170552</v>
          </cell>
        </row>
        <row r="2935">
          <cell r="A2935" t="str">
            <v>17.05.53</v>
          </cell>
          <cell r="B2935" t="str">
            <v>DP.03 COMPLEMENTOS P/ ESCADA MARINHEIRO DE FERRO PERFILADO</v>
          </cell>
          <cell r="C2935" t="str">
            <v>M</v>
          </cell>
          <cell r="D2935">
            <v>124.7</v>
          </cell>
          <cell r="E2935">
            <v>2934</v>
          </cell>
          <cell r="F2935">
            <v>170553</v>
          </cell>
        </row>
        <row r="2936">
          <cell r="A2936" t="str">
            <v>17.05.61</v>
          </cell>
          <cell r="B2936" t="str">
            <v>BATE PNEU EM TUBO DE ACO GALVANIZADO D=3" C=2,50M</v>
          </cell>
          <cell r="C2936" t="str">
            <v>UN</v>
          </cell>
          <cell r="D2936">
            <v>303.83</v>
          </cell>
          <cell r="E2936">
            <v>2935</v>
          </cell>
          <cell r="F2936">
            <v>170561</v>
          </cell>
        </row>
        <row r="2937">
          <cell r="A2937" t="str">
            <v>17.05.70</v>
          </cell>
          <cell r="B2937" t="str">
            <v>VARAL P/ROUPAS TIPO RESIDENCIAL EM ALUMINIO (1,20X0,60)M</v>
          </cell>
          <cell r="C2937" t="str">
            <v>UN</v>
          </cell>
          <cell r="D2937">
            <v>30.85</v>
          </cell>
          <cell r="E2937">
            <v>2936</v>
          </cell>
          <cell r="F2937">
            <v>170570</v>
          </cell>
        </row>
        <row r="2938">
          <cell r="A2938" t="str">
            <v>17.05.75</v>
          </cell>
          <cell r="B2938" t="str">
            <v>ARMARIO DE ACO C/4 PORTAS E FECH L 640XP420XH1980</v>
          </cell>
          <cell r="C2938" t="str">
            <v>UN</v>
          </cell>
          <cell r="D2938">
            <v>328.25</v>
          </cell>
          <cell r="E2938">
            <v>2937</v>
          </cell>
          <cell r="F2938">
            <v>170575</v>
          </cell>
        </row>
        <row r="2939">
          <cell r="A2939" t="str">
            <v>17.05.90</v>
          </cell>
          <cell r="B2939" t="str">
            <v>PORTA CORTA FOGO P90 (0,90X2,10M) C/ FERRAGENS</v>
          </cell>
          <cell r="C2939" t="str">
            <v>UN</v>
          </cell>
          <cell r="D2939">
            <v>458.16</v>
          </cell>
          <cell r="E2939">
            <v>2938</v>
          </cell>
          <cell r="F2939">
            <v>170590</v>
          </cell>
        </row>
        <row r="2940">
          <cell r="A2940" t="str">
            <v>17.05.93</v>
          </cell>
          <cell r="B2940" t="str">
            <v>RODAPE EM GRANITO CINZA MAUA</v>
          </cell>
          <cell r="C2940" t="str">
            <v>M</v>
          </cell>
          <cell r="D2940">
            <v>22</v>
          </cell>
          <cell r="E2940">
            <v>2939</v>
          </cell>
          <cell r="F2940">
            <v>170593</v>
          </cell>
        </row>
        <row r="2941">
          <cell r="B2941" t="str">
            <v>EQUIPAMENTOS DIVERSOS</v>
          </cell>
          <cell r="E2941">
            <v>2940</v>
          </cell>
        </row>
        <row r="2942">
          <cell r="A2942" t="str">
            <v>17.10.01</v>
          </cell>
          <cell r="B2942" t="str">
            <v>ELEVADOR ELETRICO SEM CASA DE MAQUINAS - 2 PARADAS</v>
          </cell>
          <cell r="C2942" t="str">
            <v>UN</v>
          </cell>
          <cell r="D2942">
            <v>66490</v>
          </cell>
          <cell r="E2942">
            <v>2941</v>
          </cell>
          <cell r="F2942">
            <v>171001</v>
          </cell>
        </row>
        <row r="2943">
          <cell r="A2943" t="str">
            <v>17.10.02</v>
          </cell>
          <cell r="B2943" t="str">
            <v>ELEVADOR ELETRICO SEM CASA DE MAQUINAS - 3 PARADAS</v>
          </cell>
          <cell r="C2943" t="str">
            <v>UN</v>
          </cell>
          <cell r="D2943">
            <v>71688.67</v>
          </cell>
          <cell r="E2943">
            <v>2942</v>
          </cell>
          <cell r="F2943">
            <v>171002</v>
          </cell>
        </row>
        <row r="2944">
          <cell r="A2944" t="str">
            <v>17.10.03</v>
          </cell>
          <cell r="B2944" t="str">
            <v>ELEVADOR ELETRICO SEM CASA DE MAQUINAS - 4 PARADAS</v>
          </cell>
          <cell r="C2944" t="str">
            <v>UN</v>
          </cell>
          <cell r="D2944">
            <v>77106.67</v>
          </cell>
          <cell r="E2944">
            <v>2943</v>
          </cell>
          <cell r="F2944">
            <v>171003</v>
          </cell>
        </row>
        <row r="2945">
          <cell r="A2945" t="str">
            <v>17.10.04</v>
          </cell>
          <cell r="B2945" t="str">
            <v>ELEVADOR ELETRICO SEM CASA DE MAQUINAS - 5 PARADAS</v>
          </cell>
          <cell r="C2945" t="str">
            <v>UN</v>
          </cell>
          <cell r="D2945">
            <v>82324.67</v>
          </cell>
          <cell r="E2945">
            <v>2944</v>
          </cell>
          <cell r="F2945">
            <v>171004</v>
          </cell>
        </row>
        <row r="2946">
          <cell r="A2946" t="str">
            <v>17.10.05</v>
          </cell>
          <cell r="B2946" t="str">
            <v>ELEVADOR HIDRAULICO 6 PARADAS - 8 PASSAGEIROS</v>
          </cell>
          <cell r="D2946">
            <v>72200</v>
          </cell>
          <cell r="E2946">
            <v>2945</v>
          </cell>
          <cell r="F2946">
            <v>171005</v>
          </cell>
        </row>
        <row r="2947">
          <cell r="A2947" t="str">
            <v>17.10.08</v>
          </cell>
          <cell r="B2947" t="str">
            <v>ELEVADOR HIDRAULICO 3 PARADAS 2 PORTAS OPOSTAS</v>
          </cell>
          <cell r="C2947" t="str">
            <v>UN</v>
          </cell>
          <cell r="D2947">
            <v>65333.33</v>
          </cell>
          <cell r="E2947">
            <v>2946</v>
          </cell>
          <cell r="F2947">
            <v>171008</v>
          </cell>
        </row>
        <row r="2948">
          <cell r="A2948" t="str">
            <v>17.10.11</v>
          </cell>
          <cell r="B2948" t="str">
            <v>DX 05/06 COIFA EM CH DE ACO GALV. P/ FOGAO 3 OU 4 BOCAS</v>
          </cell>
          <cell r="C2948" t="str">
            <v>UN</v>
          </cell>
          <cell r="D2948">
            <v>968.06</v>
          </cell>
          <cell r="E2948">
            <v>2947</v>
          </cell>
          <cell r="F2948">
            <v>171011</v>
          </cell>
        </row>
        <row r="2949">
          <cell r="A2949" t="str">
            <v>17.10.12</v>
          </cell>
          <cell r="B2949" t="str">
            <v>DX 01/03 COIFA EM CH.DE ACO GALV.P/FOGAO 6 BOCAS</v>
          </cell>
          <cell r="C2949" t="str">
            <v>UN</v>
          </cell>
          <cell r="D2949">
            <v>1833.61</v>
          </cell>
          <cell r="E2949">
            <v>2948</v>
          </cell>
          <cell r="F2949">
            <v>171012</v>
          </cell>
        </row>
        <row r="2950">
          <cell r="A2950" t="str">
            <v>17.10.17</v>
          </cell>
          <cell r="B2950" t="str">
            <v>CHAPEU CHINES P/DUTO GALV.35CM BIT.22 P/EXAUSTAO DE AR</v>
          </cell>
          <cell r="C2950" t="str">
            <v>UN</v>
          </cell>
          <cell r="D2950">
            <v>108.09</v>
          </cell>
          <cell r="E2950">
            <v>2949</v>
          </cell>
          <cell r="F2950">
            <v>171017</v>
          </cell>
        </row>
        <row r="2951">
          <cell r="A2951" t="str">
            <v>17.10.18</v>
          </cell>
          <cell r="B2951" t="str">
            <v>DUTO EM CH ACO GALV. N.22 - DIAM. 35 CM</v>
          </cell>
          <cell r="C2951" t="str">
            <v>M</v>
          </cell>
          <cell r="D2951">
            <v>78.22</v>
          </cell>
          <cell r="E2951">
            <v>2950</v>
          </cell>
          <cell r="F2951">
            <v>171018</v>
          </cell>
        </row>
        <row r="2952">
          <cell r="A2952" t="str">
            <v>17.10.19</v>
          </cell>
          <cell r="B2952" t="str">
            <v>CURVA P/DUTO CH.GALV.35CM BIT.22 P/EXAUSTAO AR RECRAV A CADA 10GRAU</v>
          </cell>
          <cell r="C2952" t="str">
            <v>UN</v>
          </cell>
          <cell r="D2952">
            <v>140.16</v>
          </cell>
          <cell r="E2952">
            <v>2951</v>
          </cell>
          <cell r="F2952">
            <v>171019</v>
          </cell>
        </row>
        <row r="2953">
          <cell r="A2953" t="str">
            <v>17.10.25</v>
          </cell>
          <cell r="B2953" t="str">
            <v>EXAUSTOR 1/2 HP P/ COIFAS</v>
          </cell>
          <cell r="C2953" t="str">
            <v>UN</v>
          </cell>
          <cell r="D2953">
            <v>634.47</v>
          </cell>
          <cell r="E2953">
            <v>2952</v>
          </cell>
          <cell r="F2953">
            <v>171025</v>
          </cell>
        </row>
        <row r="2954">
          <cell r="A2954" t="str">
            <v>17.10.31</v>
          </cell>
          <cell r="B2954" t="str">
            <v>FOGAO INDUSTRIAL 4 BOCAS C/ FORNO E 2 QUEIMADORES DUPLOS</v>
          </cell>
          <cell r="C2954" t="str">
            <v>UN</v>
          </cell>
          <cell r="D2954">
            <v>3029.26</v>
          </cell>
          <cell r="E2954">
            <v>2953</v>
          </cell>
          <cell r="F2954">
            <v>171031</v>
          </cell>
        </row>
        <row r="2955">
          <cell r="A2955" t="str">
            <v>17.10.32</v>
          </cell>
          <cell r="B2955" t="str">
            <v>FOGAO INDUSTRIAL 6 BOCAS C/ FORNO E 2 QUEIMADORES DUPLOS</v>
          </cell>
          <cell r="C2955" t="str">
            <v>UN</v>
          </cell>
          <cell r="D2955">
            <v>4268.66</v>
          </cell>
          <cell r="E2955">
            <v>2954</v>
          </cell>
          <cell r="F2955">
            <v>171032</v>
          </cell>
        </row>
        <row r="2956">
          <cell r="A2956" t="str">
            <v>17.10.51</v>
          </cell>
          <cell r="B2956" t="str">
            <v>DX.04 CARRINHO SOBRE RODAS P/APOIO DE PANELAO</v>
          </cell>
          <cell r="C2956" t="str">
            <v>UN</v>
          </cell>
          <cell r="D2956">
            <v>912.54</v>
          </cell>
          <cell r="E2956">
            <v>2955</v>
          </cell>
          <cell r="F2956">
            <v>171051</v>
          </cell>
        </row>
        <row r="2957">
          <cell r="B2957" t="str">
            <v>PLACAS DE OBRA</v>
          </cell>
          <cell r="E2957">
            <v>2956</v>
          </cell>
        </row>
        <row r="2958">
          <cell r="A2958" t="str">
            <v>17.30.01</v>
          </cell>
          <cell r="B2958" t="str">
            <v>PLACA INAUG.INT.600X500X3MM,CH ACO INOX EM BAIXO RELEVO (P. EMURB)</v>
          </cell>
          <cell r="C2958" t="str">
            <v>UN</v>
          </cell>
          <cell r="D2958">
            <v>577.80999999999995</v>
          </cell>
          <cell r="E2958">
            <v>2957</v>
          </cell>
          <cell r="F2958">
            <v>173001</v>
          </cell>
        </row>
        <row r="2959">
          <cell r="A2959" t="str">
            <v>17.30.02</v>
          </cell>
          <cell r="B2959" t="str">
            <v>PLACA INAUG.EXT.800X500X3MM,CH ACO INOX EM BAIXO RELEVO (P. EMURB)</v>
          </cell>
          <cell r="C2959" t="str">
            <v>UN</v>
          </cell>
          <cell r="D2959">
            <v>990.22</v>
          </cell>
          <cell r="E2959">
            <v>2958</v>
          </cell>
          <cell r="F2959">
            <v>173002</v>
          </cell>
        </row>
        <row r="2960">
          <cell r="B2960" t="str">
            <v>DEMOLIÇÕES</v>
          </cell>
          <cell r="E2960">
            <v>2959</v>
          </cell>
        </row>
        <row r="2961">
          <cell r="A2961" t="str">
            <v>17.50.01</v>
          </cell>
          <cell r="B2961" t="str">
            <v>DEMOLICAO DE MURO DE ALVENARIA - H=1,80 A 2,00M</v>
          </cell>
          <cell r="C2961" t="str">
            <v>M</v>
          </cell>
          <cell r="D2961">
            <v>14.83</v>
          </cell>
          <cell r="E2961">
            <v>2960</v>
          </cell>
          <cell r="F2961">
            <v>175001</v>
          </cell>
        </row>
        <row r="2962">
          <cell r="A2962" t="str">
            <v>17.50.15</v>
          </cell>
          <cell r="B2962" t="str">
            <v>DEMOLICAO DE ALAMBRADO DE TELA GALVANIZADA</v>
          </cell>
          <cell r="C2962" t="str">
            <v>M2</v>
          </cell>
          <cell r="D2962">
            <v>0.65</v>
          </cell>
          <cell r="E2962">
            <v>2961</v>
          </cell>
          <cell r="F2962">
            <v>175015</v>
          </cell>
        </row>
        <row r="2963">
          <cell r="A2963" t="str">
            <v>17.50.20</v>
          </cell>
          <cell r="B2963" t="str">
            <v>DEMOLICAO DE CONCRETO SIMPLES</v>
          </cell>
          <cell r="C2963" t="str">
            <v>M3</v>
          </cell>
          <cell r="D2963">
            <v>65.27</v>
          </cell>
          <cell r="E2963">
            <v>2962</v>
          </cell>
          <cell r="F2963">
            <v>175020</v>
          </cell>
        </row>
        <row r="2964">
          <cell r="A2964" t="str">
            <v>17.50.21</v>
          </cell>
          <cell r="B2964" t="str">
            <v>DEMOLICAO DE CONCRETO ARMADO</v>
          </cell>
          <cell r="C2964" t="str">
            <v>M3</v>
          </cell>
          <cell r="D2964">
            <v>118.67</v>
          </cell>
          <cell r="E2964">
            <v>2963</v>
          </cell>
          <cell r="F2964">
            <v>175021</v>
          </cell>
        </row>
        <row r="2965">
          <cell r="A2965" t="str">
            <v>17.50.25</v>
          </cell>
          <cell r="B2965" t="str">
            <v>DEMOLICAO DE LADRILHOS HIDRAULICOS,INCL.ARGAMASSA DE REGULARIZACAO</v>
          </cell>
          <cell r="C2965" t="str">
            <v>M2</v>
          </cell>
          <cell r="D2965">
            <v>3.56</v>
          </cell>
          <cell r="E2965">
            <v>2964</v>
          </cell>
          <cell r="F2965">
            <v>175025</v>
          </cell>
        </row>
        <row r="2966">
          <cell r="A2966" t="str">
            <v>17.50.30</v>
          </cell>
          <cell r="B2966" t="str">
            <v>DEMOLICAO DE LAJOTAS DE CONCRETO</v>
          </cell>
          <cell r="C2966" t="str">
            <v>M2</v>
          </cell>
          <cell r="D2966">
            <v>2.97</v>
          </cell>
          <cell r="E2966">
            <v>2965</v>
          </cell>
          <cell r="F2966">
            <v>175030</v>
          </cell>
        </row>
        <row r="2967">
          <cell r="A2967" t="str">
            <v>17.50.40</v>
          </cell>
          <cell r="B2967" t="str">
            <v>DEMOLICAO DE PAVIMENTACAO ASFALTICA,CAPA E BASE - MANUAL</v>
          </cell>
          <cell r="C2967" t="str">
            <v>M2</v>
          </cell>
          <cell r="D2967">
            <v>8.9</v>
          </cell>
          <cell r="E2967">
            <v>2966</v>
          </cell>
          <cell r="F2967">
            <v>175040</v>
          </cell>
        </row>
        <row r="2968">
          <cell r="A2968" t="str">
            <v>17.50.45</v>
          </cell>
          <cell r="B2968" t="str">
            <v>DEMOLICAO DE GUIAS DE CONCRETO</v>
          </cell>
          <cell r="C2968" t="str">
            <v>M</v>
          </cell>
          <cell r="D2968">
            <v>2.37</v>
          </cell>
          <cell r="E2968">
            <v>2967</v>
          </cell>
          <cell r="F2968">
            <v>175045</v>
          </cell>
        </row>
        <row r="2969">
          <cell r="A2969" t="str">
            <v>17.50.48</v>
          </cell>
          <cell r="B2969" t="str">
            <v>DEMOLICAO DE SARJETAS DE CONCRETO</v>
          </cell>
          <cell r="C2969" t="str">
            <v>M</v>
          </cell>
          <cell r="D2969">
            <v>3.56</v>
          </cell>
          <cell r="E2969">
            <v>2968</v>
          </cell>
          <cell r="F2969">
            <v>175048</v>
          </cell>
        </row>
        <row r="2970">
          <cell r="B2970" t="str">
            <v>RETIRADAS</v>
          </cell>
          <cell r="E2970">
            <v>2969</v>
          </cell>
        </row>
        <row r="2971">
          <cell r="A2971" t="str">
            <v>17.60.05</v>
          </cell>
          <cell r="B2971" t="str">
            <v>RETIRADA DE CERCA DE ARAME FARPADO,MOURAO DE EUCALIPTO OU CONCRETO</v>
          </cell>
          <cell r="C2971" t="str">
            <v>M</v>
          </cell>
          <cell r="D2971">
            <v>2.97</v>
          </cell>
          <cell r="E2971">
            <v>2970</v>
          </cell>
          <cell r="F2971">
            <v>176005</v>
          </cell>
        </row>
        <row r="2972">
          <cell r="A2972" t="str">
            <v>17.60.30</v>
          </cell>
          <cell r="B2972" t="str">
            <v>RETIRADA DE LAJOTAS PRE-MOLDADAS DE CONCRETO</v>
          </cell>
          <cell r="C2972" t="str">
            <v>M2</v>
          </cell>
          <cell r="D2972">
            <v>4.1500000000000004</v>
          </cell>
          <cell r="E2972">
            <v>2971</v>
          </cell>
          <cell r="F2972">
            <v>176030</v>
          </cell>
        </row>
        <row r="2973">
          <cell r="A2973" t="str">
            <v>17.60.32</v>
          </cell>
          <cell r="B2973" t="str">
            <v>RETIRADA DE FORRAS DE PEDRAS NATURAIS</v>
          </cell>
          <cell r="C2973" t="str">
            <v>M2</v>
          </cell>
          <cell r="D2973">
            <v>7.71</v>
          </cell>
          <cell r="E2973">
            <v>2972</v>
          </cell>
          <cell r="F2973">
            <v>176032</v>
          </cell>
        </row>
        <row r="2974">
          <cell r="A2974" t="str">
            <v>17.60.35</v>
          </cell>
          <cell r="B2974" t="str">
            <v>RETIRADA DE PARALELEPIPEDOS</v>
          </cell>
          <cell r="C2974" t="str">
            <v>M2</v>
          </cell>
          <cell r="D2974">
            <v>3.56</v>
          </cell>
          <cell r="E2974">
            <v>2973</v>
          </cell>
          <cell r="F2974">
            <v>176035</v>
          </cell>
        </row>
        <row r="2975">
          <cell r="A2975" t="str">
            <v>17.60.38</v>
          </cell>
          <cell r="B2975" t="str">
            <v>RETIRADA DE MOSAICO PORTUGUES</v>
          </cell>
          <cell r="C2975" t="str">
            <v>M2</v>
          </cell>
          <cell r="D2975">
            <v>3.56</v>
          </cell>
          <cell r="E2975">
            <v>2974</v>
          </cell>
          <cell r="F2975">
            <v>176038</v>
          </cell>
        </row>
        <row r="2976">
          <cell r="A2976" t="str">
            <v>17.60.45</v>
          </cell>
          <cell r="B2976" t="str">
            <v>RETIRADA DE GUIAS DE CONCRETO</v>
          </cell>
          <cell r="C2976" t="str">
            <v>M</v>
          </cell>
          <cell r="D2976">
            <v>2.97</v>
          </cell>
          <cell r="E2976">
            <v>2975</v>
          </cell>
          <cell r="F2976">
            <v>176045</v>
          </cell>
        </row>
        <row r="2977">
          <cell r="A2977" t="str">
            <v>17.60.87</v>
          </cell>
          <cell r="B2977" t="str">
            <v>RETIRADA DE PORTA-GIZ,INCLUSIVE SUPORTES</v>
          </cell>
          <cell r="C2977" t="str">
            <v>M</v>
          </cell>
          <cell r="D2977">
            <v>2.79</v>
          </cell>
          <cell r="E2977">
            <v>2976</v>
          </cell>
          <cell r="F2977">
            <v>176087</v>
          </cell>
        </row>
        <row r="2978">
          <cell r="A2978" t="str">
            <v>17.60.90</v>
          </cell>
          <cell r="B2978" t="str">
            <v>RETIRADA DE COIFA E CH P/FOGAO DE 3 OU 4 BOCAS</v>
          </cell>
          <cell r="C2978" t="str">
            <v>UN</v>
          </cell>
          <cell r="D2978">
            <v>10.39</v>
          </cell>
          <cell r="E2978">
            <v>2977</v>
          </cell>
          <cell r="F2978">
            <v>176090</v>
          </cell>
        </row>
        <row r="2979">
          <cell r="A2979" t="str">
            <v>17.60.91</v>
          </cell>
          <cell r="B2979" t="str">
            <v>RETIRADA DE COIFA EM CH P/FOGAO DE 6 BOCAS</v>
          </cell>
          <cell r="C2979" t="str">
            <v>UN</v>
          </cell>
          <cell r="D2979">
            <v>12.99</v>
          </cell>
          <cell r="E2979">
            <v>2978</v>
          </cell>
          <cell r="F2979">
            <v>176091</v>
          </cell>
        </row>
        <row r="2980">
          <cell r="A2980" t="str">
            <v>17.60.92</v>
          </cell>
          <cell r="B2980" t="str">
            <v>RETIRADA DE EXAUSTOR</v>
          </cell>
          <cell r="C2980" t="str">
            <v>UN</v>
          </cell>
          <cell r="D2980">
            <v>2.4</v>
          </cell>
          <cell r="E2980">
            <v>2979</v>
          </cell>
          <cell r="F2980">
            <v>176092</v>
          </cell>
        </row>
        <row r="2981">
          <cell r="A2981" t="str">
            <v>17.60.93</v>
          </cell>
          <cell r="B2981" t="str">
            <v>RETIRADA DE DUTO DE EXAUSTAO</v>
          </cell>
          <cell r="C2981" t="str">
            <v>M</v>
          </cell>
          <cell r="D2981">
            <v>3.9</v>
          </cell>
          <cell r="E2981">
            <v>2980</v>
          </cell>
          <cell r="F2981">
            <v>176093</v>
          </cell>
        </row>
        <row r="2982">
          <cell r="A2982" t="str">
            <v>17.60.94</v>
          </cell>
          <cell r="B2982" t="str">
            <v>RETIRADA DE PORTAO DE FERRO PERFILADO TIPO PQ (GP5/GPM1)</v>
          </cell>
          <cell r="C2982" t="str">
            <v>M2</v>
          </cell>
          <cell r="D2982">
            <v>6.5</v>
          </cell>
          <cell r="E2982">
            <v>2981</v>
          </cell>
          <cell r="F2982">
            <v>176094</v>
          </cell>
        </row>
        <row r="2983">
          <cell r="A2983" t="str">
            <v>17.60.95</v>
          </cell>
          <cell r="B2983" t="str">
            <v>RETIRADA DE ALAMBRADO EM TELA INCL.ESTRUTURA DE SUSTENTACAO (FP.04)</v>
          </cell>
          <cell r="C2983" t="str">
            <v>M</v>
          </cell>
          <cell r="D2983">
            <v>15.15</v>
          </cell>
          <cell r="E2983">
            <v>2982</v>
          </cell>
          <cell r="F2983">
            <v>176095</v>
          </cell>
        </row>
        <row r="2984">
          <cell r="A2984" t="str">
            <v>17.60.96</v>
          </cell>
          <cell r="B2984" t="str">
            <v>RETIRADA DE CERCA DE TELA GALV. E RESPECTIVOS MOUROES(FC 04/05)</v>
          </cell>
          <cell r="C2984" t="str">
            <v>M</v>
          </cell>
          <cell r="D2984">
            <v>13.47</v>
          </cell>
          <cell r="E2984">
            <v>2983</v>
          </cell>
          <cell r="F2984">
            <v>176096</v>
          </cell>
        </row>
        <row r="2985">
          <cell r="B2985" t="str">
            <v>RECOLOCAÇÕES</v>
          </cell>
          <cell r="E2985">
            <v>2984</v>
          </cell>
        </row>
        <row r="2986">
          <cell r="A2986" t="str">
            <v>17.70.45</v>
          </cell>
          <cell r="B2986" t="str">
            <v>RECOLOCACAO DE GUIAS DE CONCRETO</v>
          </cell>
          <cell r="C2986" t="str">
            <v>M</v>
          </cell>
          <cell r="D2986">
            <v>16.05</v>
          </cell>
          <cell r="E2986">
            <v>2985</v>
          </cell>
          <cell r="F2986">
            <v>177045</v>
          </cell>
        </row>
        <row r="2987">
          <cell r="A2987" t="str">
            <v>17.70.87</v>
          </cell>
          <cell r="B2987" t="str">
            <v>RECOLOCACAO DE PORTA-GIZ,INCLUSIVE SUPORTES</v>
          </cell>
          <cell r="C2987" t="str">
            <v>M</v>
          </cell>
          <cell r="D2987">
            <v>6.93</v>
          </cell>
          <cell r="E2987">
            <v>2986</v>
          </cell>
          <cell r="F2987">
            <v>177087</v>
          </cell>
        </row>
        <row r="2988">
          <cell r="A2988" t="str">
            <v>17.70.90</v>
          </cell>
          <cell r="B2988" t="str">
            <v>RECOLOCACAO DE COIFA EM CH P/FOGAO DE 3 OU 4 BOCAS</v>
          </cell>
          <cell r="C2988" t="str">
            <v>UN</v>
          </cell>
          <cell r="D2988">
            <v>20.09</v>
          </cell>
          <cell r="E2988">
            <v>2987</v>
          </cell>
          <cell r="F2988">
            <v>177090</v>
          </cell>
        </row>
        <row r="2989">
          <cell r="A2989" t="str">
            <v>17.70.91</v>
          </cell>
          <cell r="B2989" t="str">
            <v>RECOLOCACAO DE COIFA EM CH P/FOGAO DE 6 BOCAS</v>
          </cell>
          <cell r="C2989" t="str">
            <v>UN</v>
          </cell>
          <cell r="D2989">
            <v>26.58</v>
          </cell>
          <cell r="E2989">
            <v>2988</v>
          </cell>
          <cell r="F2989">
            <v>177091</v>
          </cell>
        </row>
        <row r="2990">
          <cell r="A2990" t="str">
            <v>17.70.92</v>
          </cell>
          <cell r="B2990" t="str">
            <v>RECOLOCACAO DE EXAUSTOR</v>
          </cell>
          <cell r="C2990" t="str">
            <v>UN</v>
          </cell>
          <cell r="D2990">
            <v>10.09</v>
          </cell>
          <cell r="E2990">
            <v>2989</v>
          </cell>
          <cell r="F2990">
            <v>177092</v>
          </cell>
        </row>
        <row r="2991">
          <cell r="A2991" t="str">
            <v>17.70.93</v>
          </cell>
          <cell r="B2991" t="str">
            <v>RECOLOCACAO DE DUTO DE EXAUSTAO</v>
          </cell>
          <cell r="C2991" t="str">
            <v>M</v>
          </cell>
          <cell r="D2991">
            <v>5.5</v>
          </cell>
          <cell r="E2991">
            <v>2990</v>
          </cell>
          <cell r="F2991">
            <v>177093</v>
          </cell>
        </row>
        <row r="2992">
          <cell r="A2992" t="str">
            <v>17.70.94</v>
          </cell>
          <cell r="B2992" t="str">
            <v>RECOLOCACAO DE PORTAO DE FERRO PERFILADO TIPO PARQUE (GP5/GPM-1)</v>
          </cell>
          <cell r="C2992" t="str">
            <v>M2</v>
          </cell>
          <cell r="D2992">
            <v>23.51</v>
          </cell>
          <cell r="E2992">
            <v>2991</v>
          </cell>
          <cell r="F2992">
            <v>177094</v>
          </cell>
        </row>
        <row r="2993">
          <cell r="A2993" t="str">
            <v>17.70.96</v>
          </cell>
          <cell r="B2993" t="str">
            <v>RECOLOCACAO DE CERCA DE TELA GALV.E RESPECTIVOS MOUROES(FC 04/05)</v>
          </cell>
          <cell r="C2993" t="str">
            <v>M</v>
          </cell>
          <cell r="D2993">
            <v>20.68</v>
          </cell>
          <cell r="E2993">
            <v>2992</v>
          </cell>
          <cell r="F2993">
            <v>177096</v>
          </cell>
        </row>
        <row r="2994">
          <cell r="B2994" t="str">
            <v>SERVICOS PARCIAIS</v>
          </cell>
          <cell r="E2994">
            <v>2993</v>
          </cell>
        </row>
        <row r="2995">
          <cell r="A2995" t="str">
            <v>17.80.15</v>
          </cell>
          <cell r="B2995" t="str">
            <v>TELA GALVANIZADA PARA ALAMBRADO - MALHA 2" FIO 10</v>
          </cell>
          <cell r="C2995" t="str">
            <v>M2</v>
          </cell>
          <cell r="D2995">
            <v>26.78</v>
          </cell>
          <cell r="E2995">
            <v>2994</v>
          </cell>
          <cell r="F2995">
            <v>178015</v>
          </cell>
        </row>
        <row r="2996">
          <cell r="A2996" t="str">
            <v>17.80.19</v>
          </cell>
          <cell r="B2996" t="str">
            <v>FERRO TRABALHADO PARA GRADIS</v>
          </cell>
          <cell r="C2996" t="str">
            <v>KG</v>
          </cell>
          <cell r="D2996">
            <v>10.89</v>
          </cell>
          <cell r="E2996">
            <v>2995</v>
          </cell>
          <cell r="F2996">
            <v>178019</v>
          </cell>
        </row>
        <row r="2997">
          <cell r="A2997" t="str">
            <v>17.80.70</v>
          </cell>
          <cell r="B2997" t="str">
            <v>TABELA DE BASQUETE,INCLUSIVE ARO E CESTA - MADEIRA PINTADA</v>
          </cell>
          <cell r="C2997" t="str">
            <v>UN</v>
          </cell>
          <cell r="D2997">
            <v>415.71</v>
          </cell>
          <cell r="E2997">
            <v>2996</v>
          </cell>
          <cell r="F2997">
            <v>178070</v>
          </cell>
        </row>
        <row r="2998">
          <cell r="A2998" t="str">
            <v>17.80.72</v>
          </cell>
          <cell r="B2998" t="str">
            <v>REPINTURA DE FAIXAS ATE 10CM - BORRACHA CLORADA</v>
          </cell>
          <cell r="C2998" t="str">
            <v>M</v>
          </cell>
          <cell r="D2998">
            <v>5.33</v>
          </cell>
          <cell r="E2998">
            <v>2997</v>
          </cell>
          <cell r="F2998">
            <v>178072</v>
          </cell>
        </row>
        <row r="2999">
          <cell r="A2999" t="str">
            <v>17.80.73</v>
          </cell>
          <cell r="B2999" t="str">
            <v>REPINTURA DE FAIXAS ATE 10CM - EPOXI</v>
          </cell>
          <cell r="C2999" t="str">
            <v>M</v>
          </cell>
          <cell r="D2999">
            <v>6.09</v>
          </cell>
          <cell r="E2999">
            <v>2998</v>
          </cell>
          <cell r="F2999">
            <v>178073</v>
          </cell>
        </row>
        <row r="3000">
          <cell r="A3000" t="str">
            <v>17.80.85</v>
          </cell>
          <cell r="B3000" t="str">
            <v>REPAROS EM LOUSA COMUM EXECUTADA EM PAREDE,INCLUSIVE PINTURA</v>
          </cell>
          <cell r="C3000" t="str">
            <v>M2</v>
          </cell>
          <cell r="D3000">
            <v>17.27</v>
          </cell>
          <cell r="E3000">
            <v>2999</v>
          </cell>
          <cell r="F3000">
            <v>178085</v>
          </cell>
        </row>
        <row r="3001">
          <cell r="A3001" t="str">
            <v>17.80.87</v>
          </cell>
          <cell r="B3001" t="str">
            <v>PORTA-GIZ DE MADEIRA,INCLUSIVE SUPORTES</v>
          </cell>
          <cell r="C3001" t="str">
            <v>M</v>
          </cell>
          <cell r="D3001">
            <v>9.66</v>
          </cell>
          <cell r="E3001">
            <v>3000</v>
          </cell>
          <cell r="F3001">
            <v>178087</v>
          </cell>
        </row>
        <row r="3002">
          <cell r="A3002">
            <v>18</v>
          </cell>
          <cell r="B3002" t="str">
            <v>PAISAGISMO</v>
          </cell>
          <cell r="E3002">
            <v>3001</v>
          </cell>
          <cell r="F3002">
            <v>18</v>
          </cell>
        </row>
        <row r="3003">
          <cell r="B3003" t="str">
            <v>SERVIÇOS GERAIS</v>
          </cell>
          <cell r="E3003">
            <v>3002</v>
          </cell>
        </row>
        <row r="3004">
          <cell r="A3004" t="str">
            <v>18.01.01</v>
          </cell>
          <cell r="B3004" t="str">
            <v>TUTOR E AMARILHO P/ ARVORES</v>
          </cell>
          <cell r="C3004" t="str">
            <v>UN</v>
          </cell>
          <cell r="D3004">
            <v>4.91</v>
          </cell>
          <cell r="E3004">
            <v>3003</v>
          </cell>
          <cell r="F3004">
            <v>180101</v>
          </cell>
        </row>
        <row r="3005">
          <cell r="A3005" t="str">
            <v>18.01.03</v>
          </cell>
          <cell r="B3005" t="str">
            <v>PROTETOR TIPO PARQUE P/ ARVORES</v>
          </cell>
          <cell r="C3005" t="str">
            <v>UN</v>
          </cell>
          <cell r="D3005">
            <v>26</v>
          </cell>
          <cell r="E3005">
            <v>3004</v>
          </cell>
          <cell r="F3005">
            <v>180103</v>
          </cell>
        </row>
        <row r="3006">
          <cell r="B3006" t="str">
            <v>ÁRVORES E PALMEIRAS - FORNECIMENTO E PLANTIO</v>
          </cell>
          <cell r="E3006">
            <v>3005</v>
          </cell>
        </row>
        <row r="3007">
          <cell r="A3007" t="str">
            <v>18.02.03</v>
          </cell>
          <cell r="B3007" t="str">
            <v>ALECRIM DE CAMPINAS (HOLOCALIX GLAZZIOVII)</v>
          </cell>
          <cell r="C3007" t="str">
            <v>UN</v>
          </cell>
          <cell r="D3007">
            <v>83.89</v>
          </cell>
          <cell r="E3007">
            <v>3006</v>
          </cell>
          <cell r="F3007">
            <v>180203</v>
          </cell>
        </row>
        <row r="3008">
          <cell r="A3008" t="str">
            <v>18.02.05</v>
          </cell>
          <cell r="B3008" t="str">
            <v>ALFENEIRO (LIGUSTRUM LUCIDUM)</v>
          </cell>
          <cell r="C3008" t="str">
            <v>UN</v>
          </cell>
          <cell r="D3008">
            <v>50.02</v>
          </cell>
          <cell r="E3008">
            <v>3007</v>
          </cell>
          <cell r="F3008">
            <v>180205</v>
          </cell>
        </row>
        <row r="3009">
          <cell r="A3009" t="str">
            <v>18.02.10</v>
          </cell>
          <cell r="B3009" t="str">
            <v>CASSIA (CASSIA MULTIJUGA)</v>
          </cell>
          <cell r="C3009" t="str">
            <v>UN</v>
          </cell>
          <cell r="D3009">
            <v>80.260000000000005</v>
          </cell>
          <cell r="E3009">
            <v>3008</v>
          </cell>
          <cell r="F3009">
            <v>180210</v>
          </cell>
        </row>
        <row r="3010">
          <cell r="A3010" t="str">
            <v>18.02.12</v>
          </cell>
          <cell r="B3010" t="str">
            <v>CHAPEU DE SOL (TERMINALIA CATAPPA)</v>
          </cell>
          <cell r="C3010" t="str">
            <v>UN</v>
          </cell>
          <cell r="D3010">
            <v>80.260000000000005</v>
          </cell>
          <cell r="E3010">
            <v>3009</v>
          </cell>
          <cell r="F3010">
            <v>180212</v>
          </cell>
        </row>
        <row r="3011">
          <cell r="A3011" t="str">
            <v>18.02.15</v>
          </cell>
          <cell r="B3011" t="str">
            <v>CHORAO / SALGUEIRO (SALIX BABYLONICA)</v>
          </cell>
          <cell r="C3011" t="str">
            <v>UN</v>
          </cell>
          <cell r="D3011">
            <v>80.260000000000005</v>
          </cell>
          <cell r="E3011">
            <v>3010</v>
          </cell>
          <cell r="F3011">
            <v>180215</v>
          </cell>
        </row>
        <row r="3012">
          <cell r="A3012" t="str">
            <v>18.02.17</v>
          </cell>
          <cell r="B3012" t="str">
            <v>FIGUEIRA (FICUS BENJAMINA)</v>
          </cell>
          <cell r="C3012" t="str">
            <v>UN</v>
          </cell>
          <cell r="D3012">
            <v>84.26</v>
          </cell>
          <cell r="E3012">
            <v>3011</v>
          </cell>
          <cell r="F3012">
            <v>180217</v>
          </cell>
        </row>
        <row r="3013">
          <cell r="A3013" t="str">
            <v>18.02.20</v>
          </cell>
          <cell r="B3013" t="str">
            <v>FLAMBOYANT (DELONIX REGIA)</v>
          </cell>
          <cell r="C3013" t="str">
            <v>UN</v>
          </cell>
          <cell r="D3013">
            <v>80.260000000000005</v>
          </cell>
          <cell r="E3013">
            <v>3012</v>
          </cell>
          <cell r="F3013">
            <v>180220</v>
          </cell>
        </row>
        <row r="3014">
          <cell r="A3014" t="str">
            <v>18.02.22</v>
          </cell>
          <cell r="B3014" t="str">
            <v>GREVILEA (GREVILLEA ROBUSTA)</v>
          </cell>
          <cell r="C3014" t="str">
            <v>UN</v>
          </cell>
          <cell r="D3014">
            <v>80.260000000000005</v>
          </cell>
          <cell r="E3014">
            <v>3013</v>
          </cell>
          <cell r="F3014">
            <v>180222</v>
          </cell>
        </row>
        <row r="3015">
          <cell r="A3015" t="str">
            <v>18.02.25</v>
          </cell>
          <cell r="B3015" t="str">
            <v>IPE AMARELO (TABEBUIA CHRYSOTRICHA)</v>
          </cell>
          <cell r="C3015" t="str">
            <v>UN</v>
          </cell>
          <cell r="D3015">
            <v>53.52</v>
          </cell>
          <cell r="E3015">
            <v>3014</v>
          </cell>
          <cell r="F3015">
            <v>180225</v>
          </cell>
        </row>
        <row r="3016">
          <cell r="A3016" t="str">
            <v>18.02.26</v>
          </cell>
          <cell r="B3016" t="str">
            <v>IPE ROSA (TABEBUIA AVELLANEDAE)</v>
          </cell>
          <cell r="C3016" t="str">
            <v>UN</v>
          </cell>
          <cell r="D3016">
            <v>80.260000000000005</v>
          </cell>
          <cell r="E3016">
            <v>3015</v>
          </cell>
          <cell r="F3016">
            <v>180226</v>
          </cell>
        </row>
        <row r="3017">
          <cell r="A3017" t="str">
            <v>18.02.27</v>
          </cell>
          <cell r="B3017" t="str">
            <v>IPE ROXO (TABEBUIA IMPETIGINOSA)</v>
          </cell>
          <cell r="C3017" t="str">
            <v>UN</v>
          </cell>
          <cell r="D3017">
            <v>80.260000000000005</v>
          </cell>
          <cell r="E3017">
            <v>3016</v>
          </cell>
          <cell r="F3017">
            <v>180227</v>
          </cell>
        </row>
        <row r="3018">
          <cell r="A3018" t="str">
            <v>18.02.30</v>
          </cell>
          <cell r="B3018" t="str">
            <v>JACARANDA (JACARANDA MIMOSAEFOLIA)</v>
          </cell>
          <cell r="C3018" t="str">
            <v>UN</v>
          </cell>
          <cell r="D3018">
            <v>80.260000000000005</v>
          </cell>
          <cell r="E3018">
            <v>3017</v>
          </cell>
          <cell r="F3018">
            <v>180230</v>
          </cell>
        </row>
        <row r="3019">
          <cell r="A3019" t="str">
            <v>18.02.32</v>
          </cell>
          <cell r="B3019" t="str">
            <v>MANACA DA SERRA (TIBOUCHINA MUTABILIS)</v>
          </cell>
          <cell r="C3019" t="str">
            <v>UN</v>
          </cell>
          <cell r="D3019">
            <v>80.260000000000005</v>
          </cell>
          <cell r="E3019">
            <v>3018</v>
          </cell>
          <cell r="F3019">
            <v>180232</v>
          </cell>
        </row>
        <row r="3020">
          <cell r="A3020" t="str">
            <v>18.02.33</v>
          </cell>
          <cell r="B3020" t="str">
            <v>MAGNOLIA (MICHELIA CHAMPACA)</v>
          </cell>
          <cell r="C3020" t="str">
            <v>UN</v>
          </cell>
          <cell r="D3020">
            <v>80.260000000000005</v>
          </cell>
          <cell r="E3020">
            <v>3019</v>
          </cell>
          <cell r="F3020">
            <v>180233</v>
          </cell>
        </row>
        <row r="3021">
          <cell r="A3021" t="str">
            <v>18.02.35</v>
          </cell>
          <cell r="B3021" t="str">
            <v>PAINEIRA (CHORISIA SPECIOSA)</v>
          </cell>
          <cell r="C3021" t="str">
            <v>UN</v>
          </cell>
          <cell r="D3021">
            <v>80.260000000000005</v>
          </cell>
          <cell r="E3021">
            <v>3020</v>
          </cell>
          <cell r="F3021">
            <v>180235</v>
          </cell>
        </row>
        <row r="3022">
          <cell r="A3022" t="str">
            <v>18.02.37</v>
          </cell>
          <cell r="B3022" t="str">
            <v>PAU BRASIL (CAESALPINIA ECHINATA)</v>
          </cell>
          <cell r="C3022" t="str">
            <v>UN</v>
          </cell>
          <cell r="D3022">
            <v>84.26</v>
          </cell>
          <cell r="E3022">
            <v>3021</v>
          </cell>
          <cell r="F3022">
            <v>180237</v>
          </cell>
        </row>
        <row r="3023">
          <cell r="A3023" t="str">
            <v>18.02.40</v>
          </cell>
          <cell r="B3023" t="str">
            <v>PAU FERRO (CAESALPINIA FERREA)</v>
          </cell>
          <cell r="C3023" t="str">
            <v>UN</v>
          </cell>
          <cell r="D3023">
            <v>80.260000000000005</v>
          </cell>
          <cell r="E3023">
            <v>3022</v>
          </cell>
          <cell r="F3023">
            <v>180240</v>
          </cell>
        </row>
        <row r="3024">
          <cell r="A3024" t="str">
            <v>18.02.42</v>
          </cell>
          <cell r="B3024" t="str">
            <v>PINHEIRO (PINUS ELLIOTIS)</v>
          </cell>
          <cell r="C3024" t="str">
            <v>UN</v>
          </cell>
          <cell r="D3024">
            <v>80.260000000000005</v>
          </cell>
          <cell r="E3024">
            <v>3023</v>
          </cell>
          <cell r="F3024">
            <v>180242</v>
          </cell>
        </row>
        <row r="3025">
          <cell r="A3025" t="str">
            <v>18.02.45</v>
          </cell>
          <cell r="B3025" t="str">
            <v>QUARESMEIRA (TIBOUCHINA GRANULOSA)</v>
          </cell>
          <cell r="C3025" t="str">
            <v>UN</v>
          </cell>
          <cell r="D3025">
            <v>80.260000000000005</v>
          </cell>
          <cell r="E3025">
            <v>3024</v>
          </cell>
          <cell r="F3025">
            <v>180245</v>
          </cell>
        </row>
        <row r="3026">
          <cell r="A3026" t="str">
            <v>18.02.47</v>
          </cell>
          <cell r="B3026" t="str">
            <v>RESEDA (LAGERSTROEMIA INDICA)</v>
          </cell>
          <cell r="C3026" t="str">
            <v>UN</v>
          </cell>
          <cell r="D3026">
            <v>50.02</v>
          </cell>
          <cell r="E3026">
            <v>3025</v>
          </cell>
          <cell r="F3026">
            <v>180247</v>
          </cell>
        </row>
        <row r="3027">
          <cell r="A3027" t="str">
            <v>18.02.50</v>
          </cell>
          <cell r="B3027" t="str">
            <v>SIBIPIRUNA (CAESALPINIA PELTOPHOROIDES)</v>
          </cell>
          <cell r="C3027" t="str">
            <v>UN</v>
          </cell>
          <cell r="D3027">
            <v>80.260000000000005</v>
          </cell>
          <cell r="E3027">
            <v>3026</v>
          </cell>
          <cell r="F3027">
            <v>180250</v>
          </cell>
        </row>
        <row r="3028">
          <cell r="A3028" t="str">
            <v>18.02.52</v>
          </cell>
          <cell r="B3028" t="str">
            <v>SUINA (ERYTRINA SPECIOSA)</v>
          </cell>
          <cell r="C3028" t="str">
            <v>UN</v>
          </cell>
          <cell r="D3028">
            <v>50.02</v>
          </cell>
          <cell r="E3028">
            <v>3027</v>
          </cell>
          <cell r="F3028">
            <v>180252</v>
          </cell>
        </row>
        <row r="3029">
          <cell r="A3029" t="str">
            <v>18.02.55</v>
          </cell>
          <cell r="B3029" t="str">
            <v>TIPUANA (TIPUANA TIPU)</v>
          </cell>
          <cell r="C3029" t="str">
            <v>UN</v>
          </cell>
          <cell r="D3029">
            <v>80.260000000000005</v>
          </cell>
          <cell r="E3029">
            <v>3028</v>
          </cell>
          <cell r="F3029">
            <v>180255</v>
          </cell>
        </row>
        <row r="3030">
          <cell r="A3030" t="str">
            <v>18.02.57</v>
          </cell>
          <cell r="B3030" t="str">
            <v>UNHA DE VACA (BAUHINIA VARIEGATA / CANDICANS)</v>
          </cell>
          <cell r="C3030" t="str">
            <v>UN</v>
          </cell>
          <cell r="D3030">
            <v>50.02</v>
          </cell>
          <cell r="E3030">
            <v>3029</v>
          </cell>
          <cell r="F3030">
            <v>180257</v>
          </cell>
        </row>
        <row r="3031">
          <cell r="A3031" t="str">
            <v>18.02.58</v>
          </cell>
          <cell r="B3031" t="str">
            <v>ARVORES CLASSE 1</v>
          </cell>
          <cell r="C3031" t="str">
            <v>UN</v>
          </cell>
          <cell r="D3031">
            <v>50.02</v>
          </cell>
          <cell r="E3031">
            <v>3030</v>
          </cell>
          <cell r="F3031">
            <v>180258</v>
          </cell>
        </row>
        <row r="3032">
          <cell r="A3032" t="str">
            <v>18.02.59</v>
          </cell>
          <cell r="B3032" t="str">
            <v>ARVORES CLASSE 2</v>
          </cell>
          <cell r="C3032" t="str">
            <v>UN</v>
          </cell>
          <cell r="D3032">
            <v>84.26</v>
          </cell>
          <cell r="E3032">
            <v>3031</v>
          </cell>
          <cell r="F3032">
            <v>180259</v>
          </cell>
        </row>
        <row r="3033">
          <cell r="A3033" t="str">
            <v>18.02.60</v>
          </cell>
          <cell r="B3033" t="str">
            <v>ARVORES FRUTIFERAS</v>
          </cell>
          <cell r="C3033" t="str">
            <v>UN</v>
          </cell>
          <cell r="D3033">
            <v>84.26</v>
          </cell>
          <cell r="E3033">
            <v>3032</v>
          </cell>
          <cell r="F3033">
            <v>180260</v>
          </cell>
        </row>
        <row r="3034">
          <cell r="A3034" t="str">
            <v>18.02.61</v>
          </cell>
          <cell r="B3034" t="str">
            <v>ARECA BAMBU (CHRYSALIDO CARPUS LUTESCENS)</v>
          </cell>
          <cell r="C3034" t="str">
            <v>UN</v>
          </cell>
          <cell r="D3034">
            <v>30.37</v>
          </cell>
          <cell r="E3034">
            <v>3033</v>
          </cell>
          <cell r="F3034">
            <v>180261</v>
          </cell>
        </row>
        <row r="3035">
          <cell r="A3035" t="str">
            <v>18.02.63</v>
          </cell>
          <cell r="B3035" t="str">
            <v>BURITI (MAURITIA VINIFERA)</v>
          </cell>
          <cell r="C3035" t="str">
            <v>UN</v>
          </cell>
          <cell r="D3035">
            <v>70.319999999999993</v>
          </cell>
          <cell r="E3035">
            <v>3034</v>
          </cell>
          <cell r="F3035">
            <v>180263</v>
          </cell>
        </row>
        <row r="3036">
          <cell r="A3036" t="str">
            <v>18.02.65</v>
          </cell>
          <cell r="B3036" t="str">
            <v>COLINIA (CHAMAEDOREA ELEGANS)</v>
          </cell>
          <cell r="C3036" t="str">
            <v>UN</v>
          </cell>
          <cell r="D3036">
            <v>70.319999999999993</v>
          </cell>
          <cell r="E3036">
            <v>3035</v>
          </cell>
          <cell r="F3036">
            <v>180265</v>
          </cell>
        </row>
        <row r="3037">
          <cell r="A3037" t="str">
            <v>18.02.67</v>
          </cell>
          <cell r="B3037" t="str">
            <v>COQUEIRO (COCOS NUCIFERA)</v>
          </cell>
          <cell r="C3037" t="str">
            <v>UN</v>
          </cell>
          <cell r="D3037">
            <v>30.37</v>
          </cell>
          <cell r="E3037">
            <v>3036</v>
          </cell>
          <cell r="F3037">
            <v>180267</v>
          </cell>
        </row>
        <row r="3038">
          <cell r="A3038" t="str">
            <v>18.02.70</v>
          </cell>
          <cell r="B3038" t="str">
            <v>GUARIROBA (SYAGRUS OLERACEA)</v>
          </cell>
          <cell r="C3038" t="str">
            <v>UN</v>
          </cell>
          <cell r="D3038">
            <v>30.37</v>
          </cell>
          <cell r="E3038">
            <v>3037</v>
          </cell>
          <cell r="F3038">
            <v>180270</v>
          </cell>
        </row>
        <row r="3039">
          <cell r="A3039" t="str">
            <v>18.02.73</v>
          </cell>
          <cell r="B3039" t="str">
            <v>JERIVA (ARECASTRUM ROMANZOFFIANUM)</v>
          </cell>
          <cell r="C3039" t="str">
            <v>UN</v>
          </cell>
          <cell r="D3039">
            <v>30.37</v>
          </cell>
          <cell r="E3039">
            <v>3038</v>
          </cell>
          <cell r="F3039">
            <v>180273</v>
          </cell>
        </row>
        <row r="3040">
          <cell r="A3040" t="str">
            <v>18.02.75</v>
          </cell>
          <cell r="B3040" t="str">
            <v>LATANIA (LATANIA SPP)</v>
          </cell>
          <cell r="C3040" t="str">
            <v>UN</v>
          </cell>
          <cell r="D3040">
            <v>30.37</v>
          </cell>
          <cell r="E3040">
            <v>3039</v>
          </cell>
          <cell r="F3040">
            <v>180275</v>
          </cell>
        </row>
        <row r="3041">
          <cell r="A3041" t="str">
            <v>18.02.77</v>
          </cell>
          <cell r="B3041" t="str">
            <v>SEAFORTIA (ARCHONTO PHOENIX CUNNINGHAMIANA)</v>
          </cell>
          <cell r="C3041" t="str">
            <v>UN</v>
          </cell>
          <cell r="D3041">
            <v>30.37</v>
          </cell>
          <cell r="E3041">
            <v>3040</v>
          </cell>
          <cell r="F3041">
            <v>180277</v>
          </cell>
        </row>
        <row r="3042">
          <cell r="A3042" t="str">
            <v>18.02.80</v>
          </cell>
          <cell r="B3042" t="str">
            <v>PALMEIRA IMPERIAL (ROY STONEAOLERACEA)</v>
          </cell>
          <cell r="C3042" t="str">
            <v>UN</v>
          </cell>
          <cell r="D3042">
            <v>476.2</v>
          </cell>
          <cell r="E3042">
            <v>3041</v>
          </cell>
          <cell r="F3042">
            <v>180280</v>
          </cell>
        </row>
        <row r="3043">
          <cell r="B3043" t="str">
            <v>ARBUSTOS, FORRAÇÕES E TREPADEIRAS - FORNECIMENTO E PLANTIO</v>
          </cell>
          <cell r="E3043">
            <v>3042</v>
          </cell>
        </row>
        <row r="3044">
          <cell r="A3044" t="str">
            <v>18.03.01</v>
          </cell>
          <cell r="B3044" t="str">
            <v>GRAMA BATATAES EM PLACAS (PASPALUM NOTATUM)</v>
          </cell>
          <cell r="C3044" t="str">
            <v>M2</v>
          </cell>
          <cell r="D3044">
            <v>5.68</v>
          </cell>
          <cell r="E3044">
            <v>3043</v>
          </cell>
          <cell r="F3044">
            <v>180301</v>
          </cell>
        </row>
        <row r="3045">
          <cell r="A3045" t="str">
            <v>18.03.03</v>
          </cell>
          <cell r="B3045" t="str">
            <v>GRAMA SAO CARLOS EM PLACAS (ANOXONOPUS OBTUSIFOLIUS)</v>
          </cell>
          <cell r="C3045" t="str">
            <v>M2</v>
          </cell>
          <cell r="D3045">
            <v>6.31</v>
          </cell>
          <cell r="E3045">
            <v>3044</v>
          </cell>
          <cell r="F3045">
            <v>180303</v>
          </cell>
        </row>
        <row r="3046">
          <cell r="A3046" t="str">
            <v>18.03.05</v>
          </cell>
          <cell r="B3046" t="str">
            <v>GRAMA ESMERALDA</v>
          </cell>
          <cell r="C3046" t="str">
            <v>M2</v>
          </cell>
          <cell r="D3046">
            <v>15.5</v>
          </cell>
          <cell r="E3046">
            <v>3045</v>
          </cell>
          <cell r="F3046">
            <v>180305</v>
          </cell>
        </row>
        <row r="3047">
          <cell r="A3047" t="str">
            <v>18.03.07</v>
          </cell>
          <cell r="B3047" t="str">
            <v>GRAMA PRETA EM PLACAS (OPHIOPOGUM JAPONICUS)</v>
          </cell>
          <cell r="C3047" t="str">
            <v>M2</v>
          </cell>
          <cell r="D3047">
            <v>14.08</v>
          </cell>
          <cell r="E3047">
            <v>3046</v>
          </cell>
          <cell r="F3047">
            <v>180307</v>
          </cell>
        </row>
        <row r="3048">
          <cell r="A3048" t="str">
            <v>18.03.13</v>
          </cell>
          <cell r="B3048" t="str">
            <v>CINERARIA (SENECIO CINERARIA)</v>
          </cell>
          <cell r="C3048" t="str">
            <v>DZ</v>
          </cell>
          <cell r="D3048">
            <v>21.83</v>
          </cell>
          <cell r="E3048">
            <v>3047</v>
          </cell>
          <cell r="F3048">
            <v>180313</v>
          </cell>
        </row>
        <row r="3049">
          <cell r="A3049" t="str">
            <v>18.03.15</v>
          </cell>
          <cell r="B3049" t="str">
            <v>CLOROFITO (CLOROPHYTUM CROMOSSUM)</v>
          </cell>
          <cell r="C3049" t="str">
            <v>DZ</v>
          </cell>
          <cell r="D3049">
            <v>15.93</v>
          </cell>
          <cell r="E3049">
            <v>3048</v>
          </cell>
          <cell r="F3049">
            <v>180315</v>
          </cell>
        </row>
        <row r="3050">
          <cell r="A3050" t="str">
            <v>18.03.17</v>
          </cell>
          <cell r="B3050" t="str">
            <v>FILODENDRO (PHILODENDRON BIPINNATIFIDUM)</v>
          </cell>
          <cell r="C3050" t="str">
            <v>DZ</v>
          </cell>
          <cell r="D3050">
            <v>23.26</v>
          </cell>
          <cell r="E3050">
            <v>3049</v>
          </cell>
          <cell r="F3050">
            <v>180317</v>
          </cell>
        </row>
        <row r="3051">
          <cell r="A3051" t="str">
            <v>18.03.19</v>
          </cell>
          <cell r="B3051" t="str">
            <v>HERA (HEDERA HELIX)</v>
          </cell>
          <cell r="C3051" t="str">
            <v>DZ</v>
          </cell>
          <cell r="D3051">
            <v>15.93</v>
          </cell>
          <cell r="E3051">
            <v>3050</v>
          </cell>
          <cell r="F3051">
            <v>180319</v>
          </cell>
        </row>
        <row r="3052">
          <cell r="A3052" t="str">
            <v>18.03.21</v>
          </cell>
          <cell r="B3052" t="str">
            <v>LIRIO (HEMEROCALLIS FLAVA)</v>
          </cell>
          <cell r="C3052" t="str">
            <v>DZ</v>
          </cell>
          <cell r="D3052">
            <v>15.93</v>
          </cell>
          <cell r="E3052">
            <v>3051</v>
          </cell>
          <cell r="F3052">
            <v>180321</v>
          </cell>
        </row>
        <row r="3053">
          <cell r="A3053" t="str">
            <v>18.03.23</v>
          </cell>
          <cell r="B3053" t="str">
            <v>MARIA SEM VERGONHA (IMPATIENS SPP)</v>
          </cell>
          <cell r="C3053" t="str">
            <v>DZ</v>
          </cell>
          <cell r="D3053">
            <v>15.93</v>
          </cell>
          <cell r="E3053">
            <v>3052</v>
          </cell>
          <cell r="F3053">
            <v>180323</v>
          </cell>
        </row>
        <row r="3054">
          <cell r="A3054" t="str">
            <v>18.03.25</v>
          </cell>
          <cell r="B3054" t="str">
            <v>MONSTERA (MONSTERA DELICIOSA)</v>
          </cell>
          <cell r="C3054" t="str">
            <v>DZ</v>
          </cell>
          <cell r="D3054">
            <v>23.26</v>
          </cell>
          <cell r="E3054">
            <v>3053</v>
          </cell>
          <cell r="F3054">
            <v>180325</v>
          </cell>
        </row>
        <row r="3055">
          <cell r="A3055" t="str">
            <v>18.03.27</v>
          </cell>
          <cell r="B3055" t="str">
            <v>PILEA (PILEA CADIEREI)</v>
          </cell>
          <cell r="C3055" t="str">
            <v>DZ</v>
          </cell>
          <cell r="D3055">
            <v>15.93</v>
          </cell>
          <cell r="E3055">
            <v>3054</v>
          </cell>
          <cell r="F3055">
            <v>180327</v>
          </cell>
        </row>
        <row r="3056">
          <cell r="A3056" t="str">
            <v>18.03.29</v>
          </cell>
          <cell r="B3056" t="str">
            <v>VEDELIA (WEDELIA PALUDARIS)</v>
          </cell>
          <cell r="C3056" t="str">
            <v>DZ</v>
          </cell>
          <cell r="D3056">
            <v>15.93</v>
          </cell>
          <cell r="E3056">
            <v>3055</v>
          </cell>
          <cell r="F3056">
            <v>180329</v>
          </cell>
        </row>
        <row r="3057">
          <cell r="A3057" t="str">
            <v>18.03.41</v>
          </cell>
          <cell r="B3057" t="str">
            <v>IPOMEIA (IPOMEIA LEARII)</v>
          </cell>
          <cell r="C3057" t="str">
            <v>UN</v>
          </cell>
          <cell r="D3057">
            <v>11.07</v>
          </cell>
          <cell r="E3057">
            <v>3056</v>
          </cell>
          <cell r="F3057">
            <v>180341</v>
          </cell>
        </row>
        <row r="3058">
          <cell r="A3058" t="str">
            <v>18.03.43</v>
          </cell>
          <cell r="B3058" t="str">
            <v>JASMIM ESTRELA (TRACHELOSPERMOM JASMINDA)</v>
          </cell>
          <cell r="C3058" t="str">
            <v>UN</v>
          </cell>
          <cell r="D3058">
            <v>18.760000000000002</v>
          </cell>
          <cell r="E3058">
            <v>3057</v>
          </cell>
          <cell r="F3058">
            <v>180343</v>
          </cell>
        </row>
        <row r="3059">
          <cell r="A3059" t="str">
            <v>18.03.45</v>
          </cell>
          <cell r="B3059" t="str">
            <v>LAGRIMA DE CRISTO (CLERODENDRON THOMSONAE)</v>
          </cell>
          <cell r="C3059" t="str">
            <v>UN</v>
          </cell>
          <cell r="D3059">
            <v>18.760000000000002</v>
          </cell>
          <cell r="E3059">
            <v>3058</v>
          </cell>
          <cell r="F3059">
            <v>180345</v>
          </cell>
        </row>
        <row r="3060">
          <cell r="A3060" t="str">
            <v>18.03.47</v>
          </cell>
          <cell r="B3060" t="str">
            <v>MARACUJA (PASSIFLORA COERULEA)</v>
          </cell>
          <cell r="C3060" t="str">
            <v>UN</v>
          </cell>
          <cell r="D3060">
            <v>18.760000000000002</v>
          </cell>
          <cell r="E3060">
            <v>3059</v>
          </cell>
          <cell r="F3060">
            <v>180347</v>
          </cell>
        </row>
        <row r="3061">
          <cell r="A3061" t="str">
            <v>18.03.49</v>
          </cell>
          <cell r="B3061" t="str">
            <v>PRIMAVERA (BOUGAINVILLEA GLABRA)</v>
          </cell>
          <cell r="C3061" t="str">
            <v>UN</v>
          </cell>
          <cell r="D3061">
            <v>18.760000000000002</v>
          </cell>
          <cell r="E3061">
            <v>3060</v>
          </cell>
          <cell r="F3061">
            <v>180349</v>
          </cell>
        </row>
        <row r="3062">
          <cell r="A3062" t="str">
            <v>18.03.51</v>
          </cell>
          <cell r="B3062" t="str">
            <v>TUMBERGIA (THUNBERGIA GRANDIFLORA)</v>
          </cell>
          <cell r="C3062" t="str">
            <v>UN</v>
          </cell>
          <cell r="D3062">
            <v>18.760000000000002</v>
          </cell>
          <cell r="E3062">
            <v>3061</v>
          </cell>
          <cell r="F3062">
            <v>180351</v>
          </cell>
        </row>
        <row r="3063">
          <cell r="A3063" t="str">
            <v>18.03.53</v>
          </cell>
          <cell r="B3063" t="str">
            <v>UNHA DE GATO (FICUS PUMILA)</v>
          </cell>
          <cell r="C3063" t="str">
            <v>UN</v>
          </cell>
          <cell r="D3063">
            <v>11.07</v>
          </cell>
          <cell r="E3063">
            <v>3062</v>
          </cell>
          <cell r="F3063">
            <v>180353</v>
          </cell>
        </row>
        <row r="3064">
          <cell r="A3064" t="str">
            <v>18.03.61</v>
          </cell>
          <cell r="B3064" t="str">
            <v>ABUTILOM (ABUTILON STRIATUM)</v>
          </cell>
          <cell r="C3064" t="str">
            <v>UN</v>
          </cell>
          <cell r="D3064">
            <v>16.63</v>
          </cell>
          <cell r="E3064">
            <v>3063</v>
          </cell>
          <cell r="F3064">
            <v>180361</v>
          </cell>
        </row>
        <row r="3065">
          <cell r="A3065" t="str">
            <v>18.03.63</v>
          </cell>
          <cell r="B3065" t="str">
            <v>ACALIFA (ACALYPHA WILKESIANA)</v>
          </cell>
          <cell r="C3065" t="str">
            <v>UN</v>
          </cell>
          <cell r="D3065">
            <v>16.63</v>
          </cell>
          <cell r="E3065">
            <v>3064</v>
          </cell>
          <cell r="F3065">
            <v>180363</v>
          </cell>
        </row>
        <row r="3066">
          <cell r="A3066" t="str">
            <v>18.03.65</v>
          </cell>
          <cell r="B3066" t="str">
            <v>ALAMANDA (ALLAMANDA NERIIFOLIA)</v>
          </cell>
          <cell r="C3066" t="str">
            <v>UN</v>
          </cell>
          <cell r="D3066">
            <v>16.63</v>
          </cell>
          <cell r="E3066">
            <v>3065</v>
          </cell>
          <cell r="F3066">
            <v>180365</v>
          </cell>
        </row>
        <row r="3067">
          <cell r="A3067" t="str">
            <v>18.03.67</v>
          </cell>
          <cell r="B3067" t="str">
            <v>AZALEA (RHODODENDRON INDICUM)</v>
          </cell>
          <cell r="C3067" t="str">
            <v>UN</v>
          </cell>
          <cell r="D3067">
            <v>16.63</v>
          </cell>
          <cell r="E3067">
            <v>3066</v>
          </cell>
          <cell r="F3067">
            <v>180367</v>
          </cell>
        </row>
        <row r="3068">
          <cell r="A3068" t="str">
            <v>18.03.69</v>
          </cell>
          <cell r="B3068" t="str">
            <v>BAMBUZINHO (BAMBUZA GRACILIS)</v>
          </cell>
          <cell r="C3068" t="str">
            <v>UN</v>
          </cell>
          <cell r="D3068">
            <v>17.3</v>
          </cell>
          <cell r="E3068">
            <v>3067</v>
          </cell>
          <cell r="F3068">
            <v>180369</v>
          </cell>
        </row>
        <row r="3069">
          <cell r="A3069" t="str">
            <v>18.03.71</v>
          </cell>
          <cell r="B3069" t="str">
            <v>BELA EMILIA (PLUMBAGO CAPENSIS)</v>
          </cell>
          <cell r="C3069" t="str">
            <v>UN</v>
          </cell>
          <cell r="D3069">
            <v>16.63</v>
          </cell>
          <cell r="E3069">
            <v>3068</v>
          </cell>
          <cell r="F3069">
            <v>180371</v>
          </cell>
        </row>
        <row r="3070">
          <cell r="A3070" t="str">
            <v>18.03.73</v>
          </cell>
          <cell r="B3070" t="str">
            <v>CAMARAO (BELOPERONE GUTATA)</v>
          </cell>
          <cell r="C3070" t="str">
            <v>UN</v>
          </cell>
          <cell r="D3070">
            <v>16.63</v>
          </cell>
          <cell r="E3070">
            <v>3069</v>
          </cell>
          <cell r="F3070">
            <v>180373</v>
          </cell>
        </row>
        <row r="3071">
          <cell r="A3071" t="str">
            <v>18.03.75</v>
          </cell>
          <cell r="B3071" t="str">
            <v>COSMOS (COSMOS BIPINNATUS)</v>
          </cell>
          <cell r="C3071" t="str">
            <v>UN</v>
          </cell>
          <cell r="D3071">
            <v>16.63</v>
          </cell>
          <cell r="E3071">
            <v>3070</v>
          </cell>
          <cell r="F3071">
            <v>180375</v>
          </cell>
        </row>
        <row r="3072">
          <cell r="A3072" t="str">
            <v>18.03.77</v>
          </cell>
          <cell r="B3072" t="str">
            <v>DRACENA (DRACAENA FRAGRANS)</v>
          </cell>
          <cell r="C3072" t="str">
            <v>UN</v>
          </cell>
          <cell r="D3072">
            <v>16.63</v>
          </cell>
          <cell r="E3072">
            <v>3071</v>
          </cell>
          <cell r="F3072">
            <v>180377</v>
          </cell>
        </row>
        <row r="3073">
          <cell r="A3073" t="str">
            <v>18.03.79</v>
          </cell>
          <cell r="B3073" t="str">
            <v>ESPONGINHA (CALLIANDRA TWEEDII)</v>
          </cell>
          <cell r="C3073" t="str">
            <v>UN</v>
          </cell>
          <cell r="D3073">
            <v>17.3</v>
          </cell>
          <cell r="E3073">
            <v>3072</v>
          </cell>
          <cell r="F3073">
            <v>180379</v>
          </cell>
        </row>
        <row r="3074">
          <cell r="A3074" t="str">
            <v>18.03.81</v>
          </cell>
          <cell r="B3074" t="str">
            <v>GERANIO (PELARGONIUM ZONALE)</v>
          </cell>
          <cell r="C3074" t="str">
            <v>UN</v>
          </cell>
          <cell r="D3074">
            <v>16.63</v>
          </cell>
          <cell r="E3074">
            <v>3073</v>
          </cell>
          <cell r="F3074">
            <v>180381</v>
          </cell>
        </row>
        <row r="3075">
          <cell r="A3075" t="str">
            <v>18.03.83</v>
          </cell>
          <cell r="B3075" t="str">
            <v>HIBISCO (HIBISCUS ROSA SINENSIS)</v>
          </cell>
          <cell r="C3075" t="str">
            <v>UN</v>
          </cell>
          <cell r="D3075">
            <v>16.63</v>
          </cell>
          <cell r="E3075">
            <v>3074</v>
          </cell>
          <cell r="F3075">
            <v>180383</v>
          </cell>
        </row>
        <row r="3076">
          <cell r="A3076" t="str">
            <v>18.03.85</v>
          </cell>
          <cell r="B3076" t="str">
            <v>MALVAVISCO (MALVAVISCUS MOLLIS)</v>
          </cell>
          <cell r="C3076" t="str">
            <v>UN</v>
          </cell>
          <cell r="D3076">
            <v>16.63</v>
          </cell>
          <cell r="E3076">
            <v>3075</v>
          </cell>
          <cell r="F3076">
            <v>180385</v>
          </cell>
        </row>
        <row r="3077">
          <cell r="A3077" t="str">
            <v>18.03.87</v>
          </cell>
          <cell r="B3077" t="str">
            <v>PIRACANTA (PYRACANTHA COCCINEA)</v>
          </cell>
          <cell r="C3077" t="str">
            <v>UN</v>
          </cell>
          <cell r="D3077">
            <v>16.63</v>
          </cell>
          <cell r="E3077">
            <v>3076</v>
          </cell>
          <cell r="F3077">
            <v>180387</v>
          </cell>
        </row>
        <row r="3078">
          <cell r="A3078" t="str">
            <v>18.03.90</v>
          </cell>
          <cell r="B3078" t="str">
            <v>ARBUSTOS CLASSE 1</v>
          </cell>
          <cell r="C3078" t="str">
            <v>UN</v>
          </cell>
          <cell r="D3078">
            <v>16.63</v>
          </cell>
          <cell r="E3078">
            <v>3077</v>
          </cell>
          <cell r="F3078">
            <v>180390</v>
          </cell>
        </row>
        <row r="3079">
          <cell r="A3079" t="str">
            <v>18.03.91</v>
          </cell>
          <cell r="B3079" t="str">
            <v>ARBUSTOS CLASSE 2</v>
          </cell>
          <cell r="C3079" t="str">
            <v>UN</v>
          </cell>
          <cell r="D3079">
            <v>17.3</v>
          </cell>
          <cell r="E3079">
            <v>3078</v>
          </cell>
          <cell r="F3079">
            <v>180391</v>
          </cell>
        </row>
        <row r="3080">
          <cell r="A3080" t="str">
            <v>18.03.92</v>
          </cell>
          <cell r="B3080" t="str">
            <v>FORRACAO CLASSE 1</v>
          </cell>
          <cell r="C3080" t="str">
            <v>DZ</v>
          </cell>
          <cell r="D3080">
            <v>21.83</v>
          </cell>
          <cell r="E3080">
            <v>3079</v>
          </cell>
          <cell r="F3080">
            <v>180392</v>
          </cell>
        </row>
        <row r="3081">
          <cell r="A3081" t="str">
            <v>18.03.93</v>
          </cell>
          <cell r="B3081" t="str">
            <v>FORRACAO CLASSE 2</v>
          </cell>
          <cell r="C3081" t="str">
            <v>DZ</v>
          </cell>
          <cell r="D3081">
            <v>21.7</v>
          </cell>
          <cell r="E3081">
            <v>3080</v>
          </cell>
          <cell r="F3081">
            <v>180393</v>
          </cell>
        </row>
        <row r="3082">
          <cell r="B3082" t="str">
            <v>TRATAMENTO PAISAGISTICO DE PISOS</v>
          </cell>
          <cell r="E3082">
            <v>3081</v>
          </cell>
        </row>
        <row r="3083">
          <cell r="A3083" t="str">
            <v>18.10.50</v>
          </cell>
          <cell r="B3083" t="str">
            <v>NR 10 ORLA P/ ARVORE EM PARALELEPIPEDO - 1,20 X 1,20 M</v>
          </cell>
          <cell r="C3083" t="str">
            <v>UN</v>
          </cell>
          <cell r="D3083">
            <v>40.35</v>
          </cell>
          <cell r="E3083">
            <v>3082</v>
          </cell>
          <cell r="F3083">
            <v>181050</v>
          </cell>
        </row>
        <row r="3084">
          <cell r="A3084" t="str">
            <v>18.10.51</v>
          </cell>
          <cell r="B3084" t="str">
            <v>NR 11 PISO RAIADO EM PARALELEPIPEDO - DIAM=1,60M</v>
          </cell>
          <cell r="C3084" t="str">
            <v>UN</v>
          </cell>
          <cell r="D3084">
            <v>78.37</v>
          </cell>
          <cell r="E3084">
            <v>3083</v>
          </cell>
          <cell r="F3084">
            <v>181051</v>
          </cell>
        </row>
        <row r="3085">
          <cell r="A3085" t="str">
            <v>18.10.56</v>
          </cell>
          <cell r="B3085" t="str">
            <v>ORLA DE SEPARACAO EM CONCRETO NC.26</v>
          </cell>
          <cell r="C3085" t="str">
            <v>M</v>
          </cell>
          <cell r="D3085">
            <v>28.6</v>
          </cell>
          <cell r="E3085">
            <v>3084</v>
          </cell>
          <cell r="F3085">
            <v>181056</v>
          </cell>
        </row>
        <row r="3086">
          <cell r="A3086" t="str">
            <v>18.10.60</v>
          </cell>
          <cell r="B3086" t="str">
            <v>GRELHA DE CONCRETO P/ PISOS GRAMADOS 60X45X7,5 CM</v>
          </cell>
          <cell r="C3086" t="str">
            <v>M2</v>
          </cell>
          <cell r="D3086">
            <v>26.22</v>
          </cell>
          <cell r="E3086">
            <v>3085</v>
          </cell>
          <cell r="F3086">
            <v>181060</v>
          </cell>
        </row>
        <row r="3087">
          <cell r="A3087" t="str">
            <v>18.10.90</v>
          </cell>
          <cell r="B3087" t="str">
            <v>TORNEIRA PARA JARDIM  HD.16</v>
          </cell>
          <cell r="C3087" t="str">
            <v>UN</v>
          </cell>
          <cell r="D3087">
            <v>175.74</v>
          </cell>
          <cell r="E3087">
            <v>3086</v>
          </cell>
          <cell r="F3087">
            <v>181090</v>
          </cell>
        </row>
        <row r="3088">
          <cell r="B3088" t="str">
            <v>MOBILIARIO EXTERNO</v>
          </cell>
          <cell r="E3088">
            <v>3087</v>
          </cell>
        </row>
        <row r="3089">
          <cell r="A3089" t="str">
            <v>18.12.01</v>
          </cell>
          <cell r="B3089" t="str">
            <v>IC.01-BANCO DE CONCRETO POLIDO COM PINTURA EM POLIURETANO</v>
          </cell>
          <cell r="C3089" t="str">
            <v>M</v>
          </cell>
          <cell r="D3089">
            <v>90.09</v>
          </cell>
          <cell r="E3089">
            <v>3088</v>
          </cell>
          <cell r="F3089">
            <v>181201</v>
          </cell>
        </row>
        <row r="3090">
          <cell r="A3090" t="str">
            <v>18.12.02</v>
          </cell>
          <cell r="B3090" t="str">
            <v>IC.02-CONJUNTO MESA E BANCOS EM CONCRETO</v>
          </cell>
          <cell r="C3090" t="str">
            <v>CJ</v>
          </cell>
          <cell r="D3090">
            <v>558.63</v>
          </cell>
          <cell r="E3090">
            <v>3089</v>
          </cell>
          <cell r="F3090">
            <v>181202</v>
          </cell>
        </row>
        <row r="3091">
          <cell r="A3091" t="str">
            <v>18.12.03</v>
          </cell>
          <cell r="B3091" t="str">
            <v>IC.03-BANCO EM CONCRETO APARENTE - L=40CM</v>
          </cell>
          <cell r="C3091" t="str">
            <v>M</v>
          </cell>
          <cell r="D3091">
            <v>82.88</v>
          </cell>
          <cell r="E3091">
            <v>3090</v>
          </cell>
          <cell r="F3091">
            <v>181203</v>
          </cell>
        </row>
        <row r="3092">
          <cell r="A3092" t="str">
            <v>18.12.04</v>
          </cell>
          <cell r="B3092" t="str">
            <v>IC.04 - BANCO EM CONCRETO APARENTE - L=50CM</v>
          </cell>
          <cell r="C3092" t="str">
            <v>M</v>
          </cell>
          <cell r="D3092">
            <v>91.3</v>
          </cell>
          <cell r="E3092">
            <v>3091</v>
          </cell>
          <cell r="F3092">
            <v>181204</v>
          </cell>
        </row>
        <row r="3093">
          <cell r="A3093" t="str">
            <v>18.12.05</v>
          </cell>
          <cell r="B3093" t="str">
            <v>IC.05-BANCO EM CONCRETO APARENTE</v>
          </cell>
          <cell r="C3093" t="str">
            <v>M</v>
          </cell>
          <cell r="D3093">
            <v>126.89</v>
          </cell>
          <cell r="E3093">
            <v>3092</v>
          </cell>
          <cell r="F3093">
            <v>181205</v>
          </cell>
        </row>
        <row r="3094">
          <cell r="A3094" t="str">
            <v>18.12.06</v>
          </cell>
          <cell r="B3094" t="str">
            <v>IC.06-BANCO EM CONCRETO APARENTE TIPO PMSP</v>
          </cell>
          <cell r="C3094" t="str">
            <v>M</v>
          </cell>
          <cell r="D3094">
            <v>93.67</v>
          </cell>
          <cell r="E3094">
            <v>3093</v>
          </cell>
          <cell r="F3094">
            <v>181206</v>
          </cell>
        </row>
        <row r="3095">
          <cell r="A3095" t="str">
            <v>18.12.12</v>
          </cell>
          <cell r="B3095" t="str">
            <v>IV.02/03-BANCO EM BLOCOS DE CONCRETO APARENTE</v>
          </cell>
          <cell r="C3095" t="str">
            <v>M</v>
          </cell>
          <cell r="D3095">
            <v>129.74</v>
          </cell>
          <cell r="E3095">
            <v>3094</v>
          </cell>
          <cell r="F3095">
            <v>181212</v>
          </cell>
        </row>
        <row r="3096">
          <cell r="A3096" t="str">
            <v>18.12.17</v>
          </cell>
          <cell r="B3096" t="str">
            <v>BANCO EM ALVENARIA E CONCRETO IV 08</v>
          </cell>
          <cell r="C3096" t="str">
            <v>M</v>
          </cell>
          <cell r="D3096">
            <v>97.93</v>
          </cell>
          <cell r="E3096">
            <v>3095</v>
          </cell>
          <cell r="F3096">
            <v>181217</v>
          </cell>
        </row>
        <row r="3097">
          <cell r="A3097" t="str">
            <v>18.12.18</v>
          </cell>
          <cell r="B3097" t="str">
            <v>BANCO EM ALVENARIA E CONCRETO IV 08</v>
          </cell>
          <cell r="C3097" t="str">
            <v>M</v>
          </cell>
          <cell r="D3097">
            <v>109.53</v>
          </cell>
          <cell r="E3097">
            <v>3096</v>
          </cell>
          <cell r="F3097">
            <v>181218</v>
          </cell>
        </row>
        <row r="3098">
          <cell r="A3098" t="str">
            <v>18.12.19</v>
          </cell>
          <cell r="B3098" t="str">
            <v>BANCO JARDINEIRA EM ALVENARIA DE TIJOLO APARENTE IV-09</v>
          </cell>
          <cell r="C3098" t="str">
            <v>M</v>
          </cell>
          <cell r="D3098">
            <v>150.09</v>
          </cell>
          <cell r="E3098">
            <v>3097</v>
          </cell>
          <cell r="F3098">
            <v>181219</v>
          </cell>
        </row>
        <row r="3099">
          <cell r="B3099" t="str">
            <v>BRINQUEDOS EDIFICADOS</v>
          </cell>
          <cell r="E3099">
            <v>3098</v>
          </cell>
        </row>
        <row r="3100">
          <cell r="A3100" t="str">
            <v>18.13.21</v>
          </cell>
          <cell r="B3100" t="str">
            <v>RV 01 MINI ANFITEATRO</v>
          </cell>
          <cell r="C3100" t="str">
            <v>UN</v>
          </cell>
          <cell r="D3100">
            <v>2905.98</v>
          </cell>
          <cell r="E3100">
            <v>3099</v>
          </cell>
          <cell r="F3100">
            <v>181321</v>
          </cell>
        </row>
        <row r="3101">
          <cell r="A3101" t="str">
            <v>18.13.26</v>
          </cell>
          <cell r="B3101" t="str">
            <v>RV 06 - MURAL EM ALVENARIA</v>
          </cell>
          <cell r="C3101" t="str">
            <v>UN</v>
          </cell>
          <cell r="D3101">
            <v>897.32</v>
          </cell>
          <cell r="E3101">
            <v>3100</v>
          </cell>
          <cell r="F3101">
            <v>181326</v>
          </cell>
        </row>
        <row r="3102">
          <cell r="A3102" t="str">
            <v>18.13.38</v>
          </cell>
          <cell r="B3102" t="str">
            <v>RV.08-TANQUE DE AREIA CIRCULAR - RAIO INTERNO 1,50M</v>
          </cell>
          <cell r="C3102" t="str">
            <v>UN</v>
          </cell>
          <cell r="D3102">
            <v>1441.81</v>
          </cell>
          <cell r="E3102">
            <v>3101</v>
          </cell>
          <cell r="F3102">
            <v>181338</v>
          </cell>
        </row>
        <row r="3103">
          <cell r="B3103" t="str">
            <v>BRINQUEDOS INDUSTRIALIZADOS</v>
          </cell>
          <cell r="E3103">
            <v>3102</v>
          </cell>
        </row>
        <row r="3104">
          <cell r="A3104" t="str">
            <v>18.14.05</v>
          </cell>
          <cell r="B3104" t="str">
            <v>CARROSSEL PARA 20 LUGARES - DIAM.2,20 M FORN.E INSTALACAO</v>
          </cell>
          <cell r="C3104" t="str">
            <v>UN</v>
          </cell>
          <cell r="D3104">
            <v>704.39</v>
          </cell>
          <cell r="E3104">
            <v>3103</v>
          </cell>
          <cell r="F3104">
            <v>181405</v>
          </cell>
        </row>
        <row r="3105">
          <cell r="A3105" t="str">
            <v>18.14.08</v>
          </cell>
          <cell r="B3105" t="str">
            <v>ESCORREGADOR COMPR=3,00 M H=1,80 M ESTR.METALICA</v>
          </cell>
          <cell r="C3105" t="str">
            <v>UN</v>
          </cell>
          <cell r="D3105">
            <v>683.54</v>
          </cell>
          <cell r="E3105">
            <v>3104</v>
          </cell>
          <cell r="F3105">
            <v>181408</v>
          </cell>
        </row>
        <row r="3106">
          <cell r="A3106" t="str">
            <v>18.14.11</v>
          </cell>
          <cell r="B3106" t="str">
            <v>GANGORRA COM 3 PRANCHAS COMPR=3,00 M H=0,70 M ESTR.METALICA</v>
          </cell>
          <cell r="C3106" t="str">
            <v>UN</v>
          </cell>
          <cell r="D3106">
            <v>545.96</v>
          </cell>
          <cell r="E3106">
            <v>3105</v>
          </cell>
          <cell r="F3106">
            <v>181411</v>
          </cell>
        </row>
        <row r="3107">
          <cell r="A3107" t="str">
            <v>18.14.15</v>
          </cell>
          <cell r="B3107" t="str">
            <v>BALANCO DE 3 LUGARES COM PNEUS COMPR=4,50 M H=2,50 M ESTR.METALICA</v>
          </cell>
          <cell r="C3107" t="str">
            <v>UN</v>
          </cell>
          <cell r="D3107">
            <v>703.81</v>
          </cell>
          <cell r="E3107">
            <v>3106</v>
          </cell>
          <cell r="F3107">
            <v>181415</v>
          </cell>
        </row>
        <row r="3108">
          <cell r="A3108" t="str">
            <v>18.14.22</v>
          </cell>
          <cell r="B3108" t="str">
            <v>ESCADA HORIZONTAL COMPR=1,80 M H=1,80 M ESTR.METALICA</v>
          </cell>
          <cell r="C3108" t="str">
            <v>UN</v>
          </cell>
          <cell r="D3108">
            <v>639.98</v>
          </cell>
          <cell r="E3108">
            <v>3107</v>
          </cell>
          <cell r="F3108">
            <v>181422</v>
          </cell>
        </row>
        <row r="3109">
          <cell r="A3109" t="str">
            <v>18.14.24</v>
          </cell>
          <cell r="B3109" t="str">
            <v>GAIOLA LABIRINTO (1,5X1,5X2,0)M ESTR.METALICA</v>
          </cell>
          <cell r="C3109" t="str">
            <v>UN</v>
          </cell>
          <cell r="D3109">
            <v>778.78</v>
          </cell>
          <cell r="E3109">
            <v>3108</v>
          </cell>
          <cell r="F3109">
            <v>181424</v>
          </cell>
        </row>
        <row r="3110">
          <cell r="B3110" t="str">
            <v>RETIRADAS</v>
          </cell>
          <cell r="E3110">
            <v>3109</v>
          </cell>
        </row>
        <row r="3111">
          <cell r="A3111" t="str">
            <v>18.60.07</v>
          </cell>
          <cell r="B3111" t="str">
            <v>RETIRADA DE GRAMA</v>
          </cell>
          <cell r="C3111" t="str">
            <v>M2</v>
          </cell>
          <cell r="D3111">
            <v>1.78</v>
          </cell>
          <cell r="E3111">
            <v>3110</v>
          </cell>
          <cell r="F3111">
            <v>186007</v>
          </cell>
        </row>
        <row r="3112">
          <cell r="B3112" t="str">
            <v>RECOLOCACOES</v>
          </cell>
          <cell r="E3112">
            <v>3111</v>
          </cell>
        </row>
        <row r="3113">
          <cell r="A3113" t="str">
            <v>18.70.07</v>
          </cell>
          <cell r="B3113" t="str">
            <v>RECOLOCACAO DE GRAMA</v>
          </cell>
          <cell r="C3113" t="str">
            <v>M2</v>
          </cell>
          <cell r="D3113">
            <v>12.09</v>
          </cell>
          <cell r="E3113">
            <v>3112</v>
          </cell>
          <cell r="F3113">
            <v>187007</v>
          </cell>
        </row>
        <row r="3114">
          <cell r="B3114" t="str">
            <v>SERVIÇOS PARCIAIS</v>
          </cell>
          <cell r="E3114">
            <v>3113</v>
          </cell>
        </row>
        <row r="3115">
          <cell r="A3115" t="str">
            <v>18.80.01</v>
          </cell>
          <cell r="B3115" t="str">
            <v>REVOLVIMENTO E AJUSTE DO SOLO</v>
          </cell>
          <cell r="C3115" t="str">
            <v>M2</v>
          </cell>
          <cell r="D3115">
            <v>2.97</v>
          </cell>
          <cell r="E3115">
            <v>3114</v>
          </cell>
          <cell r="F3115">
            <v>188001</v>
          </cell>
        </row>
        <row r="3116">
          <cell r="A3116" t="str">
            <v>18.80.11</v>
          </cell>
          <cell r="B3116" t="str">
            <v>TERRA PREPARADA PARA PLANTIO</v>
          </cell>
          <cell r="C3116" t="str">
            <v>M3</v>
          </cell>
          <cell r="D3116">
            <v>72.790000000000006</v>
          </cell>
          <cell r="E3116">
            <v>3115</v>
          </cell>
          <cell r="F3116">
            <v>188011</v>
          </cell>
        </row>
        <row r="3117">
          <cell r="A3117" t="str">
            <v>18.80.13</v>
          </cell>
          <cell r="B3117" t="str">
            <v>CALCAREO DOLOMITICO</v>
          </cell>
          <cell r="C3117" t="str">
            <v>KG</v>
          </cell>
          <cell r="D3117">
            <v>0.17</v>
          </cell>
          <cell r="E3117">
            <v>3116</v>
          </cell>
          <cell r="F3117">
            <v>188013</v>
          </cell>
        </row>
        <row r="3118">
          <cell r="A3118" t="str">
            <v>18.80.15</v>
          </cell>
          <cell r="B3118" t="str">
            <v>ADUBO QUIMICO NPK, 10:10:10</v>
          </cell>
          <cell r="C3118" t="str">
            <v>KG</v>
          </cell>
          <cell r="D3118">
            <v>1.1299999999999999</v>
          </cell>
          <cell r="E3118">
            <v>3117</v>
          </cell>
          <cell r="F3118">
            <v>188015</v>
          </cell>
        </row>
        <row r="3119">
          <cell r="A3119">
            <v>20</v>
          </cell>
          <cell r="B3119" t="str">
            <v>SERVIÇOS TÉCNICOS</v>
          </cell>
          <cell r="E3119">
            <v>3118</v>
          </cell>
          <cell r="F3119">
            <v>20</v>
          </cell>
        </row>
        <row r="3120">
          <cell r="B3120" t="str">
            <v>TOPOGRAFIA</v>
          </cell>
          <cell r="E3120">
            <v>3119</v>
          </cell>
        </row>
        <row r="3121">
          <cell r="A3121" t="str">
            <v>20.01.01</v>
          </cell>
          <cell r="B3121" t="str">
            <v>LEVANTAMENTO PLANIMETRICO DE PERIMETRO - ATE 1.000M</v>
          </cell>
          <cell r="C3121" t="str">
            <v>GL</v>
          </cell>
          <cell r="D3121">
            <v>861.16</v>
          </cell>
          <cell r="E3121">
            <v>3120</v>
          </cell>
          <cell r="F3121">
            <v>200101</v>
          </cell>
        </row>
        <row r="3122">
          <cell r="A3122" t="str">
            <v>20.01.02</v>
          </cell>
          <cell r="B3122" t="str">
            <v>LEVANTAMENTO PLANIMETRICO DE PERIMETRO - EXCEDENTE 1.000M</v>
          </cell>
          <cell r="C3122" t="str">
            <v>M</v>
          </cell>
          <cell r="D3122">
            <v>0.86</v>
          </cell>
          <cell r="E3122">
            <v>3121</v>
          </cell>
          <cell r="F3122">
            <v>200102</v>
          </cell>
        </row>
        <row r="3123">
          <cell r="A3123" t="str">
            <v>20.01.13</v>
          </cell>
          <cell r="B3123" t="str">
            <v>LEVANTAMENTO PLANIALTIMETRICO DE AREAS - ATE 10.000M2</v>
          </cell>
          <cell r="C3123" t="str">
            <v>GL</v>
          </cell>
          <cell r="D3123">
            <v>1823.64</v>
          </cell>
          <cell r="E3123">
            <v>3122</v>
          </cell>
          <cell r="F3123">
            <v>200113</v>
          </cell>
        </row>
        <row r="3124">
          <cell r="A3124" t="str">
            <v>20.01.14</v>
          </cell>
          <cell r="B3124" t="str">
            <v>LEVANTAMENTO PLANIALTIMETRICO DE AREAS - EXCEDENTE A 10.000M2</v>
          </cell>
          <cell r="C3124" t="str">
            <v>M2</v>
          </cell>
          <cell r="D3124">
            <v>0.18</v>
          </cell>
          <cell r="E3124">
            <v>3123</v>
          </cell>
          <cell r="F3124">
            <v>200114</v>
          </cell>
        </row>
        <row r="3125">
          <cell r="A3125" t="str">
            <v>20.01.21</v>
          </cell>
          <cell r="B3125" t="str">
            <v>ACRESCIMO FACE AO GRAU DE DIFICULDADE - TERRENO ACIDENTADO</v>
          </cell>
          <cell r="C3125" t="str">
            <v>%</v>
          </cell>
          <cell r="D3125">
            <v>20</v>
          </cell>
          <cell r="E3125">
            <v>3124</v>
          </cell>
          <cell r="F3125" t="str">
            <v>20.01.21</v>
          </cell>
        </row>
        <row r="3126">
          <cell r="A3126" t="str">
            <v>20.01.22</v>
          </cell>
          <cell r="B3126" t="str">
            <v>ACRESCIMO FACE AO GRAU DE DIFICULDADE - TERRENO COBERTO P/VEGETACAO</v>
          </cell>
          <cell r="C3126" t="str">
            <v>%</v>
          </cell>
          <cell r="D3126">
            <v>50</v>
          </cell>
          <cell r="E3126">
            <v>3125</v>
          </cell>
          <cell r="F3126" t="str">
            <v>20.01.22</v>
          </cell>
        </row>
        <row r="3127">
          <cell r="A3127" t="str">
            <v>20.01.23</v>
          </cell>
          <cell r="B3127" t="str">
            <v>ACRESCIMO FACE AO GRAU DE DIFICULDADE - TERRENO PANTANOSO</v>
          </cell>
          <cell r="C3127" t="str">
            <v>%</v>
          </cell>
          <cell r="D3127">
            <v>100</v>
          </cell>
          <cell r="E3127">
            <v>3126</v>
          </cell>
          <cell r="F3127" t="str">
            <v>20.01.23</v>
          </cell>
        </row>
        <row r="3128">
          <cell r="A3128" t="str">
            <v>20.01.24</v>
          </cell>
          <cell r="B3128" t="str">
            <v>ACRESCIMO FACE AO GRAU DE DIFICULDADE - TERRENO COM CADASTRO</v>
          </cell>
          <cell r="C3128" t="str">
            <v>%</v>
          </cell>
          <cell r="D3128">
            <v>30</v>
          </cell>
          <cell r="E3128">
            <v>3127</v>
          </cell>
          <cell r="F3128" t="str">
            <v>20.01.24</v>
          </cell>
        </row>
        <row r="3129">
          <cell r="A3129" t="str">
            <v>20.01.31</v>
          </cell>
          <cell r="B3129" t="str">
            <v>ACRESCIMO PARA ELABOR.DE CALCULOS - AREAS,DISTANCIAS E AZIMUTES</v>
          </cell>
          <cell r="C3129" t="str">
            <v>%</v>
          </cell>
          <cell r="D3129">
            <v>10</v>
          </cell>
          <cell r="E3129">
            <v>3128</v>
          </cell>
          <cell r="F3129" t="str">
            <v>20.01.31</v>
          </cell>
        </row>
        <row r="3130">
          <cell r="A3130" t="str">
            <v>20.01.32</v>
          </cell>
          <cell r="B3130" t="str">
            <v>ACRESCIMO PARA ELABOR.DE CALCULOS - NIVELAM.DE SECCOES TRANSVERSAIS</v>
          </cell>
          <cell r="C3130" t="str">
            <v>%</v>
          </cell>
          <cell r="D3130">
            <v>50</v>
          </cell>
          <cell r="E3130">
            <v>3129</v>
          </cell>
          <cell r="F3130" t="str">
            <v>20.01.32</v>
          </cell>
        </row>
        <row r="3131">
          <cell r="A3131" t="str">
            <v>20.01.33</v>
          </cell>
          <cell r="B3131" t="str">
            <v>ACRESCIMO PARA ELABOR.DE CALCULOS - MOVIMENTO DE TERRA</v>
          </cell>
          <cell r="C3131" t="str">
            <v>%</v>
          </cell>
          <cell r="D3131">
            <v>10</v>
          </cell>
          <cell r="E3131">
            <v>3130</v>
          </cell>
          <cell r="F3131" t="str">
            <v>20.01.33</v>
          </cell>
        </row>
        <row r="3132">
          <cell r="B3132" t="str">
            <v>SONDAGEM</v>
          </cell>
          <cell r="E3132">
            <v>3131</v>
          </cell>
        </row>
        <row r="3133">
          <cell r="A3133" t="str">
            <v>20.02.01</v>
          </cell>
          <cell r="B3133" t="str">
            <v>TRADO MANUAL</v>
          </cell>
          <cell r="C3133" t="str">
            <v>M</v>
          </cell>
          <cell r="D3133">
            <v>35.119999999999997</v>
          </cell>
          <cell r="E3133">
            <v>3132</v>
          </cell>
          <cell r="F3133">
            <v>200201</v>
          </cell>
        </row>
        <row r="3134">
          <cell r="A3134" t="str">
            <v>20.02.02</v>
          </cell>
          <cell r="B3134" t="str">
            <v>PERCUSSAO</v>
          </cell>
          <cell r="C3134" t="str">
            <v>M</v>
          </cell>
          <cell r="D3134">
            <v>30.39</v>
          </cell>
          <cell r="E3134">
            <v>3133</v>
          </cell>
          <cell r="F3134">
            <v>200202</v>
          </cell>
        </row>
        <row r="3135">
          <cell r="B3135" t="str">
            <v>SERVICOS TECNICOS</v>
          </cell>
          <cell r="E3135">
            <v>3134</v>
          </cell>
        </row>
        <row r="3136">
          <cell r="A3136" t="str">
            <v>20.03.01</v>
          </cell>
          <cell r="B3136" t="str">
            <v>COORDENADOR GERAL</v>
          </cell>
          <cell r="C3136" t="str">
            <v>H</v>
          </cell>
          <cell r="D3136">
            <v>137.94999999999999</v>
          </cell>
          <cell r="E3136">
            <v>3135</v>
          </cell>
          <cell r="F3136">
            <v>200301</v>
          </cell>
        </row>
        <row r="3137">
          <cell r="A3137" t="str">
            <v>20.03.02</v>
          </cell>
          <cell r="B3137" t="str">
            <v>PROFISSIONAL DE NIVEL SUPERIOR SENIOR</v>
          </cell>
          <cell r="C3137" t="str">
            <v>H</v>
          </cell>
          <cell r="D3137">
            <v>57.88</v>
          </cell>
          <cell r="E3137">
            <v>3136</v>
          </cell>
          <cell r="F3137">
            <v>200302</v>
          </cell>
        </row>
        <row r="3138">
          <cell r="A3138" t="str">
            <v>20.03.03</v>
          </cell>
          <cell r="B3138" t="str">
            <v>PROFISSIONAL DE NIVEL SUPERIOR JUNIOR</v>
          </cell>
          <cell r="C3138" t="str">
            <v>H</v>
          </cell>
          <cell r="D3138">
            <v>31.46</v>
          </cell>
          <cell r="E3138">
            <v>3137</v>
          </cell>
          <cell r="F3138">
            <v>200303</v>
          </cell>
        </row>
        <row r="3139">
          <cell r="A3139" t="str">
            <v>20.03.04</v>
          </cell>
          <cell r="B3139" t="str">
            <v>FISCAL DE OBRA</v>
          </cell>
          <cell r="C3139" t="str">
            <v>H</v>
          </cell>
          <cell r="D3139">
            <v>22.36</v>
          </cell>
          <cell r="E3139">
            <v>3138</v>
          </cell>
          <cell r="F3139">
            <v>200304</v>
          </cell>
        </row>
        <row r="3140">
          <cell r="A3140" t="str">
            <v>20.03.05</v>
          </cell>
          <cell r="B3140" t="str">
            <v>PROJETISTA</v>
          </cell>
          <cell r="C3140" t="str">
            <v>H</v>
          </cell>
          <cell r="D3140">
            <v>37.04</v>
          </cell>
          <cell r="E3140">
            <v>3139</v>
          </cell>
          <cell r="F3140">
            <v>200305</v>
          </cell>
        </row>
        <row r="3141">
          <cell r="A3141" t="str">
            <v>20.03.06</v>
          </cell>
          <cell r="B3141" t="str">
            <v>DESENHISTA PROJETISTA</v>
          </cell>
          <cell r="C3141" t="str">
            <v>H</v>
          </cell>
          <cell r="D3141">
            <v>27.24</v>
          </cell>
          <cell r="E3141">
            <v>3140</v>
          </cell>
          <cell r="F3141">
            <v>200306</v>
          </cell>
        </row>
        <row r="3142">
          <cell r="A3142" t="str">
            <v>20.03.07</v>
          </cell>
          <cell r="B3142" t="str">
            <v>COORDENADOR SETORIAL</v>
          </cell>
          <cell r="C3142" t="str">
            <v>H</v>
          </cell>
          <cell r="D3142">
            <v>118.29</v>
          </cell>
          <cell r="E3142">
            <v>3141</v>
          </cell>
          <cell r="F3142">
            <v>200307</v>
          </cell>
        </row>
        <row r="3143">
          <cell r="A3143" t="str">
            <v>20.03.08</v>
          </cell>
          <cell r="B3143" t="str">
            <v>CONSULTOR</v>
          </cell>
          <cell r="C3143" t="str">
            <v>H</v>
          </cell>
          <cell r="D3143">
            <v>143.13</v>
          </cell>
          <cell r="E3143">
            <v>3142</v>
          </cell>
          <cell r="F3143">
            <v>200308</v>
          </cell>
        </row>
        <row r="3144">
          <cell r="A3144" t="str">
            <v>20.03.09</v>
          </cell>
          <cell r="B3144" t="str">
            <v>PROJESTISTA CADISTA</v>
          </cell>
          <cell r="C3144" t="str">
            <v>H</v>
          </cell>
          <cell r="D3144">
            <v>27.24</v>
          </cell>
          <cell r="E3144">
            <v>3143</v>
          </cell>
          <cell r="F3144">
            <v>200309</v>
          </cell>
        </row>
        <row r="3145">
          <cell r="A3145" t="str">
            <v>20.03.10</v>
          </cell>
          <cell r="B3145" t="str">
            <v>LEVANTAMENTO CADASTRAL DE EDIFICACAO ATE 500M2</v>
          </cell>
          <cell r="C3145" t="str">
            <v>GL</v>
          </cell>
          <cell r="D3145">
            <v>2050.1999999999998</v>
          </cell>
          <cell r="E3145">
            <v>3144</v>
          </cell>
          <cell r="F3145">
            <v>200310</v>
          </cell>
        </row>
        <row r="3146">
          <cell r="A3146" t="str">
            <v>20.03.11</v>
          </cell>
          <cell r="B3146" t="str">
            <v>LEVANTAMENTO CADASTRAL DE EDIFICACAO EXECEDENTE A 500M2</v>
          </cell>
          <cell r="C3146" t="str">
            <v>M2</v>
          </cell>
          <cell r="D3146">
            <v>4.0999999999999996</v>
          </cell>
          <cell r="E3146">
            <v>3145</v>
          </cell>
          <cell r="F3146">
            <v>200311</v>
          </cell>
        </row>
        <row r="3147">
          <cell r="A3147" t="str">
            <v>20.03.12</v>
          </cell>
          <cell r="B3147" t="str">
            <v>LEVANTAMENTO CADASTRAL INST ELETRICAS ATE 500M2</v>
          </cell>
          <cell r="C3147" t="str">
            <v>GL</v>
          </cell>
          <cell r="D3147">
            <v>695</v>
          </cell>
          <cell r="E3147">
            <v>3146</v>
          </cell>
          <cell r="F3147">
            <v>200312</v>
          </cell>
        </row>
        <row r="3148">
          <cell r="A3148" t="str">
            <v>20.03.13</v>
          </cell>
          <cell r="B3148" t="str">
            <v>LEVANTAMENTO CADASTRAL INST ELETRICAS EXECEDENTE A 500M2</v>
          </cell>
          <cell r="C3148" t="str">
            <v>M2</v>
          </cell>
          <cell r="D3148">
            <v>1.6</v>
          </cell>
          <cell r="E3148">
            <v>3147</v>
          </cell>
          <cell r="F3148">
            <v>200313</v>
          </cell>
        </row>
        <row r="3149">
          <cell r="A3149" t="str">
            <v>20.03.14</v>
          </cell>
          <cell r="B3149" t="str">
            <v>LEVANTAMENTO CADASTRAL INST.HIDRO SANITARIAS ATE 500M2</v>
          </cell>
          <cell r="C3149" t="str">
            <v>GL</v>
          </cell>
          <cell r="D3149">
            <v>695</v>
          </cell>
          <cell r="E3149">
            <v>3148</v>
          </cell>
          <cell r="F3149">
            <v>200314</v>
          </cell>
        </row>
        <row r="3150">
          <cell r="A3150" t="str">
            <v>20.03.15</v>
          </cell>
          <cell r="B3150" t="str">
            <v>LEVANTAMENTO CADASTRAL INST.HIDRO-SANITARIAS EXEC.A 500M2</v>
          </cell>
          <cell r="C3150" t="str">
            <v>M2</v>
          </cell>
          <cell r="D3150">
            <v>1.6</v>
          </cell>
          <cell r="E3150">
            <v>3149</v>
          </cell>
          <cell r="F3150">
            <v>200315</v>
          </cell>
        </row>
        <row r="3151">
          <cell r="A3151" t="str">
            <v>20.03.16</v>
          </cell>
          <cell r="B3151" t="str">
            <v>"AS BUILT" FORMATO A0</v>
          </cell>
          <cell r="C3151" t="str">
            <v>UN</v>
          </cell>
          <cell r="D3151">
            <v>1048.04</v>
          </cell>
          <cell r="E3151">
            <v>3150</v>
          </cell>
          <cell r="F3151">
            <v>200316</v>
          </cell>
        </row>
        <row r="3152">
          <cell r="A3152" t="str">
            <v>20.03.17</v>
          </cell>
          <cell r="B3152" t="str">
            <v>"AS BUILT" FORMATO A1</v>
          </cell>
          <cell r="C3152" t="str">
            <v>UN</v>
          </cell>
          <cell r="D3152">
            <v>758.79</v>
          </cell>
          <cell r="E3152">
            <v>3151</v>
          </cell>
          <cell r="F3152">
            <v>200317</v>
          </cell>
        </row>
        <row r="3153">
          <cell r="A3153" t="str">
            <v>20.03.18</v>
          </cell>
          <cell r="B3153" t="str">
            <v>DESENVOLVIMENTO DE PROJETO EXECUTIVO FORMATO A0</v>
          </cell>
          <cell r="C3153" t="str">
            <v>UN</v>
          </cell>
          <cell r="D3153">
            <v>2756.35</v>
          </cell>
          <cell r="E3153">
            <v>3152</v>
          </cell>
          <cell r="F3153">
            <v>200318</v>
          </cell>
        </row>
        <row r="3154">
          <cell r="A3154" t="str">
            <v>20.03.19</v>
          </cell>
          <cell r="B3154" t="str">
            <v>DESENVOLVIMENTO DE PROJETO EXECUTIVO FORMATO A1</v>
          </cell>
          <cell r="C3154" t="str">
            <v>UN</v>
          </cell>
          <cell r="D3154">
            <v>1774.51</v>
          </cell>
          <cell r="E3154">
            <v>3153</v>
          </cell>
          <cell r="F3154">
            <v>200319</v>
          </cell>
        </row>
        <row r="3155">
          <cell r="B3155" t="str">
            <v>CONTROLE TECNOLOGICO</v>
          </cell>
          <cell r="E3155">
            <v>3154</v>
          </cell>
        </row>
        <row r="3156">
          <cell r="A3156" t="str">
            <v>20.06.01</v>
          </cell>
          <cell r="B3156" t="str">
            <v>CONCRETO - ESTUDOS E ENSAIOS</v>
          </cell>
          <cell r="C3156" t="str">
            <v>M2</v>
          </cell>
          <cell r="D3156">
            <v>132.72</v>
          </cell>
          <cell r="E3156">
            <v>3155</v>
          </cell>
          <cell r="F3156">
            <v>200601</v>
          </cell>
        </row>
        <row r="3157">
          <cell r="A3157" t="str">
            <v>20.06.02</v>
          </cell>
          <cell r="B3157" t="str">
            <v>CONCRETO - ENSAIOS DE RUPTURA A COMPRESSAO (CORPOS DE PROVA)</v>
          </cell>
          <cell r="C3157" t="str">
            <v>UN</v>
          </cell>
          <cell r="D3157">
            <v>15.3</v>
          </cell>
          <cell r="E3157">
            <v>3156</v>
          </cell>
          <cell r="F3157">
            <v>200602</v>
          </cell>
        </row>
        <row r="3158">
          <cell r="A3158" t="str">
            <v>20.06.11</v>
          </cell>
          <cell r="B3158" t="str">
            <v>ACO - ENSAIOS DE TRACAO EM BARRAS</v>
          </cell>
          <cell r="C3158" t="str">
            <v>UN</v>
          </cell>
          <cell r="D3158">
            <v>23.81</v>
          </cell>
          <cell r="E3158">
            <v>3157</v>
          </cell>
          <cell r="F3158">
            <v>200611</v>
          </cell>
        </row>
        <row r="3159">
          <cell r="A3159" t="str">
            <v>20.06.12</v>
          </cell>
          <cell r="B3159" t="str">
            <v>ACO - ENSAIOS DE DOBRAMENTO EM BARRAS</v>
          </cell>
          <cell r="C3159" t="str">
            <v>UN</v>
          </cell>
          <cell r="D3159">
            <v>11.4</v>
          </cell>
          <cell r="E3159">
            <v>3158</v>
          </cell>
          <cell r="F3159">
            <v>200612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ACOMP.OBRA"/>
      <sheetName val="EXTR.CRON."/>
      <sheetName val="REAJUSTE"/>
      <sheetName val="MEDIÇÃO"/>
      <sheetName val="POS.FÍS."/>
      <sheetName val="GRÁFICO"/>
      <sheetName val="CONT-FAT"/>
      <sheetName val="MUL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ERV"/>
    </sheetNames>
    <sheetDataSet>
      <sheetData sheetId="0" refreshError="1">
        <row r="3">
          <cell r="A3" t="str">
            <v>01.01.00</v>
          </cell>
          <cell r="B3" t="str">
            <v>LIMPEZA DO TERRENO</v>
          </cell>
        </row>
        <row r="4">
          <cell r="A4" t="str">
            <v>01.01.01</v>
          </cell>
          <cell r="B4" t="str">
            <v>LIMPEZA GERAL,INCL.REMOCAO DA COB.VEGETAL - TRONCOS C/DIAM.ATE 10CM</v>
          </cell>
          <cell r="C4" t="str">
            <v>M2</v>
          </cell>
          <cell r="D4">
            <v>0.43</v>
          </cell>
        </row>
        <row r="5">
          <cell r="A5" t="str">
            <v>01.01.02</v>
          </cell>
          <cell r="B5" t="str">
            <v>DESTOCAMENTO,INCL.REMOCAO DAS RAIZES - DIAMETROS DE 10,01 A 30CM</v>
          </cell>
          <cell r="C5" t="str">
            <v>UN</v>
          </cell>
          <cell r="D5">
            <v>14.18</v>
          </cell>
        </row>
        <row r="6">
          <cell r="A6" t="str">
            <v>01.01.03</v>
          </cell>
          <cell r="B6" t="str">
            <v>DESTOCAMENTO, INCL. REMOÇÃO DAS RAÍZES - DIÂM=30,01 À 50 CM</v>
          </cell>
          <cell r="C6" t="str">
            <v>UN</v>
          </cell>
          <cell r="D6">
            <v>39.42</v>
          </cell>
        </row>
        <row r="7">
          <cell r="A7" t="str">
            <v>01.01.04</v>
          </cell>
          <cell r="B7" t="str">
            <v>DESTOCAMENTO, INCL.REMOÇÃO DAS RAÍZES - DIÂMETROS MAIORES QUE 50 CM</v>
          </cell>
          <cell r="C7" t="str">
            <v>UN</v>
          </cell>
          <cell r="D7">
            <v>46.96</v>
          </cell>
        </row>
        <row r="8">
          <cell r="A8" t="str">
            <v>01.01.05</v>
          </cell>
          <cell r="B8" t="str">
            <v>CARGA MECANIZADA E REMOCAO DE ENTULHO,INCLUSIVE TRANSPORTE ATE 1KM</v>
          </cell>
          <cell r="C8" t="str">
            <v>M3</v>
          </cell>
          <cell r="D8">
            <v>3.86</v>
          </cell>
        </row>
        <row r="9">
          <cell r="A9" t="str">
            <v>01.01.06</v>
          </cell>
          <cell r="B9" t="str">
            <v>CARGA MANUAL E REMOÇÃO DE ENTULHO, INCLUSIVE TRANSPORTE ATÉ 1 KM</v>
          </cell>
          <cell r="C9" t="str">
            <v>M3</v>
          </cell>
          <cell r="D9">
            <v>10.119999999999999</v>
          </cell>
        </row>
        <row r="10">
          <cell r="A10" t="str">
            <v>01.01.07</v>
          </cell>
          <cell r="B10" t="str">
            <v>REMOÇÃO DE ENTULHO COM CAÇAMBA METÁLICA, INCLUSIVE CARGA MANUAL E DESCARGA EM BOTA-FORA</v>
          </cell>
          <cell r="C10" t="str">
            <v>M3</v>
          </cell>
          <cell r="D10">
            <v>37.69</v>
          </cell>
        </row>
        <row r="11">
          <cell r="A11" t="str">
            <v>01.01.08</v>
          </cell>
          <cell r="B11" t="str">
            <v>LIMPEZA MANUAL GERAL INCLUSIVE REMOÇÃO DE COBERTURA VEGETAL - TRONCO ATÉ 10 M</v>
          </cell>
          <cell r="C11" t="str">
            <v>M2</v>
          </cell>
          <cell r="D11">
            <v>1.57</v>
          </cell>
        </row>
        <row r="12">
          <cell r="A12" t="str">
            <v>01.01.09</v>
          </cell>
          <cell r="B12" t="str">
            <v>DESTOCAMENTO MANUAL, INCLUSIVE REMOÇÃO DE RAÍZES - DIÂM: 10,01 À 30 CM</v>
          </cell>
          <cell r="C12" t="str">
            <v>UN</v>
          </cell>
          <cell r="D12">
            <v>18.829999999999998</v>
          </cell>
        </row>
        <row r="13">
          <cell r="A13" t="str">
            <v>01.01.10</v>
          </cell>
          <cell r="B13" t="str">
            <v>TRANSPORTE POR CAMINHAO BASCULANTE, A PARTIR DE 1KM</v>
          </cell>
          <cell r="C13" t="str">
            <v>MK</v>
          </cell>
          <cell r="D13">
            <v>0.48</v>
          </cell>
        </row>
        <row r="14">
          <cell r="A14" t="str">
            <v>01.02.00</v>
          </cell>
          <cell r="B14" t="str">
            <v>MOVIMENTO DE TERRA - MANUAL</v>
          </cell>
        </row>
        <row r="15">
          <cell r="A15" t="str">
            <v>01.02.01</v>
          </cell>
          <cell r="B15" t="str">
            <v>CORTE</v>
          </cell>
          <cell r="C15" t="str">
            <v>M3</v>
          </cell>
          <cell r="D15">
            <v>12.55</v>
          </cell>
        </row>
        <row r="16">
          <cell r="A16" t="str">
            <v>01.02.02</v>
          </cell>
          <cell r="B16" t="str">
            <v>CORTE E ESPALHAMENTO DENTRO DA OBRA</v>
          </cell>
          <cell r="C16" t="str">
            <v>M3</v>
          </cell>
          <cell r="D16">
            <v>15.69</v>
          </cell>
        </row>
        <row r="17">
          <cell r="A17" t="str">
            <v>01.02.05</v>
          </cell>
          <cell r="B17" t="str">
            <v>ATERRO,INCLUSIVE COMPACTACAO</v>
          </cell>
          <cell r="C17" t="str">
            <v>M3</v>
          </cell>
          <cell r="D17">
            <v>9.41</v>
          </cell>
        </row>
        <row r="18">
          <cell r="A18" t="str">
            <v>01.02.10</v>
          </cell>
          <cell r="B18" t="str">
            <v>CARGA MECANIZADA E REMOÇÃO DE TERRA, INCLUSIVE TRANSPORTE ATE 1KM</v>
          </cell>
          <cell r="C18" t="str">
            <v>M3</v>
          </cell>
          <cell r="D18">
            <v>4.75</v>
          </cell>
        </row>
        <row r="19">
          <cell r="A19" t="str">
            <v>01.02.11</v>
          </cell>
          <cell r="B19" t="str">
            <v>CARGA MANUAL E REMOÇÃO DE TERRA, INCLUSIVE TRANSPORTE ATÉ 1 KM</v>
          </cell>
          <cell r="C19" t="str">
            <v>M3</v>
          </cell>
          <cell r="D19">
            <v>10.74</v>
          </cell>
        </row>
        <row r="20">
          <cell r="A20" t="str">
            <v>01.03.00</v>
          </cell>
          <cell r="B20" t="str">
            <v>MOVIMENTO DE TERRA - MECANIZADO</v>
          </cell>
        </row>
        <row r="21">
          <cell r="A21" t="str">
            <v>01.03.01</v>
          </cell>
          <cell r="B21" t="str">
            <v>CORTE E ESPALHAMENTO DENTRO DA OBRA</v>
          </cell>
          <cell r="C21" t="str">
            <v>M3</v>
          </cell>
          <cell r="D21">
            <v>5.39</v>
          </cell>
        </row>
        <row r="22">
          <cell r="A22" t="str">
            <v>01.03.02</v>
          </cell>
          <cell r="B22" t="str">
            <v>CORTE E ATERRO COMPACTADO</v>
          </cell>
          <cell r="C22" t="str">
            <v>M3</v>
          </cell>
          <cell r="D22">
            <v>6.07</v>
          </cell>
        </row>
        <row r="23">
          <cell r="A23" t="str">
            <v>01.03.03</v>
          </cell>
          <cell r="B23" t="str">
            <v>CORTE E CARREGAMENTO PARA BOTA-FORA,INCLUSIVE TRANSPORTE ATE 1KM</v>
          </cell>
          <cell r="C23" t="str">
            <v>M3</v>
          </cell>
          <cell r="D23">
            <v>7.98</v>
          </cell>
        </row>
        <row r="24">
          <cell r="A24" t="str">
            <v>01.03.05</v>
          </cell>
          <cell r="B24" t="str">
            <v>FORNECIMENTO DE TERRA,INCL.CORTE,CARGA,DESCARGA E TRANSPORTE ATE 1KM</v>
          </cell>
          <cell r="C24" t="str">
            <v>M3</v>
          </cell>
          <cell r="D24">
            <v>8.59</v>
          </cell>
        </row>
        <row r="25">
          <cell r="A25" t="str">
            <v>01.03.06</v>
          </cell>
          <cell r="B25" t="str">
            <v>ATERRO,INCLUSIVE COMPACTACAO</v>
          </cell>
          <cell r="C25" t="str">
            <v>M3</v>
          </cell>
          <cell r="D25">
            <v>2.0699999999999998</v>
          </cell>
        </row>
        <row r="26">
          <cell r="A26" t="str">
            <v>01.03.10</v>
          </cell>
          <cell r="B26" t="str">
            <v>TRANSPORTE POR CAMINHAO BASCULANTE,A PARTIR DE 1KM</v>
          </cell>
          <cell r="C26" t="str">
            <v>MK</v>
          </cell>
          <cell r="D26">
            <v>0.62</v>
          </cell>
        </row>
        <row r="27">
          <cell r="A27" t="str">
            <v>01.04.00</v>
          </cell>
          <cell r="B27" t="str">
            <v>DRENAGEM DO TERRENO</v>
          </cell>
        </row>
        <row r="28">
          <cell r="A28" t="str">
            <v>01.04.01</v>
          </cell>
          <cell r="B28" t="str">
            <v>ESCAVACAO MANUAL - PROFUNDIDADE IGUAL OU INFERIOR A 1,50M</v>
          </cell>
          <cell r="C28" t="str">
            <v>M3</v>
          </cell>
          <cell r="D28">
            <v>18.829999999999998</v>
          </cell>
        </row>
        <row r="29">
          <cell r="A29" t="str">
            <v>01.04.02</v>
          </cell>
          <cell r="B29" t="str">
            <v>ESCAVACAO MANUAL - PROFUNDIDADE SUPERIOR A 1,50M</v>
          </cell>
          <cell r="C29" t="str">
            <v>M3</v>
          </cell>
          <cell r="D29">
            <v>21.96</v>
          </cell>
        </row>
        <row r="30">
          <cell r="A30" t="str">
            <v>01.04.05</v>
          </cell>
          <cell r="B30" t="str">
            <v>ESCORAMENTO DE VALAS - CONTINUO</v>
          </cell>
          <cell r="C30" t="str">
            <v>M2</v>
          </cell>
          <cell r="D30">
            <v>26.25</v>
          </cell>
        </row>
        <row r="31">
          <cell r="A31" t="str">
            <v>01.04.06</v>
          </cell>
          <cell r="B31" t="str">
            <v>ESCORAMENTO DE VALAS - DESCONTINUO</v>
          </cell>
          <cell r="C31" t="str">
            <v>M2</v>
          </cell>
          <cell r="D31">
            <v>15.38</v>
          </cell>
        </row>
        <row r="32">
          <cell r="A32" t="str">
            <v>01.04.10</v>
          </cell>
          <cell r="B32" t="str">
            <v>APILOAMENTO DO FUNDO DE VALAS,PARA SIMPLES REGULARIZACAO</v>
          </cell>
          <cell r="C32" t="str">
            <v>M2</v>
          </cell>
          <cell r="D32">
            <v>9.41</v>
          </cell>
        </row>
        <row r="33">
          <cell r="A33" t="str">
            <v>01.04.14</v>
          </cell>
          <cell r="B33" t="str">
            <v>LASTRO DE AGREGADO RECICLADO</v>
          </cell>
          <cell r="C33" t="str">
            <v>M3</v>
          </cell>
          <cell r="D33">
            <v>40.68</v>
          </cell>
        </row>
        <row r="34">
          <cell r="A34" t="str">
            <v>01.04.15</v>
          </cell>
          <cell r="B34" t="str">
            <v>LASTRO DE BRITA</v>
          </cell>
          <cell r="C34" t="str">
            <v>M3</v>
          </cell>
          <cell r="D34">
            <v>54.65</v>
          </cell>
        </row>
        <row r="35">
          <cell r="A35" t="str">
            <v>01.04.16</v>
          </cell>
          <cell r="B35" t="str">
            <v>LASTRO DE CONCRETO - 150KG CIM/M3</v>
          </cell>
          <cell r="C35" t="str">
            <v>M3</v>
          </cell>
          <cell r="D35">
            <v>145.09</v>
          </cell>
        </row>
        <row r="36">
          <cell r="A36" t="str">
            <v>01.04.17</v>
          </cell>
          <cell r="B36" t="str">
            <v>LASTRO DE CONCRETO COM AGREGADO RECICLADO - 150 KG CIM/M3</v>
          </cell>
          <cell r="C36" t="str">
            <v>M3</v>
          </cell>
          <cell r="D36">
            <v>171.29</v>
          </cell>
        </row>
        <row r="37">
          <cell r="A37" t="str">
            <v>01.04.26</v>
          </cell>
          <cell r="B37" t="str">
            <v>TUBO PVC PERFURADO P/DRENAGEM - D=4" (100MM)</v>
          </cell>
          <cell r="C37" t="str">
            <v>M</v>
          </cell>
          <cell r="D37">
            <v>15.18</v>
          </cell>
        </row>
        <row r="38">
          <cell r="A38" t="str">
            <v>01.04.27</v>
          </cell>
          <cell r="B38" t="str">
            <v>TUBO PVC PERFURADO P/DRENAGEM - D=6" (150MM)</v>
          </cell>
          <cell r="C38" t="str">
            <v>M</v>
          </cell>
          <cell r="D38">
            <v>28.96</v>
          </cell>
        </row>
        <row r="39">
          <cell r="A39" t="str">
            <v>01.04.30</v>
          </cell>
          <cell r="B39" t="str">
            <v>TUBO DE CONCRETO - DIAMETRO DE 30CM</v>
          </cell>
          <cell r="C39" t="str">
            <v>M</v>
          </cell>
          <cell r="D39">
            <v>25.56</v>
          </cell>
        </row>
        <row r="40">
          <cell r="A40" t="str">
            <v>01.04.31</v>
          </cell>
          <cell r="B40" t="str">
            <v>TUBO DE CONCRETO - DIAMETRO DE 40CM</v>
          </cell>
          <cell r="C40" t="str">
            <v>M</v>
          </cell>
          <cell r="D40">
            <v>33.58</v>
          </cell>
        </row>
        <row r="41">
          <cell r="A41" t="str">
            <v>01.04.32</v>
          </cell>
          <cell r="B41" t="str">
            <v>TUBO DE CONCRETO - DIAMETRO DE 50CM</v>
          </cell>
          <cell r="C41" t="str">
            <v>M</v>
          </cell>
          <cell r="D41">
            <v>47.13</v>
          </cell>
        </row>
        <row r="42">
          <cell r="A42" t="str">
            <v>01.04.33</v>
          </cell>
          <cell r="B42" t="str">
            <v>TUBO DE CONCRETO - DIAMETRO DE 60CM</v>
          </cell>
          <cell r="C42" t="str">
            <v>M</v>
          </cell>
          <cell r="D42">
            <v>61.48</v>
          </cell>
        </row>
        <row r="43">
          <cell r="A43" t="str">
            <v>01.04.35</v>
          </cell>
          <cell r="B43" t="str">
            <v>TUBO DE CONCRETO - DIAMETRO DE 80CM</v>
          </cell>
          <cell r="C43" t="str">
            <v>M</v>
          </cell>
          <cell r="D43">
            <v>127.21</v>
          </cell>
        </row>
        <row r="44">
          <cell r="A44" t="str">
            <v>01.04.37</v>
          </cell>
          <cell r="B44" t="str">
            <v>TUBO DE CONCRETO - DIAMETRO DE 100CM</v>
          </cell>
          <cell r="C44" t="str">
            <v>M</v>
          </cell>
          <cell r="D44">
            <v>181.06</v>
          </cell>
        </row>
        <row r="45">
          <cell r="A45" t="str">
            <v>01.04.39</v>
          </cell>
          <cell r="B45" t="str">
            <v>TUBO DE CONCRETO - DIAMETRO DE 120CM</v>
          </cell>
          <cell r="C45" t="str">
            <v>M</v>
          </cell>
          <cell r="D45">
            <v>271.68</v>
          </cell>
        </row>
        <row r="46">
          <cell r="A46" t="str">
            <v>01.04.48</v>
          </cell>
          <cell r="B46" t="str">
            <v>CAIXA DE LIGACAO OU INSPECAO - ESCAVACAO E APILOAMENTO</v>
          </cell>
          <cell r="C46" t="str">
            <v>M3</v>
          </cell>
          <cell r="D46">
            <v>29.06</v>
          </cell>
        </row>
        <row r="47">
          <cell r="A47" t="str">
            <v>01.04.49</v>
          </cell>
          <cell r="B47" t="str">
            <v>CAIXA DE LIGACAO OU INSPECAO - LASTRO DE CONCRETO (FUNDO)</v>
          </cell>
          <cell r="C47" t="str">
            <v>M3</v>
          </cell>
          <cell r="D47">
            <v>152.69999999999999</v>
          </cell>
        </row>
        <row r="48">
          <cell r="A48" t="str">
            <v>01.04.50</v>
          </cell>
          <cell r="B48" t="str">
            <v>CAIXA DE LIGACAO OU INSPECAO - ALVENARIA DE 1/2 TIJOLO,REVESTIDA</v>
          </cell>
          <cell r="C48" t="str">
            <v>M2</v>
          </cell>
          <cell r="D48">
            <v>51.95</v>
          </cell>
        </row>
        <row r="49">
          <cell r="A49" t="str">
            <v>01.04.51</v>
          </cell>
          <cell r="B49" t="str">
            <v>CAIXA DE LIGACAO OU INSPECAO - ALVENARIA DE 1 TIJOLO,REVESTIDA</v>
          </cell>
          <cell r="C49" t="str">
            <v>M2</v>
          </cell>
          <cell r="D49">
            <v>79.989999999999995</v>
          </cell>
        </row>
        <row r="50">
          <cell r="A50" t="str">
            <v>01.04.52</v>
          </cell>
          <cell r="B50" t="str">
            <v>CAIXA DE LIGACAO OU INSPECAO - TAMPA DE CONCRETO</v>
          </cell>
          <cell r="C50" t="str">
            <v>M2</v>
          </cell>
          <cell r="D50">
            <v>77.319999999999993</v>
          </cell>
        </row>
        <row r="51">
          <cell r="A51" t="str">
            <v>01.04.70</v>
          </cell>
          <cell r="B51" t="str">
            <v>ENVOLVIMENTO DE TUBOS COM BRITA</v>
          </cell>
          <cell r="C51" t="str">
            <v>M3</v>
          </cell>
          <cell r="D51">
            <v>57.78</v>
          </cell>
        </row>
        <row r="52">
          <cell r="A52" t="str">
            <v>01.04.71</v>
          </cell>
          <cell r="B52" t="str">
            <v>ENVOLVIMENTO DE TUBOS COM AREIA</v>
          </cell>
          <cell r="C52" t="str">
            <v>M3</v>
          </cell>
          <cell r="D52">
            <v>73.319999999999993</v>
          </cell>
        </row>
        <row r="53">
          <cell r="A53" t="str">
            <v>01.04.75</v>
          </cell>
          <cell r="B53" t="str">
            <v>MANTA EM TEREFTALATO DE POLIESTER - 300G/M2</v>
          </cell>
          <cell r="C53" t="str">
            <v>M2</v>
          </cell>
          <cell r="D53">
            <v>1.6</v>
          </cell>
        </row>
        <row r="54">
          <cell r="A54" t="str">
            <v>01.04.80</v>
          </cell>
          <cell r="B54" t="str">
            <v>REATERRO DE VALAS,INCLUSIVE APILOAMENTO</v>
          </cell>
          <cell r="C54" t="str">
            <v>M3</v>
          </cell>
          <cell r="D54">
            <v>9.41</v>
          </cell>
        </row>
        <row r="55">
          <cell r="A55" t="str">
            <v>01.05.00</v>
          </cell>
          <cell r="B55" t="str">
            <v>TAPUMES</v>
          </cell>
          <cell r="D55">
            <v>0</v>
          </cell>
        </row>
        <row r="56">
          <cell r="A56" t="str">
            <v>01.05.01</v>
          </cell>
          <cell r="B56" t="str">
            <v>TAPUME CHAPA COMPENSADA 6MM</v>
          </cell>
          <cell r="C56" t="str">
            <v>M2</v>
          </cell>
          <cell r="D56">
            <v>27.38</v>
          </cell>
        </row>
        <row r="57">
          <cell r="A57" t="str">
            <v>01.05.02</v>
          </cell>
          <cell r="B57" t="str">
            <v>TAPUME CHAPA COMPENSADA RESINADA 10MM</v>
          </cell>
          <cell r="C57" t="str">
            <v>M2</v>
          </cell>
          <cell r="D57">
            <v>29.8</v>
          </cell>
        </row>
        <row r="58">
          <cell r="A58" t="str">
            <v>01.05.40</v>
          </cell>
          <cell r="B58" t="str">
            <v>TELA P/ PROTEÇÃO DE OBRAS, MALHA 2 MM</v>
          </cell>
          <cell r="C58" t="str">
            <v>M2</v>
          </cell>
          <cell r="D58">
            <v>8.33</v>
          </cell>
        </row>
        <row r="59">
          <cell r="A59" t="str">
            <v>02.00.00</v>
          </cell>
          <cell r="B59" t="str">
            <v>FUNDACOES</v>
          </cell>
        </row>
        <row r="60">
          <cell r="A60" t="str">
            <v>02.01.00</v>
          </cell>
          <cell r="B60" t="str">
            <v>FUNDACAO PROFUNDA</v>
          </cell>
        </row>
        <row r="61">
          <cell r="A61" t="str">
            <v>02.01.01</v>
          </cell>
          <cell r="B61" t="str">
            <v>BROCA DE CONCRETO - DIAMETRO DE 20CM</v>
          </cell>
          <cell r="C61" t="str">
            <v>M</v>
          </cell>
          <cell r="D61">
            <v>16.920000000000002</v>
          </cell>
        </row>
        <row r="62">
          <cell r="A62" t="str">
            <v>02.01.02</v>
          </cell>
          <cell r="B62" t="str">
            <v>BROCA DE CONCRETO - DIAMETRO DE 25CM</v>
          </cell>
          <cell r="C62" t="str">
            <v>M</v>
          </cell>
          <cell r="D62">
            <v>25.72</v>
          </cell>
        </row>
        <row r="63">
          <cell r="A63" t="str">
            <v>02.01.03</v>
          </cell>
          <cell r="B63" t="str">
            <v>BROCA DE CONCRETO - DIAMETRO DE 30CM</v>
          </cell>
          <cell r="C63" t="str">
            <v>M</v>
          </cell>
          <cell r="D63">
            <v>38.11</v>
          </cell>
        </row>
        <row r="64">
          <cell r="A64" t="str">
            <v>02.01.05</v>
          </cell>
          <cell r="B64" t="str">
            <v>ESTACA DE CONCRETO MOLDADA NO LOCAL,TIPO"STRAUSS" - ATE 20T</v>
          </cell>
          <cell r="C64" t="str">
            <v>M</v>
          </cell>
          <cell r="D64">
            <v>23.87</v>
          </cell>
        </row>
        <row r="65">
          <cell r="A65" t="str">
            <v>02.01.06</v>
          </cell>
          <cell r="B65" t="str">
            <v>ESTACA DE CONCRETO MOLDADA NO LOCAL,TIPO"STRAUSS" - ATE 30T</v>
          </cell>
          <cell r="C65" t="str">
            <v>M</v>
          </cell>
          <cell r="D65">
            <v>31.31</v>
          </cell>
        </row>
        <row r="66">
          <cell r="A66" t="str">
            <v>02.01.07</v>
          </cell>
          <cell r="B66" t="str">
            <v>ESTACA DE CONCRETO MOLDADA NO LOCAL,TIPO"STRAUSS" - ATE 40T</v>
          </cell>
          <cell r="C66" t="str">
            <v>M</v>
          </cell>
          <cell r="D66">
            <v>40.97</v>
          </cell>
        </row>
        <row r="67">
          <cell r="A67" t="str">
            <v>02.01.08</v>
          </cell>
          <cell r="B67" t="str">
            <v>ESTACA DE CONCRETO MOLDADA NO LOCAL,TIPO"STRAUSS" - ATE 50T</v>
          </cell>
          <cell r="C67" t="str">
            <v>M</v>
          </cell>
          <cell r="D67">
            <v>53.28</v>
          </cell>
        </row>
        <row r="68">
          <cell r="A68" t="str">
            <v>02.01.09</v>
          </cell>
          <cell r="B68" t="str">
            <v>ESTACA DE CONCRETO MOLDADA NO LOCAL,TIPO"STRAUSS" - ATE 70T</v>
          </cell>
          <cell r="C68" t="str">
            <v>M</v>
          </cell>
          <cell r="D68">
            <v>94.87</v>
          </cell>
        </row>
        <row r="69">
          <cell r="A69" t="str">
            <v>02.01.10</v>
          </cell>
          <cell r="B69" t="str">
            <v>TAXA DE MOBILIZACAO DE EQUIPAMENTOS PARA ESTACA TIPO "STRAUSS"</v>
          </cell>
          <cell r="C69" t="str">
            <v>UN</v>
          </cell>
          <cell r="D69">
            <v>777.5</v>
          </cell>
        </row>
        <row r="70">
          <cell r="A70" t="str">
            <v>02.01.20</v>
          </cell>
          <cell r="B70" t="str">
            <v>TUBULAO - ESCAVACAO A CEU ABERTO,COM PA E PICARETA</v>
          </cell>
          <cell r="C70" t="str">
            <v>M3</v>
          </cell>
          <cell r="D70">
            <v>130.77000000000001</v>
          </cell>
        </row>
        <row r="71">
          <cell r="A71" t="str">
            <v>02.01.34</v>
          </cell>
          <cell r="B71" t="str">
            <v>TUBULÃO A CEU ABERTO FCK=20 MPA</v>
          </cell>
          <cell r="C71" t="str">
            <v>M3</v>
          </cell>
          <cell r="D71">
            <v>227.91</v>
          </cell>
        </row>
        <row r="72">
          <cell r="A72" t="str">
            <v>02.01.38</v>
          </cell>
          <cell r="B72" t="str">
            <v>ESTACA DE CONCRETO PRE-MOLDADA - DIAMETRO 17 CM - 20 T</v>
          </cell>
          <cell r="C72" t="str">
            <v>M</v>
          </cell>
          <cell r="D72">
            <v>35.19</v>
          </cell>
        </row>
        <row r="73">
          <cell r="A73" t="str">
            <v>02.01.39</v>
          </cell>
          <cell r="B73" t="str">
            <v>ESTACA DE CONCRETO PRE-MOLDADA - DIAMETRO 20 CM - 30 T</v>
          </cell>
          <cell r="C73" t="str">
            <v>M</v>
          </cell>
          <cell r="D73">
            <v>38.82</v>
          </cell>
        </row>
        <row r="74">
          <cell r="A74" t="str">
            <v>02.01.40</v>
          </cell>
          <cell r="B74" t="str">
            <v>ESTACA DE CONCRETO PRE-MOLDADA - DIAMETRO 23 CM - 40 T</v>
          </cell>
          <cell r="C74" t="str">
            <v>M</v>
          </cell>
          <cell r="D74">
            <v>44.91</v>
          </cell>
        </row>
        <row r="75">
          <cell r="A75" t="str">
            <v>02.01.41</v>
          </cell>
          <cell r="B75" t="str">
            <v>ESTACA DE CONCRETO PRE-MOLDADA - DIAMETRO 28 CM - 60 T</v>
          </cell>
          <cell r="C75" t="str">
            <v>M</v>
          </cell>
          <cell r="D75">
            <v>63.86</v>
          </cell>
        </row>
        <row r="76">
          <cell r="A76" t="str">
            <v>02.01.42</v>
          </cell>
          <cell r="B76" t="str">
            <v>ESTACA DE CONCRETO PRE-MOLDADA - DIAMETRO 33 CM - 70 T</v>
          </cell>
          <cell r="C76" t="str">
            <v>M</v>
          </cell>
          <cell r="D76">
            <v>79.099999999999994</v>
          </cell>
        </row>
        <row r="77">
          <cell r="A77" t="str">
            <v>02.01.43</v>
          </cell>
          <cell r="B77" t="str">
            <v>EMENDA DE ESTACA DE CONCRETO PRE-MOLDADA - DIAMETRO 17 CM - 20 T</v>
          </cell>
          <cell r="C77" t="str">
            <v>UN</v>
          </cell>
          <cell r="D77">
            <v>18.489999999999998</v>
          </cell>
        </row>
        <row r="78">
          <cell r="A78" t="str">
            <v>02.01.44</v>
          </cell>
          <cell r="B78" t="str">
            <v>EMENDA DE ESTACA DE CONCRETO PRE-MOLDADA - DIAMETRO 20 CM - 30 T</v>
          </cell>
          <cell r="C78" t="str">
            <v>UN</v>
          </cell>
          <cell r="D78">
            <v>19.93</v>
          </cell>
        </row>
        <row r="79">
          <cell r="A79" t="str">
            <v>02.01.45</v>
          </cell>
          <cell r="B79" t="str">
            <v>EMENDA DE ESTACA DE CONCRETO PRE-MOLDADA - DIAMETRO 23 CM - 40 T</v>
          </cell>
          <cell r="C79" t="str">
            <v>UN</v>
          </cell>
          <cell r="D79">
            <v>21.48</v>
          </cell>
        </row>
        <row r="80">
          <cell r="A80" t="str">
            <v>02.01.46</v>
          </cell>
          <cell r="B80" t="str">
            <v>EMENDA DE ESTACA CE CONCRETO PRE-MOLDADA - DIAMETRO 28 CM - 60 T</v>
          </cell>
          <cell r="C80" t="str">
            <v>UN</v>
          </cell>
          <cell r="D80">
            <v>25.6</v>
          </cell>
        </row>
        <row r="81">
          <cell r="A81" t="str">
            <v>02.01.47</v>
          </cell>
          <cell r="B81" t="str">
            <v>EMENDA DE ESTACA DE CONCRETO PRE-MOLDADA - DIAMETRO 33 CM - 70 T</v>
          </cell>
          <cell r="C81" t="str">
            <v>UN</v>
          </cell>
          <cell r="D81">
            <v>29.53</v>
          </cell>
        </row>
        <row r="82">
          <cell r="A82" t="str">
            <v>02.01.48</v>
          </cell>
          <cell r="B82" t="str">
            <v>CORTE E REPARO DE CABECA DE ESTACA</v>
          </cell>
          <cell r="C82" t="str">
            <v>UN</v>
          </cell>
          <cell r="D82">
            <v>17.54</v>
          </cell>
        </row>
        <row r="83">
          <cell r="A83" t="str">
            <v>02.01.49</v>
          </cell>
          <cell r="B83" t="str">
            <v>TAXA DE MOBILIZACAO DE EQUIPAMENTOS PARA ESTACA PRE-MOLDADA</v>
          </cell>
          <cell r="C83" t="str">
            <v>UN</v>
          </cell>
          <cell r="D83">
            <v>3060.13</v>
          </cell>
        </row>
        <row r="84">
          <cell r="A84" t="str">
            <v>02.01.50</v>
          </cell>
          <cell r="B84" t="str">
            <v>ESTACAS ESCAVADAS MECANICAMENTE DIAM.= 20CM</v>
          </cell>
          <cell r="C84" t="str">
            <v>M</v>
          </cell>
          <cell r="D84">
            <v>13.1</v>
          </cell>
        </row>
        <row r="85">
          <cell r="A85" t="str">
            <v>02.01.51</v>
          </cell>
          <cell r="B85" t="str">
            <v>ESTACAS ESCAVADAS MECANICAMENTE DIAM.= 25CM</v>
          </cell>
          <cell r="C85" t="str">
            <v>M</v>
          </cell>
          <cell r="D85">
            <v>14.43</v>
          </cell>
        </row>
        <row r="86">
          <cell r="A86" t="str">
            <v>02.01.52</v>
          </cell>
          <cell r="B86" t="str">
            <v>ESTACAS ESCAVADAS MECANICAMENTE DIAM.= 30CM</v>
          </cell>
          <cell r="C86" t="str">
            <v>M</v>
          </cell>
          <cell r="D86">
            <v>19.13</v>
          </cell>
        </row>
        <row r="87">
          <cell r="A87" t="str">
            <v>02.01.53</v>
          </cell>
          <cell r="B87" t="str">
            <v>ESTACAS ESCAVADAS MECANICAMENTE DIAM.= 35CM</v>
          </cell>
          <cell r="C87" t="str">
            <v>M</v>
          </cell>
          <cell r="D87">
            <v>25.01</v>
          </cell>
        </row>
        <row r="88">
          <cell r="A88" t="str">
            <v>02.01.55</v>
          </cell>
          <cell r="B88" t="str">
            <v>ESTACAS ESCAVADAS MECANICAMENTE DIAMETRO 40CM</v>
          </cell>
          <cell r="C88" t="str">
            <v>M</v>
          </cell>
          <cell r="D88">
            <v>32.51</v>
          </cell>
        </row>
        <row r="89">
          <cell r="A89" t="str">
            <v>02.01.56</v>
          </cell>
          <cell r="B89" t="str">
            <v>ESTACAS ESCAVADAS MECANICAMENTE DIAMETRO 80CM</v>
          </cell>
          <cell r="C89" t="str">
            <v>M</v>
          </cell>
          <cell r="D89">
            <v>114</v>
          </cell>
        </row>
        <row r="90">
          <cell r="A90" t="str">
            <v>02.01.60</v>
          </cell>
          <cell r="B90" t="str">
            <v>ESTACA RAIZ DIAM.=160 MM P/ATE 35 TF</v>
          </cell>
          <cell r="C90" t="str">
            <v>M</v>
          </cell>
          <cell r="D90">
            <v>134.07</v>
          </cell>
        </row>
        <row r="91">
          <cell r="A91" t="str">
            <v>02.01.61</v>
          </cell>
          <cell r="B91" t="str">
            <v>ESTACA RAIZ DIAM.=200 MM P/ATE 50 TF</v>
          </cell>
          <cell r="C91" t="str">
            <v>M</v>
          </cell>
          <cell r="D91">
            <v>145.51</v>
          </cell>
        </row>
        <row r="92">
          <cell r="A92" t="str">
            <v>02.01.62</v>
          </cell>
          <cell r="B92" t="str">
            <v>ESTACA RAIZ DIAM.=250 MM P/ATE 80 TF</v>
          </cell>
          <cell r="C92" t="str">
            <v>M</v>
          </cell>
          <cell r="D92">
            <v>167.55</v>
          </cell>
        </row>
        <row r="93">
          <cell r="A93" t="str">
            <v>02.01.63</v>
          </cell>
          <cell r="B93" t="str">
            <v>ESTACA RAIZ DIAM.=310 MM P/ATE 100 TF</v>
          </cell>
          <cell r="C93" t="str">
            <v>M</v>
          </cell>
          <cell r="D93">
            <v>207.51</v>
          </cell>
        </row>
        <row r="94">
          <cell r="A94" t="str">
            <v>02.01.64</v>
          </cell>
          <cell r="B94" t="str">
            <v>TAXA DE MOBILIZACAO DE EQUIPAMENTOS PARA ESTACA RAIZ</v>
          </cell>
          <cell r="C94" t="str">
            <v>UN</v>
          </cell>
          <cell r="D94">
            <v>3945.71</v>
          </cell>
        </row>
        <row r="95">
          <cell r="A95" t="str">
            <v>02.01.70</v>
          </cell>
          <cell r="B95" t="str">
            <v>FORNECIMENTO E CRAVACAO DE ESTACA PERFIL DE AÇO 10"</v>
          </cell>
          <cell r="C95" t="str">
            <v>M</v>
          </cell>
          <cell r="D95">
            <v>106.74</v>
          </cell>
        </row>
        <row r="96">
          <cell r="A96" t="str">
            <v>02.01.71</v>
          </cell>
          <cell r="B96" t="str">
            <v>FORNECIMENTO E CRAVACAO DE ESTACA PERFIL DE AÇO 12"</v>
          </cell>
          <cell r="C96" t="str">
            <v>M</v>
          </cell>
          <cell r="D96">
            <v>165.49</v>
          </cell>
        </row>
        <row r="97">
          <cell r="A97" t="str">
            <v>02.01.72</v>
          </cell>
          <cell r="B97" t="str">
            <v>FORNEC. E CRAVAÇÃO DE ESTACA PERFIL DE AÇO I 15"</v>
          </cell>
          <cell r="C97" t="str">
            <v>M</v>
          </cell>
          <cell r="D97">
            <v>463.51</v>
          </cell>
        </row>
        <row r="98">
          <cell r="A98" t="str">
            <v>02.01.73</v>
          </cell>
          <cell r="B98" t="str">
            <v>CORTE DE ESTACA METALICA PERFIL I 10"</v>
          </cell>
          <cell r="C98" t="str">
            <v>UN</v>
          </cell>
          <cell r="D98">
            <v>36.4</v>
          </cell>
        </row>
        <row r="99">
          <cell r="A99" t="str">
            <v>02.01.74</v>
          </cell>
          <cell r="B99" t="str">
            <v>CORTE DE ESTACA METALICA PERFIL I 12"</v>
          </cell>
          <cell r="C99" t="str">
            <v>UN</v>
          </cell>
          <cell r="D99">
            <v>41.37</v>
          </cell>
        </row>
        <row r="100">
          <cell r="A100" t="str">
            <v>02.01.75</v>
          </cell>
          <cell r="B100" t="str">
            <v>EMENDA DE TOPO P/ESTACA METALICA PERFIL I 10"</v>
          </cell>
          <cell r="C100" t="str">
            <v>UN</v>
          </cell>
          <cell r="D100">
            <v>101.7</v>
          </cell>
        </row>
        <row r="101">
          <cell r="A101" t="str">
            <v>02.01.76</v>
          </cell>
          <cell r="B101" t="str">
            <v>EMENDA DE TOPO P/ESTACA METALICA PERFIL I 12"</v>
          </cell>
          <cell r="C101" t="str">
            <v>UN</v>
          </cell>
          <cell r="D101">
            <v>117.1</v>
          </cell>
        </row>
        <row r="102">
          <cell r="A102" t="str">
            <v>02.01.77</v>
          </cell>
          <cell r="B102" t="str">
            <v>TAXA DE MOBILIZACAO DE EQUIPAMENTOS PARA ESTACA METALICA</v>
          </cell>
          <cell r="C102" t="str">
            <v>UN</v>
          </cell>
          <cell r="D102">
            <v>2345</v>
          </cell>
        </row>
        <row r="103">
          <cell r="A103" t="str">
            <v>02.01.79</v>
          </cell>
          <cell r="B103" t="str">
            <v>FORNEC. E CRAVAÇÃO DE TRILHO SIMPLES PERFIL TR32</v>
          </cell>
          <cell r="C103" t="str">
            <v>M</v>
          </cell>
          <cell r="D103">
            <v>149.38</v>
          </cell>
        </row>
        <row r="104">
          <cell r="A104" t="str">
            <v>02.01.80</v>
          </cell>
          <cell r="B104" t="str">
            <v>ESTACA ESCAVADA HÉLICE CONTÍNUA D=25CM</v>
          </cell>
          <cell r="C104" t="str">
            <v>M</v>
          </cell>
          <cell r="D104">
            <v>34.29</v>
          </cell>
        </row>
        <row r="105">
          <cell r="A105" t="str">
            <v>02.01.81</v>
          </cell>
          <cell r="B105" t="str">
            <v>ESTACA ESCAVADA HÉLICE CONTÍNUA D=30CM</v>
          </cell>
          <cell r="C105" t="str">
            <v>M</v>
          </cell>
          <cell r="D105">
            <v>45.38</v>
          </cell>
        </row>
        <row r="106">
          <cell r="A106" t="str">
            <v>02.01.82</v>
          </cell>
          <cell r="B106" t="str">
            <v>ESTACA ESCAVADA HÉLICE CONTÍNUA D=35CM</v>
          </cell>
          <cell r="C106" t="str">
            <v>M</v>
          </cell>
          <cell r="D106">
            <v>55.03</v>
          </cell>
        </row>
        <row r="107">
          <cell r="A107" t="str">
            <v>02.01.83</v>
          </cell>
          <cell r="B107" t="str">
            <v>ESTACA ESCAVADA HÉLICE CONTÍNUA D=40CM</v>
          </cell>
          <cell r="C107" t="str">
            <v>M</v>
          </cell>
          <cell r="D107">
            <v>68.2</v>
          </cell>
        </row>
        <row r="108">
          <cell r="A108" t="str">
            <v>02.01.84</v>
          </cell>
          <cell r="B108" t="str">
            <v>ESTACA ESCAVADA HÉLICE CONTÍNUA D=50CM</v>
          </cell>
          <cell r="C108" t="str">
            <v>M</v>
          </cell>
          <cell r="D108">
            <v>92.32</v>
          </cell>
        </row>
        <row r="109">
          <cell r="A109" t="str">
            <v>02.01.85</v>
          </cell>
          <cell r="B109" t="str">
            <v>ESTACA ESCAVADA HÉLICE CONTÍNUA D=60CM</v>
          </cell>
          <cell r="C109" t="str">
            <v>M</v>
          </cell>
          <cell r="D109">
            <v>120.23</v>
          </cell>
        </row>
        <row r="110">
          <cell r="A110" t="str">
            <v>02.01.90</v>
          </cell>
          <cell r="B110" t="str">
            <v>MOBILIZAÇÃO DE EQUIPAMENTO P/ ESTACA HÉLICE E CONTÍNUA</v>
          </cell>
          <cell r="C110" t="str">
            <v>UN</v>
          </cell>
          <cell r="D110">
            <v>13149.5</v>
          </cell>
        </row>
        <row r="111">
          <cell r="A111" t="str">
            <v>02.02.00</v>
          </cell>
          <cell r="B111" t="str">
            <v>VALAS</v>
          </cell>
        </row>
        <row r="112">
          <cell r="A112" t="str">
            <v>02.02.01</v>
          </cell>
          <cell r="B112" t="str">
            <v>ESCAVACAO MANUAL - PROFUNDIDADE IGUAL OU INFERIOR A 1,50M</v>
          </cell>
          <cell r="C112" t="str">
            <v>M3</v>
          </cell>
          <cell r="D112">
            <v>18.829999999999998</v>
          </cell>
        </row>
        <row r="113">
          <cell r="A113" t="str">
            <v>02.02.02</v>
          </cell>
          <cell r="B113" t="str">
            <v>ESCAVACAO MANUAL - PROFUNDIDADE SUPERIOR A 1,50M</v>
          </cell>
          <cell r="C113" t="str">
            <v>M3</v>
          </cell>
          <cell r="D113">
            <v>21.96</v>
          </cell>
        </row>
        <row r="114">
          <cell r="A114" t="str">
            <v>02.02.05</v>
          </cell>
          <cell r="B114" t="str">
            <v>ESCORAMENTO DE VALAS - CONTINUO</v>
          </cell>
          <cell r="C114" t="str">
            <v>M2</v>
          </cell>
          <cell r="D114">
            <v>26.25</v>
          </cell>
        </row>
        <row r="115">
          <cell r="A115" t="str">
            <v>02.02.06</v>
          </cell>
          <cell r="B115" t="str">
            <v>ESCORAMENTO DE VALAS - DESCONTINUO</v>
          </cell>
          <cell r="C115" t="str">
            <v>M2</v>
          </cell>
          <cell r="D115">
            <v>15.38</v>
          </cell>
        </row>
        <row r="116">
          <cell r="A116" t="str">
            <v>02.02.10</v>
          </cell>
          <cell r="B116" t="str">
            <v>APILOAMENTO DO FUNDO DE VALAS,PARA SIMPLES REGULARIZACAO</v>
          </cell>
          <cell r="C116" t="str">
            <v>M2</v>
          </cell>
          <cell r="D116">
            <v>9.41</v>
          </cell>
        </row>
        <row r="117">
          <cell r="A117" t="str">
            <v>02.02.11</v>
          </cell>
          <cell r="B117" t="str">
            <v>APILOAMENTO DO FUNDO DE VALAS,COM MACO DE ATE 60KG</v>
          </cell>
          <cell r="C117" t="str">
            <v>M2</v>
          </cell>
          <cell r="D117">
            <v>10.67</v>
          </cell>
        </row>
        <row r="118">
          <cell r="A118" t="str">
            <v>02.02.15</v>
          </cell>
          <cell r="B118" t="str">
            <v>LASTRO DE BRITA</v>
          </cell>
          <cell r="C118" t="str">
            <v>M3</v>
          </cell>
          <cell r="D118">
            <v>54.65</v>
          </cell>
        </row>
        <row r="119">
          <cell r="A119" t="str">
            <v>02.02.16</v>
          </cell>
          <cell r="B119" t="str">
            <v>LASTRO DE CONCRETO - 150KG CIM/M3</v>
          </cell>
          <cell r="C119" t="str">
            <v>M3</v>
          </cell>
          <cell r="D119">
            <v>144.88</v>
          </cell>
        </row>
        <row r="120">
          <cell r="A120" t="str">
            <v>02.02.17</v>
          </cell>
          <cell r="B120" t="str">
            <v>LASTRO DE CONCRETO C/AGREGADO RECICLADO-150 KG CIM/M3</v>
          </cell>
          <cell r="C120" t="str">
            <v>M3</v>
          </cell>
          <cell r="D120">
            <v>133.63999999999999</v>
          </cell>
        </row>
        <row r="121">
          <cell r="A121" t="str">
            <v>02.03.00</v>
          </cell>
          <cell r="B121" t="str">
            <v>FUNDACAO - FORMA</v>
          </cell>
        </row>
        <row r="122">
          <cell r="A122" t="str">
            <v>02.03.01</v>
          </cell>
          <cell r="B122" t="str">
            <v>FORMA COMUM DE TABUAS DE PINHO</v>
          </cell>
          <cell r="C122" t="str">
            <v>M2</v>
          </cell>
          <cell r="D122">
            <v>22.19</v>
          </cell>
        </row>
        <row r="123">
          <cell r="A123" t="str">
            <v>02.03.04</v>
          </cell>
          <cell r="B123" t="str">
            <v>FORMA COMUM DE TABUAS DE PINHO - NAO RECUPERAVEL</v>
          </cell>
          <cell r="C123" t="str">
            <v>M2</v>
          </cell>
          <cell r="D123">
            <v>19.07</v>
          </cell>
        </row>
        <row r="124">
          <cell r="A124" t="str">
            <v>02.04.00</v>
          </cell>
          <cell r="B124" t="str">
            <v>FUNDACAO - ARMADURA</v>
          </cell>
        </row>
        <row r="125">
          <cell r="A125" t="str">
            <v>02.04.04</v>
          </cell>
          <cell r="B125" t="str">
            <v>ARMADURA EM ACO CA-50</v>
          </cell>
          <cell r="C125" t="str">
            <v>KG</v>
          </cell>
          <cell r="D125">
            <v>4.25</v>
          </cell>
        </row>
        <row r="126">
          <cell r="A126" t="str">
            <v>02.04.07</v>
          </cell>
          <cell r="B126" t="str">
            <v>ARMADURA EM ACO CA-60</v>
          </cell>
          <cell r="C126" t="str">
            <v>KG</v>
          </cell>
          <cell r="D126">
            <v>4.96</v>
          </cell>
        </row>
        <row r="127">
          <cell r="A127" t="str">
            <v>02.04.09</v>
          </cell>
          <cell r="B127" t="str">
            <v>ARMADURA EM ACO CA-60 - TELA</v>
          </cell>
          <cell r="C127" t="str">
            <v>KG</v>
          </cell>
          <cell r="D127">
            <v>4.8899999999999997</v>
          </cell>
        </row>
        <row r="128">
          <cell r="A128" t="str">
            <v>02.05.00</v>
          </cell>
          <cell r="B128" t="str">
            <v>FUNDACAO - CONCRETO</v>
          </cell>
        </row>
        <row r="129">
          <cell r="A129" t="str">
            <v>02.05.05</v>
          </cell>
          <cell r="B129" t="str">
            <v>CONCRETO FCK = 15,0MPA - VIRADO NA OBRA</v>
          </cell>
          <cell r="C129" t="str">
            <v>M3</v>
          </cell>
          <cell r="D129">
            <v>186.59</v>
          </cell>
        </row>
        <row r="130">
          <cell r="A130" t="str">
            <v>02.05.06</v>
          </cell>
          <cell r="B130" t="str">
            <v>CONCRETO FCK=20MPA - VIRADO NA OBRA</v>
          </cell>
          <cell r="C130" t="str">
            <v>M3</v>
          </cell>
          <cell r="D130">
            <v>193.4</v>
          </cell>
        </row>
        <row r="131">
          <cell r="A131" t="str">
            <v>02.05.08</v>
          </cell>
          <cell r="B131" t="str">
            <v>CONCRETO FCK = 15,0MPA - USINADO</v>
          </cell>
          <cell r="C131" t="str">
            <v>M3</v>
          </cell>
          <cell r="D131">
            <v>175.85</v>
          </cell>
        </row>
        <row r="132">
          <cell r="A132" t="str">
            <v>02.05.09</v>
          </cell>
          <cell r="B132" t="str">
            <v>CONCRETO FCK = 20,0 MPA - USINADO</v>
          </cell>
          <cell r="C132" t="str">
            <v>M3</v>
          </cell>
          <cell r="D132">
            <v>183.8</v>
          </cell>
        </row>
        <row r="133">
          <cell r="A133" t="str">
            <v>02.05.10</v>
          </cell>
          <cell r="B133" t="str">
            <v>CONCRETO FCK=25MPA - USINADO</v>
          </cell>
          <cell r="C133" t="str">
            <v>M3</v>
          </cell>
          <cell r="D133">
            <v>189.32</v>
          </cell>
        </row>
        <row r="134">
          <cell r="A134" t="str">
            <v>02.05.11</v>
          </cell>
          <cell r="B134" t="str">
            <v>CONCRETO FCK=30MPA - USINADO</v>
          </cell>
          <cell r="C134" t="str">
            <v>M3</v>
          </cell>
          <cell r="D134">
            <v>198.67</v>
          </cell>
        </row>
        <row r="135">
          <cell r="A135" t="str">
            <v>02.06.00</v>
          </cell>
          <cell r="B135" t="str">
            <v>EMBASAMENTO</v>
          </cell>
        </row>
        <row r="136">
          <cell r="A136" t="str">
            <v>02.06.01</v>
          </cell>
          <cell r="B136" t="str">
            <v>ALVENARIA DE EMBASAMENTO - TIJOLOS MACICOS COMUNS</v>
          </cell>
          <cell r="C136" t="str">
            <v>M3</v>
          </cell>
          <cell r="D136">
            <v>252.88</v>
          </cell>
        </row>
        <row r="137">
          <cell r="A137" t="str">
            <v>02.06.05</v>
          </cell>
          <cell r="B137" t="str">
            <v>IMPERMEABILIZACAO DO RESPALDO DA FUNDACAO - ARGAMASSA IMPERMEAVEL</v>
          </cell>
          <cell r="C137" t="str">
            <v>M2</v>
          </cell>
          <cell r="D137">
            <v>28.81</v>
          </cell>
        </row>
        <row r="138">
          <cell r="A138" t="str">
            <v>02.06.10</v>
          </cell>
          <cell r="B138" t="str">
            <v>REATERRO DE VALAS,INCLUSIVE APILOAMENTO</v>
          </cell>
          <cell r="C138" t="str">
            <v>M3</v>
          </cell>
          <cell r="D138">
            <v>9.41</v>
          </cell>
        </row>
        <row r="139">
          <cell r="A139" t="str">
            <v>02.50.00</v>
          </cell>
          <cell r="B139" t="str">
            <v>DEMOLICOES</v>
          </cell>
        </row>
        <row r="140">
          <cell r="A140" t="str">
            <v>02.50.01</v>
          </cell>
          <cell r="B140" t="str">
            <v>DEMOLICAO DE ALVENARIA DE EMBASAMENTO - TIJOLOS MACICOS COMUNS</v>
          </cell>
          <cell r="C140" t="str">
            <v>M3</v>
          </cell>
          <cell r="D140">
            <v>21.05</v>
          </cell>
        </row>
        <row r="141">
          <cell r="A141" t="str">
            <v>02.50.05</v>
          </cell>
          <cell r="B141" t="str">
            <v>DEMOLICAO DE CONCRETO SIMPLES</v>
          </cell>
          <cell r="C141" t="str">
            <v>M3</v>
          </cell>
          <cell r="D141">
            <v>53.6</v>
          </cell>
        </row>
        <row r="142">
          <cell r="A142" t="str">
            <v>02.50.06</v>
          </cell>
          <cell r="B142" t="str">
            <v>DEMOLICAO DE CONCRETO ARMADO</v>
          </cell>
          <cell r="C142" t="str">
            <v>M3</v>
          </cell>
          <cell r="D142">
            <v>107.2</v>
          </cell>
        </row>
        <row r="143">
          <cell r="A143" t="str">
            <v>02.90.00</v>
          </cell>
          <cell r="B143" t="str">
            <v>OUTROS SERVICOS</v>
          </cell>
        </row>
        <row r="144">
          <cell r="A144" t="str">
            <v>02.90.40</v>
          </cell>
          <cell r="B144" t="str">
            <v>BUZINOTE PVC - 2", C=0,30 M</v>
          </cell>
          <cell r="C144" t="str">
            <v>UN</v>
          </cell>
          <cell r="D144">
            <v>4.24</v>
          </cell>
        </row>
        <row r="145">
          <cell r="A145" t="str">
            <v>03.00.00</v>
          </cell>
          <cell r="B145" t="str">
            <v>ESTRUTURA</v>
          </cell>
        </row>
        <row r="146">
          <cell r="A146" t="str">
            <v>03.01.00</v>
          </cell>
          <cell r="B146" t="str">
            <v>ESTRUTURA DE CONCRETO ARMADO - FORMA</v>
          </cell>
        </row>
        <row r="147">
          <cell r="A147" t="str">
            <v>03.01.01</v>
          </cell>
          <cell r="B147" t="str">
            <v>FORMA COMUM DE TABUAS DE PINHO - PLANA</v>
          </cell>
          <cell r="C147" t="str">
            <v>M2</v>
          </cell>
          <cell r="D147">
            <v>22.71</v>
          </cell>
        </row>
        <row r="148">
          <cell r="A148" t="str">
            <v>03.01.04</v>
          </cell>
          <cell r="B148" t="str">
            <v>FORMA COMUM DE TABUAS DE PINHO - NAO RECUPERAVEL</v>
          </cell>
          <cell r="C148" t="str">
            <v>M2</v>
          </cell>
          <cell r="D148">
            <v>19.07</v>
          </cell>
        </row>
        <row r="149">
          <cell r="A149" t="str">
            <v>03.01.11</v>
          </cell>
          <cell r="B149" t="str">
            <v>FORMA ESPECIAL DE CHAPAS RESINADAS (10MM) - CURVA</v>
          </cell>
          <cell r="C149" t="str">
            <v>M2</v>
          </cell>
          <cell r="D149">
            <v>34.24</v>
          </cell>
        </row>
        <row r="150">
          <cell r="A150" t="str">
            <v>03.01.13</v>
          </cell>
          <cell r="B150" t="str">
            <v>FORMA ESPECIAL DE CHAPAS PLASTIFICADAS (10MM) - CURVA</v>
          </cell>
          <cell r="C150" t="str">
            <v>M2</v>
          </cell>
          <cell r="D150">
            <v>35.590000000000003</v>
          </cell>
        </row>
        <row r="151">
          <cell r="A151" t="str">
            <v>03.01.14</v>
          </cell>
          <cell r="B151" t="str">
            <v>FORMA ESPECIAL DE CHAPAS RESINADAS (10MM) - PLANA</v>
          </cell>
          <cell r="C151" t="str">
            <v>M2</v>
          </cell>
          <cell r="D151">
            <v>45.01</v>
          </cell>
        </row>
        <row r="152">
          <cell r="A152" t="str">
            <v>03.01.15</v>
          </cell>
          <cell r="B152" t="str">
            <v>FORMA ESPECIAL DE CHAPAS RESINADAS (12MM) - PLANA</v>
          </cell>
          <cell r="C152" t="str">
            <v>M2</v>
          </cell>
          <cell r="D152">
            <v>45.44</v>
          </cell>
        </row>
        <row r="153">
          <cell r="A153" t="str">
            <v>03.01.16</v>
          </cell>
          <cell r="B153" t="str">
            <v>FORMA ESPECIAL DE CHAPAS PLASTIFICADAS (10MM) - PLANA</v>
          </cell>
          <cell r="C153" t="str">
            <v>M2</v>
          </cell>
          <cell r="D153">
            <v>39.700000000000003</v>
          </cell>
        </row>
        <row r="154">
          <cell r="A154" t="str">
            <v>03.01.17</v>
          </cell>
          <cell r="B154" t="str">
            <v>FORMA ESPECIAL DE CHAPAS PLASTIFICADAS (12MM) - PLANA</v>
          </cell>
          <cell r="C154" t="str">
            <v>M2</v>
          </cell>
          <cell r="D154">
            <v>40.5</v>
          </cell>
        </row>
        <row r="155">
          <cell r="A155" t="str">
            <v>03.01.20</v>
          </cell>
          <cell r="B155" t="str">
            <v>FORMA DE TUBO DE PAPELÃO</v>
          </cell>
          <cell r="C155" t="str">
            <v>M</v>
          </cell>
          <cell r="D155">
            <v>59.31</v>
          </cell>
        </row>
        <row r="156">
          <cell r="A156" t="str">
            <v>03.01.30</v>
          </cell>
          <cell r="B156" t="str">
            <v>CIMBRAMENTO PARA ALTURAS ENTRE 3,01M E 7,00M</v>
          </cell>
          <cell r="C156" t="str">
            <v>M3</v>
          </cell>
          <cell r="D156">
            <v>16</v>
          </cell>
        </row>
        <row r="157">
          <cell r="A157" t="str">
            <v>03.02.00</v>
          </cell>
          <cell r="B157" t="str">
            <v>ESTRUTURA DE CONCRETO ARMADO - ARMADURA</v>
          </cell>
        </row>
        <row r="158">
          <cell r="A158" t="str">
            <v>03.02.04</v>
          </cell>
          <cell r="B158" t="str">
            <v>ARMADURA EM ACO CA-50</v>
          </cell>
          <cell r="C158" t="str">
            <v>KG</v>
          </cell>
          <cell r="D158">
            <v>4.1100000000000003</v>
          </cell>
        </row>
        <row r="159">
          <cell r="A159" t="str">
            <v>03.02.07</v>
          </cell>
          <cell r="B159" t="str">
            <v>ARMADURA EM ACO CA-60</v>
          </cell>
          <cell r="C159" t="str">
            <v>KG</v>
          </cell>
          <cell r="D159">
            <v>4.8499999999999996</v>
          </cell>
        </row>
        <row r="160">
          <cell r="A160" t="str">
            <v>03.02.09</v>
          </cell>
          <cell r="B160" t="str">
            <v>ARMADURA EM ACO CA-60 - TELA</v>
          </cell>
          <cell r="C160" t="str">
            <v>KG</v>
          </cell>
          <cell r="D160">
            <v>4.8899999999999997</v>
          </cell>
        </row>
        <row r="161">
          <cell r="A161" t="str">
            <v>03.03.00</v>
          </cell>
          <cell r="B161" t="str">
            <v>ESTRUTURA DE CONCRETO ARMADO - CONCRETO</v>
          </cell>
        </row>
        <row r="162">
          <cell r="A162" t="str">
            <v>03.03.05</v>
          </cell>
          <cell r="B162" t="str">
            <v>CONCRETO FCK = 15,0MPA - VIRADO NA OBRA</v>
          </cell>
          <cell r="C162" t="str">
            <v>M3</v>
          </cell>
          <cell r="D162">
            <v>186.71</v>
          </cell>
        </row>
        <row r="163">
          <cell r="A163" t="str">
            <v>03.03.07</v>
          </cell>
          <cell r="B163" t="str">
            <v>CONCRETO FCK = 20,0MPA - VIRADO NA OBRA</v>
          </cell>
          <cell r="C163" t="str">
            <v>M3</v>
          </cell>
          <cell r="D163">
            <v>193.4</v>
          </cell>
        </row>
        <row r="164">
          <cell r="A164" t="str">
            <v>03.03.08</v>
          </cell>
          <cell r="B164" t="str">
            <v>CONCRETO FCK=25,0MPA VIBRADO NA OBRA</v>
          </cell>
          <cell r="C164" t="str">
            <v>M3</v>
          </cell>
          <cell r="D164">
            <v>200.57</v>
          </cell>
        </row>
        <row r="165">
          <cell r="A165" t="str">
            <v>03.03.09</v>
          </cell>
          <cell r="B165" t="str">
            <v>CONCRETO = 15,0 MPA- USINADO</v>
          </cell>
          <cell r="C165" t="str">
            <v>M3</v>
          </cell>
          <cell r="D165">
            <v>175.85</v>
          </cell>
        </row>
        <row r="166">
          <cell r="A166" t="str">
            <v>03.03.15</v>
          </cell>
          <cell r="B166" t="str">
            <v>CONCRETO FCK= 20,0MPA - USINADO</v>
          </cell>
          <cell r="C166" t="str">
            <v>M3</v>
          </cell>
          <cell r="D166">
            <v>183.8</v>
          </cell>
        </row>
        <row r="167">
          <cell r="A167" t="str">
            <v>03.03.16</v>
          </cell>
          <cell r="B167" t="str">
            <v>CONCRETO FCK=20,0 MPA - USINADO E BOMBEAVEL</v>
          </cell>
          <cell r="C167" t="str">
            <v>M3</v>
          </cell>
          <cell r="D167">
            <v>187.07</v>
          </cell>
        </row>
        <row r="168">
          <cell r="A168" t="str">
            <v>03.03.17</v>
          </cell>
          <cell r="B168" t="str">
            <v>CONCRETO FCK=25,0 MPA - USINADO</v>
          </cell>
          <cell r="C168" t="str">
            <v>M3</v>
          </cell>
          <cell r="D168">
            <v>189.32</v>
          </cell>
        </row>
        <row r="169">
          <cell r="A169" t="str">
            <v>03.03.18</v>
          </cell>
          <cell r="B169" t="str">
            <v>CONCRETO FCK=25,0 MPA - USINADO E BOMBEAVEL</v>
          </cell>
          <cell r="C169" t="str">
            <v>M3</v>
          </cell>
          <cell r="D169">
            <v>196.2</v>
          </cell>
        </row>
        <row r="170">
          <cell r="A170" t="str">
            <v>03.03.19</v>
          </cell>
          <cell r="B170" t="str">
            <v>CONCRETO USINADO, BOMBEÁVEL FCK=20MPA C/ PEDRA 1</v>
          </cell>
          <cell r="C170" t="str">
            <v>M3</v>
          </cell>
          <cell r="D170">
            <v>190.25</v>
          </cell>
        </row>
        <row r="171">
          <cell r="A171" t="str">
            <v>03.03.20</v>
          </cell>
          <cell r="B171" t="str">
            <v>CONCRETO FCK=30MPA - USINADO</v>
          </cell>
          <cell r="C171" t="str">
            <v>M3</v>
          </cell>
          <cell r="D171">
            <v>198.67</v>
          </cell>
        </row>
        <row r="172">
          <cell r="A172" t="str">
            <v>03.03.21</v>
          </cell>
          <cell r="B172" t="str">
            <v>CONCRETO FCK=30MPA - USINADO E BOMBEÁVEL</v>
          </cell>
          <cell r="C172" t="str">
            <v>M3</v>
          </cell>
          <cell r="D172">
            <v>206.2</v>
          </cell>
        </row>
        <row r="173">
          <cell r="A173" t="str">
            <v>03.03.22</v>
          </cell>
          <cell r="B173" t="str">
            <v>CONCRETO FCK=35MPA - USINADO</v>
          </cell>
          <cell r="C173" t="str">
            <v>M3</v>
          </cell>
          <cell r="D173">
            <v>211.43</v>
          </cell>
        </row>
        <row r="174">
          <cell r="A174" t="str">
            <v>03.03.23</v>
          </cell>
          <cell r="B174" t="str">
            <v>CONCRETO FCK=35MPA - USINADO E BOMBEÁVEL</v>
          </cell>
          <cell r="C174" t="str">
            <v>M3</v>
          </cell>
          <cell r="D174">
            <v>214.99</v>
          </cell>
        </row>
        <row r="175">
          <cell r="A175" t="str">
            <v>03.03.24</v>
          </cell>
          <cell r="B175" t="str">
            <v>CONCRETO FCK=40MPA - USINADO</v>
          </cell>
          <cell r="C175" t="str">
            <v>M3</v>
          </cell>
          <cell r="D175">
            <v>227.3</v>
          </cell>
        </row>
        <row r="176">
          <cell r="A176" t="str">
            <v>03.03.25</v>
          </cell>
          <cell r="B176" t="str">
            <v>CONCRETO FCK=40MPA - USINADO E BOMBEÁVEL</v>
          </cell>
          <cell r="C176" t="str">
            <v>M3</v>
          </cell>
          <cell r="D176">
            <v>233.64</v>
          </cell>
        </row>
        <row r="177">
          <cell r="A177" t="str">
            <v>03.03.30</v>
          </cell>
          <cell r="B177" t="str">
            <v>BOMBEAMENTO DE CONCRETO</v>
          </cell>
          <cell r="C177" t="str">
            <v>M3</v>
          </cell>
          <cell r="D177">
            <v>20.64</v>
          </cell>
        </row>
        <row r="178">
          <cell r="A178" t="str">
            <v>03.04.00</v>
          </cell>
          <cell r="B178" t="str">
            <v>ESTRUTURA DE CONCRETO ARMADO - LAJE MISTA</v>
          </cell>
        </row>
        <row r="179">
          <cell r="A179" t="str">
            <v>03.04.02</v>
          </cell>
          <cell r="B179" t="str">
            <v>LAJE MISTA - H-8 COM CAPEAMENTO DE 4CM (12 CM)</v>
          </cell>
          <cell r="C179" t="str">
            <v>M2</v>
          </cell>
          <cell r="D179">
            <v>62.03</v>
          </cell>
        </row>
        <row r="180">
          <cell r="A180" t="str">
            <v>03.04.03</v>
          </cell>
          <cell r="B180" t="str">
            <v>LAJE MISTA - H-12 COM CAPEAMENTO DE 4CM (16 CM)</v>
          </cell>
          <cell r="C180" t="str">
            <v>M2</v>
          </cell>
          <cell r="D180">
            <v>72.09</v>
          </cell>
        </row>
        <row r="181">
          <cell r="A181" t="str">
            <v>03.04.04</v>
          </cell>
          <cell r="B181" t="str">
            <v>LAJE MISTA - H-16 COM CAPEAMENTO DE 4CM (20 CM)</v>
          </cell>
          <cell r="C181" t="str">
            <v>M2</v>
          </cell>
          <cell r="D181">
            <v>79.77</v>
          </cell>
        </row>
        <row r="182">
          <cell r="A182" t="str">
            <v>03.04.08</v>
          </cell>
          <cell r="B182" t="str">
            <v>LAJE MISTA H-8 COM CAPEAMENTO DE 3CM (11CM)</v>
          </cell>
          <cell r="C182" t="str">
            <v>M2</v>
          </cell>
          <cell r="D182">
            <v>39.69</v>
          </cell>
        </row>
        <row r="183">
          <cell r="A183" t="str">
            <v>03.04.19</v>
          </cell>
          <cell r="B183" t="str">
            <v>LAJE MISTA TRELICADA H-8  CM COM CAPEAMENTO 4 CM (12 CM)</v>
          </cell>
          <cell r="C183" t="str">
            <v>M2</v>
          </cell>
          <cell r="D183">
            <v>47.6</v>
          </cell>
        </row>
        <row r="184">
          <cell r="A184" t="str">
            <v>03.04.20</v>
          </cell>
          <cell r="B184" t="str">
            <v>LAJE MISTA TRELICADA H-10 CM COM CAPEAMENTO 4 CM (14 CM)</v>
          </cell>
          <cell r="C184" t="str">
            <v>M2</v>
          </cell>
          <cell r="D184">
            <v>45.3</v>
          </cell>
        </row>
        <row r="185">
          <cell r="A185" t="str">
            <v>03.04.21</v>
          </cell>
          <cell r="B185" t="str">
            <v>LAJE MISTA TRELICADA H-12 CM COM CAPEAMENTO 4 CM (16 CM)</v>
          </cell>
          <cell r="C185" t="str">
            <v>M2</v>
          </cell>
          <cell r="D185">
            <v>56.3</v>
          </cell>
        </row>
        <row r="186">
          <cell r="A186" t="str">
            <v>03.04.22</v>
          </cell>
          <cell r="B186" t="str">
            <v>LAJE MISTA TRELICADA H-15 CM COM CAPEAMENTO 4 CM (19 CM)</v>
          </cell>
          <cell r="C186" t="str">
            <v>M2</v>
          </cell>
          <cell r="D186">
            <v>63.39</v>
          </cell>
        </row>
        <row r="187">
          <cell r="A187" t="str">
            <v>03.04.23</v>
          </cell>
          <cell r="B187" t="str">
            <v>LAJE MISTA TRELICADA H-20 CM COM CAPEAMENTO 4 CM (24 CM)</v>
          </cell>
          <cell r="C187" t="str">
            <v>M2</v>
          </cell>
          <cell r="D187">
            <v>74.400000000000006</v>
          </cell>
        </row>
        <row r="188">
          <cell r="A188" t="str">
            <v>03.04.24</v>
          </cell>
          <cell r="B188" t="str">
            <v>LAJE MISTA TRELICADA H-25 CM COM CAPEAMENTO 5 CM (30 CM)</v>
          </cell>
          <cell r="C188" t="str">
            <v>M2</v>
          </cell>
          <cell r="D188">
            <v>87.98</v>
          </cell>
        </row>
        <row r="189">
          <cell r="A189" t="str">
            <v>03.40.00</v>
          </cell>
          <cell r="B189" t="str">
            <v>ESTRUTURA DE CONCRETO - RECUPERACAO E TRATAMENTO</v>
          </cell>
        </row>
        <row r="190">
          <cell r="A190" t="str">
            <v>03.40.02</v>
          </cell>
          <cell r="B190" t="str">
            <v>APICOAMENTO DE SUPERFICIE DE CONCRETO</v>
          </cell>
          <cell r="C190" t="str">
            <v>M2</v>
          </cell>
          <cell r="D190">
            <v>31.38</v>
          </cell>
        </row>
        <row r="191">
          <cell r="A191" t="str">
            <v>03.40.10</v>
          </cell>
          <cell r="B191" t="str">
            <v>LIMPEZA E REMOCAO DE SUP. DETERIORADA C/JATEAM. DE AREIA ABRASIVO</v>
          </cell>
          <cell r="C191" t="str">
            <v>M2</v>
          </cell>
          <cell r="D191">
            <v>14.4</v>
          </cell>
        </row>
        <row r="192">
          <cell r="A192" t="str">
            <v>03.40.15</v>
          </cell>
          <cell r="B192" t="str">
            <v>LIMP. DE JUNTA DE DILAT. C/ REM. DO EXCESSO DE CONCR. - ATÉ 3CM</v>
          </cell>
          <cell r="C192" t="str">
            <v>M</v>
          </cell>
          <cell r="D192">
            <v>8.27</v>
          </cell>
        </row>
        <row r="193">
          <cell r="A193" t="str">
            <v>03.40.18</v>
          </cell>
          <cell r="B193" t="str">
            <v>LIMP. CONCRETO E ARMADURA C/ ESCOVA DE AÇO</v>
          </cell>
          <cell r="C193" t="str">
            <v>M2</v>
          </cell>
          <cell r="D193">
            <v>4.91</v>
          </cell>
        </row>
        <row r="194">
          <cell r="A194" t="str">
            <v>03.40.19</v>
          </cell>
          <cell r="B194" t="str">
            <v>LIMP., ESTUCAMENTO E  LIXAMENTO EM CONCRETO APARENTE</v>
          </cell>
          <cell r="C194" t="str">
            <v>M2</v>
          </cell>
          <cell r="D194">
            <v>22.49</v>
          </cell>
        </row>
        <row r="195">
          <cell r="A195" t="str">
            <v>03.40.20</v>
          </cell>
          <cell r="B195" t="str">
            <v>LIMP. ESTUCAMENTO,  LIXAMENTO E APLIC. DE VERNIZ P/ CONCR. APARENTE</v>
          </cell>
          <cell r="C195" t="str">
            <v>M2</v>
          </cell>
          <cell r="D195">
            <v>33.25</v>
          </cell>
        </row>
        <row r="196">
          <cell r="A196" t="str">
            <v>03.40.22</v>
          </cell>
          <cell r="B196" t="str">
            <v>TRATAMENTO DE ARMADURA C/ APLICACAO DE PRODUTO INIBIDOR OXIDANTE</v>
          </cell>
          <cell r="C196" t="str">
            <v>M</v>
          </cell>
          <cell r="D196">
            <v>1.8</v>
          </cell>
        </row>
        <row r="197">
          <cell r="A197" t="str">
            <v>03.40.50</v>
          </cell>
          <cell r="B197" t="str">
            <v>POLIMENTO DE CONCRETO</v>
          </cell>
          <cell r="C197" t="str">
            <v>M2</v>
          </cell>
          <cell r="D197">
            <v>15.04</v>
          </cell>
        </row>
        <row r="198">
          <cell r="A198" t="str">
            <v>03.40.51</v>
          </cell>
          <cell r="B198" t="str">
            <v>POLIMENTO DE CONCRETO NOVO</v>
          </cell>
          <cell r="C198" t="str">
            <v>M2</v>
          </cell>
          <cell r="D198">
            <v>13.12</v>
          </cell>
        </row>
        <row r="199">
          <cell r="A199" t="str">
            <v>03.40.60</v>
          </cell>
          <cell r="B199" t="str">
            <v>PREPARAÇÃO DE PONTE DE ADERÊNCIA COM ADESIVO À BASE DE EPÓXI</v>
          </cell>
          <cell r="C199" t="str">
            <v>M2</v>
          </cell>
          <cell r="D199">
            <v>53.68</v>
          </cell>
        </row>
        <row r="200">
          <cell r="A200" t="str">
            <v>03.40.70</v>
          </cell>
          <cell r="B200" t="str">
            <v>ANCORAGEM DE BARRAS DE AÇO, COM ADESIVO A BASE DE EPÓXI</v>
          </cell>
          <cell r="C200" t="str">
            <v>UN</v>
          </cell>
          <cell r="D200">
            <v>3.62</v>
          </cell>
        </row>
        <row r="201">
          <cell r="A201" t="str">
            <v>03.50.00</v>
          </cell>
          <cell r="B201" t="str">
            <v>DEMOLICOES</v>
          </cell>
        </row>
        <row r="202">
          <cell r="A202" t="str">
            <v>03.50.01</v>
          </cell>
          <cell r="B202" t="str">
            <v>DEMOLICAO DE CONCRETO SIMPLES</v>
          </cell>
          <cell r="C202" t="str">
            <v>M3</v>
          </cell>
          <cell r="D202">
            <v>53.6</v>
          </cell>
        </row>
        <row r="203">
          <cell r="A203" t="str">
            <v>03.50.02</v>
          </cell>
          <cell r="B203" t="str">
            <v>DEMOLICAO DE CONCRETO ARMADO</v>
          </cell>
          <cell r="C203" t="str">
            <v>M3</v>
          </cell>
          <cell r="D203">
            <v>107.2</v>
          </cell>
        </row>
        <row r="204">
          <cell r="A204" t="str">
            <v>03.50.05</v>
          </cell>
          <cell r="B204" t="str">
            <v>DEMOLICAO DE LAJES MISTAS COM ESP.FINAL IGUAL OU INFERIOR A 16 CM</v>
          </cell>
          <cell r="C204" t="str">
            <v>M2</v>
          </cell>
          <cell r="D204">
            <v>10.98</v>
          </cell>
        </row>
        <row r="205">
          <cell r="A205" t="str">
            <v>03.50.06</v>
          </cell>
          <cell r="B205" t="str">
            <v>DEMOLICAO DE LAJES MISTAS C/ESP.FINAL SUP.A 16 CM, ATE 30 CM, INCLU</v>
          </cell>
          <cell r="C205" t="str">
            <v>M2</v>
          </cell>
          <cell r="D205">
            <v>15.69</v>
          </cell>
        </row>
        <row r="206">
          <cell r="A206" t="str">
            <v>04.00.00</v>
          </cell>
          <cell r="B206" t="str">
            <v>VEDOS</v>
          </cell>
        </row>
        <row r="207">
          <cell r="A207" t="str">
            <v>04.01.00</v>
          </cell>
          <cell r="B207" t="str">
            <v>ALVENARIA DE TIJOLOS E BLOCOS</v>
          </cell>
        </row>
        <row r="208">
          <cell r="A208" t="str">
            <v>04.01.01</v>
          </cell>
          <cell r="B208" t="str">
            <v>TIJOLOS MACICOS COMUNS - ESPELHO</v>
          </cell>
          <cell r="C208" t="str">
            <v>M2</v>
          </cell>
          <cell r="D208">
            <v>19.72</v>
          </cell>
        </row>
        <row r="209">
          <cell r="A209" t="str">
            <v>04.01.02</v>
          </cell>
          <cell r="B209" t="str">
            <v>TIJOLOS MACICOS COMUNS - 1/2 TIJOLO</v>
          </cell>
          <cell r="C209" t="str">
            <v>M2</v>
          </cell>
          <cell r="D209">
            <v>37.07</v>
          </cell>
        </row>
        <row r="210">
          <cell r="A210" t="str">
            <v>04.01.03</v>
          </cell>
          <cell r="B210" t="str">
            <v>TIJOLOS MACICOS COMUNS - 1 TIJOLO</v>
          </cell>
          <cell r="C210" t="str">
            <v>M2</v>
          </cell>
          <cell r="D210">
            <v>64.47</v>
          </cell>
        </row>
        <row r="211">
          <cell r="A211" t="str">
            <v>04.01.04</v>
          </cell>
          <cell r="B211" t="str">
            <v>TIJOLOS MACICOS COMUNS - 1 1/2 TIJOLO</v>
          </cell>
          <cell r="C211" t="str">
            <v>M2</v>
          </cell>
          <cell r="D211">
            <v>88.48</v>
          </cell>
        </row>
        <row r="212">
          <cell r="A212" t="str">
            <v>04.01.11</v>
          </cell>
          <cell r="B212" t="str">
            <v>TIJOLOS MACICOS COMUNS - APARENTE,1/2 TIJOLO</v>
          </cell>
          <cell r="C212" t="str">
            <v>M2</v>
          </cell>
          <cell r="D212">
            <v>37.07</v>
          </cell>
        </row>
        <row r="213">
          <cell r="A213" t="str">
            <v>04.01.12</v>
          </cell>
          <cell r="B213" t="str">
            <v>TIJOLOS MACICOS COMUNS - APARENTE,1 TIJOLO</v>
          </cell>
          <cell r="C213" t="str">
            <v>M2</v>
          </cell>
          <cell r="D213">
            <v>64.47</v>
          </cell>
        </row>
        <row r="214">
          <cell r="A214" t="str">
            <v>04.01.15</v>
          </cell>
          <cell r="B214" t="str">
            <v>TIJOLOS CERAMICOS FURADOS - 1/2 TIJOLO</v>
          </cell>
          <cell r="C214" t="str">
            <v>M2</v>
          </cell>
          <cell r="D214">
            <v>23.83</v>
          </cell>
        </row>
        <row r="215">
          <cell r="A215" t="str">
            <v>04.01.16</v>
          </cell>
          <cell r="B215" t="str">
            <v>TIJOLOS CERAMICOS FURADOS - 1 TIJOLO</v>
          </cell>
          <cell r="C215" t="str">
            <v>M2</v>
          </cell>
          <cell r="D215">
            <v>41.87</v>
          </cell>
        </row>
        <row r="216">
          <cell r="A216" t="str">
            <v>04.01.20</v>
          </cell>
          <cell r="B216" t="str">
            <v>TIJOLOS LAMINADOS - ESPELHO</v>
          </cell>
          <cell r="C216" t="str">
            <v>M2</v>
          </cell>
          <cell r="D216">
            <v>51.74</v>
          </cell>
        </row>
        <row r="217">
          <cell r="A217" t="str">
            <v>04.01.21</v>
          </cell>
          <cell r="B217" t="str">
            <v>TIJOLOS LAMINADOS - 1/2 TIJOLO</v>
          </cell>
          <cell r="C217" t="str">
            <v>M2</v>
          </cell>
          <cell r="D217">
            <v>83.54</v>
          </cell>
        </row>
        <row r="218">
          <cell r="A218" t="str">
            <v>04.01.22</v>
          </cell>
          <cell r="B218" t="str">
            <v>TIJOLOS LAMINADOS - 1 TIJOLO</v>
          </cell>
          <cell r="C218" t="str">
            <v>M2</v>
          </cell>
          <cell r="D218">
            <v>147.69999999999999</v>
          </cell>
        </row>
        <row r="219">
          <cell r="A219" t="str">
            <v>04.01.25</v>
          </cell>
          <cell r="B219" t="str">
            <v>TIJOLOS DE VIDRO - CANELADO,20X20CM</v>
          </cell>
          <cell r="C219" t="str">
            <v>M2</v>
          </cell>
          <cell r="D219">
            <v>270.79000000000002</v>
          </cell>
        </row>
        <row r="220">
          <cell r="A220" t="str">
            <v>04.01.26</v>
          </cell>
          <cell r="B220" t="str">
            <v>TIJOLOS DE VIDRO - TIJOLINHO,20X20CM</v>
          </cell>
          <cell r="C220" t="str">
            <v>M2</v>
          </cell>
          <cell r="D220">
            <v>290.04000000000002</v>
          </cell>
        </row>
        <row r="221">
          <cell r="A221" t="str">
            <v>04.01.27</v>
          </cell>
          <cell r="B221" t="str">
            <v>TIJOLOS DE VIDRO - VENTILACAO</v>
          </cell>
          <cell r="C221" t="str">
            <v>M2</v>
          </cell>
          <cell r="D221">
            <v>309.54000000000002</v>
          </cell>
        </row>
        <row r="222">
          <cell r="A222" t="str">
            <v>04.01.40</v>
          </cell>
          <cell r="B222" t="str">
            <v>BLOCOS VAZADOS DE CONCRETO - 09CM</v>
          </cell>
          <cell r="C222" t="str">
            <v>M2</v>
          </cell>
          <cell r="D222">
            <v>20.62</v>
          </cell>
        </row>
        <row r="223">
          <cell r="A223" t="str">
            <v>04.01.41</v>
          </cell>
          <cell r="B223" t="str">
            <v>BLOCOS VAZADOS DE CONCRETO - 14CM</v>
          </cell>
          <cell r="C223" t="str">
            <v>M2</v>
          </cell>
          <cell r="D223">
            <v>23.72</v>
          </cell>
        </row>
        <row r="224">
          <cell r="A224" t="str">
            <v>04.01.42</v>
          </cell>
          <cell r="B224" t="str">
            <v>BLOCOS VAZADOS DE CONCRETO - 19CM</v>
          </cell>
          <cell r="C224" t="str">
            <v>M2</v>
          </cell>
          <cell r="D224">
            <v>29.25</v>
          </cell>
        </row>
        <row r="225">
          <cell r="A225" t="str">
            <v>04.01.50</v>
          </cell>
          <cell r="B225" t="str">
            <v>BLOCOS VAZADOS DE CONCRETO - APARENTE,09CM</v>
          </cell>
          <cell r="C225" t="str">
            <v>M2</v>
          </cell>
          <cell r="D225">
            <v>24.22</v>
          </cell>
        </row>
        <row r="226">
          <cell r="A226" t="str">
            <v>04.01.51</v>
          </cell>
          <cell r="B226" t="str">
            <v>BLOCOS VAZADOS DE CONCRETO - APARENTE,14CM</v>
          </cell>
          <cell r="C226" t="str">
            <v>M2</v>
          </cell>
          <cell r="D226">
            <v>28.7</v>
          </cell>
        </row>
        <row r="227">
          <cell r="A227" t="str">
            <v>04.01.52</v>
          </cell>
          <cell r="B227" t="str">
            <v>BLOCOS VAZADOS DE CONCRETO - APARENTE,19CM</v>
          </cell>
          <cell r="C227" t="str">
            <v>M2</v>
          </cell>
          <cell r="D227">
            <v>34.36</v>
          </cell>
        </row>
        <row r="228">
          <cell r="A228" t="str">
            <v>04.01.60</v>
          </cell>
          <cell r="B228" t="str">
            <v>BLOCOS VAZADOS DE CONCRETO - ESTRUTURAL,14CM</v>
          </cell>
          <cell r="C228" t="str">
            <v>M2</v>
          </cell>
          <cell r="D228">
            <v>30.72</v>
          </cell>
        </row>
        <row r="229">
          <cell r="A229" t="str">
            <v>04.01.61</v>
          </cell>
          <cell r="B229" t="str">
            <v>BLOCOS VAZADOS DE CONCRETO - ESTRUTURAL,19CM</v>
          </cell>
          <cell r="C229" t="str">
            <v>M2</v>
          </cell>
          <cell r="D229">
            <v>35.32</v>
          </cell>
        </row>
        <row r="230">
          <cell r="A230" t="str">
            <v>04.01.62</v>
          </cell>
          <cell r="B230" t="str">
            <v>BLOCOS VAZADOS DE CONCRETO - ESTRUTURAL, APARENTE - 14 CM</v>
          </cell>
          <cell r="C230" t="str">
            <v>M2</v>
          </cell>
          <cell r="D230">
            <v>31.72</v>
          </cell>
        </row>
        <row r="231">
          <cell r="A231" t="str">
            <v>04.01.63</v>
          </cell>
          <cell r="B231" t="str">
            <v>BLOCOS VAZADOS DE CONCRETO - ESTRUTURAL, APARENTE - 19 CM</v>
          </cell>
          <cell r="C231" t="str">
            <v>M2</v>
          </cell>
          <cell r="D231">
            <v>36.07</v>
          </cell>
        </row>
        <row r="232">
          <cell r="A232" t="str">
            <v>04.01.80</v>
          </cell>
          <cell r="B232" t="str">
            <v>TELA TIPO DEPLOYEE P/REFORCO DE ALVENARIA</v>
          </cell>
          <cell r="C232" t="str">
            <v>M2</v>
          </cell>
          <cell r="D232">
            <v>1.7</v>
          </cell>
        </row>
        <row r="233">
          <cell r="A233" t="str">
            <v>04.01.95</v>
          </cell>
          <cell r="B233" t="str">
            <v>ARMADURA EM ACO CA-50 PARA BLOCOS VAZADOS DE CONCRETO - ESTRUTURAL</v>
          </cell>
          <cell r="C233" t="str">
            <v>KG</v>
          </cell>
          <cell r="D233">
            <v>3.98</v>
          </cell>
        </row>
        <row r="234">
          <cell r="A234" t="str">
            <v>04.01.96</v>
          </cell>
          <cell r="B234" t="str">
            <v>ARMADURA EM ACO CA-60 PARA BLOCOS VAZADOS DE CONCRETO - ESTRUTURAL</v>
          </cell>
          <cell r="C234" t="str">
            <v>KG</v>
          </cell>
          <cell r="D234">
            <v>4.68</v>
          </cell>
        </row>
        <row r="235">
          <cell r="A235" t="str">
            <v>04.01.97</v>
          </cell>
          <cell r="B235" t="str">
            <v>CONCRETO "GROUT"</v>
          </cell>
          <cell r="C235" t="str">
            <v>M3</v>
          </cell>
          <cell r="D235">
            <v>268.20999999999998</v>
          </cell>
        </row>
        <row r="236">
          <cell r="A236" t="str">
            <v>04.01.98</v>
          </cell>
          <cell r="B236" t="str">
            <v>VERGAS,CINTAS E PILARETES DE CONCRETO</v>
          </cell>
          <cell r="C236" t="str">
            <v>M3</v>
          </cell>
          <cell r="D236">
            <v>914.06</v>
          </cell>
        </row>
        <row r="237">
          <cell r="A237" t="str">
            <v>04.02.00</v>
          </cell>
          <cell r="B237" t="str">
            <v>ALVENARIA DE ELEMENTOS VAZADOS</v>
          </cell>
        </row>
        <row r="238">
          <cell r="A238" t="str">
            <v>04.02.04</v>
          </cell>
          <cell r="B238" t="str">
            <v>ELEMENTOS VAZADOS DE TIJOLOS CERAMICOS</v>
          </cell>
          <cell r="C238" t="str">
            <v>M2</v>
          </cell>
          <cell r="D238">
            <v>44.34</v>
          </cell>
        </row>
        <row r="239">
          <cell r="A239" t="str">
            <v>04.02.07</v>
          </cell>
          <cell r="B239" t="str">
            <v>ELEMENTO VAZADO DE CONCRETO - TIPO NEO-REX N.4 OU SIMILAR</v>
          </cell>
          <cell r="C239" t="str">
            <v>M2</v>
          </cell>
          <cell r="D239">
            <v>71.5</v>
          </cell>
        </row>
        <row r="240">
          <cell r="A240" t="str">
            <v>04.02.08</v>
          </cell>
          <cell r="B240" t="str">
            <v>ELEMENTO VAZADO DE CONCRETO - TIPO NEO-REX N.4A OU SIMILAR</v>
          </cell>
          <cell r="C240" t="str">
            <v>M2</v>
          </cell>
          <cell r="D240">
            <v>79.69</v>
          </cell>
        </row>
        <row r="241">
          <cell r="A241" t="str">
            <v>04.02.09</v>
          </cell>
          <cell r="B241" t="str">
            <v>ELEMENTO VAZADO DE CONCRETO - TIPO NEO REX N.4F OU SIMILAR</v>
          </cell>
          <cell r="C241" t="str">
            <v>M2</v>
          </cell>
          <cell r="D241">
            <v>117.03</v>
          </cell>
        </row>
        <row r="242">
          <cell r="A242" t="str">
            <v>04.02.10</v>
          </cell>
          <cell r="B242" t="str">
            <v>ELEMENTO VAZADO DE CONCRETO - TIPO NEO-REX N.16 OU SIMILAR</v>
          </cell>
          <cell r="C242" t="str">
            <v>M2</v>
          </cell>
          <cell r="D242">
            <v>95.67</v>
          </cell>
        </row>
        <row r="243">
          <cell r="A243" t="str">
            <v>04.02.11</v>
          </cell>
          <cell r="B243" t="str">
            <v>ELEMENTO VAZADO DE CONCRETO - TIPO NEO-REX N.16D OU SIMILAR</v>
          </cell>
          <cell r="C243" t="str">
            <v>M2</v>
          </cell>
          <cell r="D243">
            <v>146.16999999999999</v>
          </cell>
        </row>
        <row r="244">
          <cell r="A244" t="str">
            <v>04.02.13</v>
          </cell>
          <cell r="B244" t="str">
            <v>ELEMENTO VAZADO DE CONCRETO - TIPO NEO-REX N.17G OU SIMILAR</v>
          </cell>
          <cell r="C244" t="str">
            <v>M2</v>
          </cell>
          <cell r="D244">
            <v>80.599999999999994</v>
          </cell>
        </row>
        <row r="245">
          <cell r="A245" t="str">
            <v>04.02.15</v>
          </cell>
          <cell r="B245" t="str">
            <v>ELEMENTO VAZADO DE CONCRETO - TIPO NEO-REX N.19C OU SIMILAR</v>
          </cell>
          <cell r="C245" t="str">
            <v>M2</v>
          </cell>
          <cell r="D245">
            <v>62.98</v>
          </cell>
        </row>
        <row r="246">
          <cell r="A246" t="str">
            <v>04.02.16</v>
          </cell>
          <cell r="B246" t="str">
            <v>ELEMENTO VAZADO DE CONCRETO - TIPO NEO-REX N.17C OU SIMILAR</v>
          </cell>
          <cell r="C246" t="str">
            <v>M2</v>
          </cell>
          <cell r="D246">
            <v>93.98</v>
          </cell>
        </row>
        <row r="247">
          <cell r="A247" t="str">
            <v>04.02.17</v>
          </cell>
          <cell r="B247" t="str">
            <v>ELEMENTO VAZADO DE CONCRETO - TIPO NEO REX N.22B OU SIMILAR</v>
          </cell>
          <cell r="C247" t="str">
            <v>M2</v>
          </cell>
          <cell r="D247">
            <v>77.569999999999993</v>
          </cell>
        </row>
        <row r="248">
          <cell r="A248" t="str">
            <v>04.02.18</v>
          </cell>
          <cell r="B248" t="str">
            <v>ELEMENTO VAZADO DE CONCRETO - TIPO NEO-REX N.23A OU SIMILAR</v>
          </cell>
          <cell r="C248" t="str">
            <v>M2</v>
          </cell>
          <cell r="D248">
            <v>61.47</v>
          </cell>
        </row>
        <row r="249">
          <cell r="A249" t="str">
            <v>04.02.24</v>
          </cell>
          <cell r="B249" t="str">
            <v>ELEMENTO VAZADO DE CONCRETO - TIPO NEO-REX N.62 OU SIMILAR</v>
          </cell>
          <cell r="C249" t="str">
            <v>M2</v>
          </cell>
          <cell r="D249">
            <v>72.05</v>
          </cell>
        </row>
        <row r="250">
          <cell r="A250" t="str">
            <v>04.02.26</v>
          </cell>
          <cell r="B250" t="str">
            <v>ELEMENTO VAZADO DE CONCRETO - TIPO NEO-REX N.62A OU SIMILAR</v>
          </cell>
          <cell r="C250" t="str">
            <v>M2</v>
          </cell>
          <cell r="D250">
            <v>72.260000000000005</v>
          </cell>
        </row>
        <row r="251">
          <cell r="A251" t="str">
            <v>04.02.27</v>
          </cell>
          <cell r="B251" t="str">
            <v>ELEMENTO VAZADO DE CONCRETO - TIPO NEO-REX N.62B OU SIMILAR</v>
          </cell>
          <cell r="C251" t="str">
            <v>M2</v>
          </cell>
          <cell r="D251">
            <v>59.98</v>
          </cell>
        </row>
        <row r="252">
          <cell r="A252" t="str">
            <v>04.02.30</v>
          </cell>
          <cell r="B252" t="str">
            <v>ELEMENTO VAZADO DE CONCRETO - TIPO NEO-REX N.72A OU SIMILAR</v>
          </cell>
          <cell r="C252" t="str">
            <v>M2</v>
          </cell>
          <cell r="D252">
            <v>75.709999999999994</v>
          </cell>
        </row>
        <row r="253">
          <cell r="A253" t="str">
            <v>04.02.35</v>
          </cell>
          <cell r="B253" t="str">
            <v>ELEMENTO VAZADO DE CONCRETO - TIPO NEO-REX N.78A OU SIMILAR</v>
          </cell>
          <cell r="C253" t="str">
            <v>M2</v>
          </cell>
          <cell r="D253">
            <v>72.58</v>
          </cell>
        </row>
        <row r="254">
          <cell r="A254" t="str">
            <v>04.03.00</v>
          </cell>
          <cell r="B254" t="str">
            <v>OUTROS ELEMENTOS DIVISORIOS</v>
          </cell>
        </row>
        <row r="255">
          <cell r="A255" t="str">
            <v>04.03.30</v>
          </cell>
          <cell r="B255" t="str">
            <v>PLACAS DE GRANILITE - 30 MM DE ESPESSURA</v>
          </cell>
          <cell r="C255" t="str">
            <v>M2</v>
          </cell>
          <cell r="D255">
            <v>122.87</v>
          </cell>
        </row>
        <row r="256">
          <cell r="A256" t="str">
            <v>04.03.31</v>
          </cell>
          <cell r="B256" t="str">
            <v>PLACAS DE GRANILITE - 40 MM DE ESPESSURA</v>
          </cell>
          <cell r="C256" t="str">
            <v>M2</v>
          </cell>
          <cell r="D256">
            <v>131.91999999999999</v>
          </cell>
        </row>
        <row r="257">
          <cell r="A257" t="str">
            <v>04.03.32</v>
          </cell>
          <cell r="B257" t="str">
            <v>PLACAS DE GRANILITE - 50 MM DE ESPESSURA</v>
          </cell>
          <cell r="C257" t="str">
            <v>M2</v>
          </cell>
          <cell r="D257">
            <v>144.84</v>
          </cell>
        </row>
        <row r="258">
          <cell r="A258" t="str">
            <v>04.03.35</v>
          </cell>
          <cell r="B258" t="str">
            <v>DIVISÓRIA EM ARDÓSIA CINZA - POLIDA 2 LADOS - ESPESSURA 30MM</v>
          </cell>
          <cell r="C258" t="str">
            <v>M2</v>
          </cell>
          <cell r="D258">
            <v>186.13</v>
          </cell>
        </row>
        <row r="259">
          <cell r="A259" t="str">
            <v>04.03.51</v>
          </cell>
          <cell r="B259" t="str">
            <v>VL 01 DIV. ACAB. LAMINADO MELAMINICO, MIOLO COLMEIA - PAINEL/PAINEL</v>
          </cell>
          <cell r="C259" t="str">
            <v>M2</v>
          </cell>
          <cell r="D259">
            <v>47</v>
          </cell>
        </row>
        <row r="260">
          <cell r="A260" t="str">
            <v>04.03.52</v>
          </cell>
          <cell r="B260" t="str">
            <v>VL 02 DIV. ACAB. LAMINADO MELAMINICO, MIOLO COLMEIA - PAINEL CEGO</v>
          </cell>
          <cell r="C260" t="str">
            <v>M2</v>
          </cell>
          <cell r="D260">
            <v>47</v>
          </cell>
        </row>
        <row r="261">
          <cell r="A261" t="str">
            <v>04.03.53</v>
          </cell>
          <cell r="B261" t="str">
            <v>VL 03 DIV. ACAB. LAMINADO MELAMINICO, MIOLO COLMEIA - PORTA/BANDEIRA</v>
          </cell>
          <cell r="C261" t="str">
            <v>M2</v>
          </cell>
          <cell r="D261">
            <v>70.16</v>
          </cell>
        </row>
        <row r="262">
          <cell r="A262" t="str">
            <v>04.03.54</v>
          </cell>
          <cell r="B262" t="str">
            <v>VL 04 DIV. ACAB. LAMINADO MELAMINICO, MIOLO COLMEIA - PAINEL/VIDRO</v>
          </cell>
          <cell r="C262" t="str">
            <v>M2</v>
          </cell>
          <cell r="D262">
            <v>64.97</v>
          </cell>
        </row>
        <row r="263">
          <cell r="A263" t="str">
            <v>04.03.55</v>
          </cell>
          <cell r="B263" t="str">
            <v>VL 05 DIV. ACAB. LAMINADO MELAMINICO, MIOLO COLMEIA - PORTA/VIDRO</v>
          </cell>
          <cell r="C263" t="str">
            <v>M2</v>
          </cell>
          <cell r="D263">
            <v>80.319999999999993</v>
          </cell>
        </row>
        <row r="264">
          <cell r="A264" t="str">
            <v>04.03.56</v>
          </cell>
          <cell r="B264" t="str">
            <v>VL 06 DIV. ACAB. LAM.MELAMINICO, MIOLO COLMEIA - PAINEL/VIDRO/PAINEL</v>
          </cell>
          <cell r="C264" t="str">
            <v>M2</v>
          </cell>
          <cell r="D264">
            <v>63.9</v>
          </cell>
        </row>
        <row r="265">
          <cell r="A265" t="str">
            <v>04.03.57</v>
          </cell>
          <cell r="B265" t="str">
            <v>VL 07 DIV. ACAB. LAM.MELAMINICO, MIOLO COLMEIA - PAINEL/VIDRO/VIDRO</v>
          </cell>
          <cell r="C265" t="str">
            <v>M2</v>
          </cell>
          <cell r="D265">
            <v>77.319999999999993</v>
          </cell>
        </row>
        <row r="266">
          <cell r="A266" t="str">
            <v>04.03.58</v>
          </cell>
          <cell r="B266" t="str">
            <v>VL 08 DIV. ACAB. LAM.MELAMINICO, MIOLO COLMEIA - PORTA/BONECA/PAINEL</v>
          </cell>
          <cell r="C266" t="str">
            <v>M2</v>
          </cell>
          <cell r="D266">
            <v>59.68</v>
          </cell>
        </row>
        <row r="267">
          <cell r="A267" t="str">
            <v>04.03.59</v>
          </cell>
          <cell r="B267" t="str">
            <v>VL 09 DIV. ACAB. LAM.MELAMINICO, MIOLO COLMEIA - PORTA/BONECA/VIDRO</v>
          </cell>
          <cell r="C267" t="str">
            <v>M2</v>
          </cell>
          <cell r="D267">
            <v>77.069999999999993</v>
          </cell>
        </row>
        <row r="268">
          <cell r="A268" t="str">
            <v>04.03.61</v>
          </cell>
          <cell r="B268" t="str">
            <v>VL 11 DIV. ACAB. LAMINADO MELAMINICO, MIOLO FIBRA - PAINEL/PAINEL</v>
          </cell>
          <cell r="C268" t="str">
            <v>M2</v>
          </cell>
          <cell r="D268">
            <v>94.3</v>
          </cell>
        </row>
        <row r="269">
          <cell r="A269" t="str">
            <v>04.03.62</v>
          </cell>
          <cell r="B269" t="str">
            <v>VL 12 DIV. ACAB. LAMINADO MELAMINICO, MIOLO FIBRA - PAINEL CEGO</v>
          </cell>
          <cell r="C269" t="str">
            <v>M2</v>
          </cell>
          <cell r="D269">
            <v>94.79</v>
          </cell>
        </row>
        <row r="270">
          <cell r="A270" t="str">
            <v>04.03.63</v>
          </cell>
          <cell r="B270" t="str">
            <v>VL 13 DIV. ACAB. LAMINADO MELAMINICO, MIOLO FIBRA - PORTA/BANDEIRA</v>
          </cell>
          <cell r="C270" t="str">
            <v>M2</v>
          </cell>
          <cell r="D270">
            <v>102.25</v>
          </cell>
        </row>
        <row r="271">
          <cell r="A271" t="str">
            <v>04.03.64</v>
          </cell>
          <cell r="B271" t="str">
            <v>VL 14 DIV. ACAB. LAMINADO MELAMINICO, MIOLO FIBRA - PAINEL/VIDRO</v>
          </cell>
          <cell r="C271" t="str">
            <v>M2</v>
          </cell>
          <cell r="D271">
            <v>119.49</v>
          </cell>
        </row>
        <row r="272">
          <cell r="A272" t="str">
            <v>04.03.65</v>
          </cell>
          <cell r="B272" t="str">
            <v>VL 15 DIV. ACAB. LAMINADO MELAMINICO, MIOLO FIBRA - PORTA/VIDRO</v>
          </cell>
          <cell r="C272" t="str">
            <v>M2</v>
          </cell>
          <cell r="D272">
            <v>102.16</v>
          </cell>
        </row>
        <row r="273">
          <cell r="A273" t="str">
            <v>04.03.66</v>
          </cell>
          <cell r="B273" t="str">
            <v>VL 16 DIV. ACAB. LAMINADO MELAMINICO, MIOLO FIBRA - PAINEL/VIDRO/PA</v>
          </cell>
          <cell r="C273" t="str">
            <v>M2</v>
          </cell>
          <cell r="D273">
            <v>115.98</v>
          </cell>
        </row>
        <row r="274">
          <cell r="A274" t="str">
            <v>04.03.67</v>
          </cell>
          <cell r="B274" t="str">
            <v>VL 17 DIV. ACAB. LAMINADO MELAMINICO, MIOLO FIBRA - PAINEL/VIDRO /VI</v>
          </cell>
          <cell r="C274" t="str">
            <v>M2</v>
          </cell>
          <cell r="D274">
            <v>122.29</v>
          </cell>
        </row>
        <row r="275">
          <cell r="A275" t="str">
            <v>04.03.68</v>
          </cell>
          <cell r="B275" t="str">
            <v>VL 18 DIV. ACAB. LAMINADO MELAMINICO, MIOLO FIBRA - PORTA/BONECA/PAI</v>
          </cell>
          <cell r="C275" t="str">
            <v>M2</v>
          </cell>
          <cell r="D275">
            <v>92.55</v>
          </cell>
        </row>
        <row r="276">
          <cell r="A276" t="str">
            <v>04.03.69</v>
          </cell>
          <cell r="B276" t="str">
            <v>VL 19 DIV. ACAB. LAMINADO MELAMINICO, MIOLO FIBRA - PORTA/BONECA/VI</v>
          </cell>
          <cell r="C276" t="str">
            <v>M2</v>
          </cell>
          <cell r="D276">
            <v>94.75</v>
          </cell>
        </row>
        <row r="277">
          <cell r="A277" t="str">
            <v>04.50.00</v>
          </cell>
          <cell r="B277" t="str">
            <v>DEMOLICOES</v>
          </cell>
        </row>
        <row r="278">
          <cell r="A278" t="str">
            <v>04.50.01</v>
          </cell>
          <cell r="B278" t="str">
            <v>DEMOLICAO DE ALVENARIA ESTRUTURAL DE BLOCOS VAZADOS DE CONCRETO</v>
          </cell>
          <cell r="C278" t="str">
            <v>M3</v>
          </cell>
          <cell r="D278">
            <v>25.1</v>
          </cell>
        </row>
        <row r="279">
          <cell r="A279" t="str">
            <v>04.50.04</v>
          </cell>
          <cell r="B279" t="str">
            <v>DEMOLICAO DE ALVENARIA EM GERAL (TIJOLOS OU BLOCOS)</v>
          </cell>
          <cell r="C279" t="str">
            <v>M3</v>
          </cell>
          <cell r="D279">
            <v>18.829999999999998</v>
          </cell>
        </row>
        <row r="280">
          <cell r="A280" t="str">
            <v>04.50.07</v>
          </cell>
          <cell r="B280" t="str">
            <v>DEMOLICAO DE ALVENARIA DE ELEMENTOS VAZADOS</v>
          </cell>
          <cell r="C280" t="str">
            <v>M3</v>
          </cell>
          <cell r="D280">
            <v>15.69</v>
          </cell>
        </row>
        <row r="281">
          <cell r="A281" t="str">
            <v>04.50.09</v>
          </cell>
          <cell r="B281" t="str">
            <v>DEMOLICAO DE VERGAS,CINTAS E PILARETES DE CONCRETO</v>
          </cell>
          <cell r="C281" t="str">
            <v>M3</v>
          </cell>
          <cell r="D281">
            <v>81.58</v>
          </cell>
        </row>
        <row r="282">
          <cell r="A282" t="str">
            <v>04.50.10</v>
          </cell>
          <cell r="B282" t="str">
            <v>DEMOLICAO DE PLACAS DIVISORIAS DE GRANILITE OU SIMILAR</v>
          </cell>
          <cell r="C282" t="str">
            <v>M2</v>
          </cell>
          <cell r="D282">
            <v>3.14</v>
          </cell>
        </row>
        <row r="283">
          <cell r="A283" t="str">
            <v>04.50.15</v>
          </cell>
          <cell r="B283" t="str">
            <v>DEMOLICAO DE DIVISORIAS - CHAPAS OU TABUAS,INCLUSIVE ENTARUGAMENTO</v>
          </cell>
          <cell r="C283" t="str">
            <v>M2</v>
          </cell>
          <cell r="D283">
            <v>2.5099999999999998</v>
          </cell>
        </row>
        <row r="284">
          <cell r="A284" t="str">
            <v>04.60.00</v>
          </cell>
          <cell r="B284" t="str">
            <v>RETIRADAS</v>
          </cell>
        </row>
        <row r="285">
          <cell r="A285" t="str">
            <v>04.60.05</v>
          </cell>
          <cell r="B285" t="str">
            <v>RETIRADA DE ALVENARIA DE BLOCOS DE PEDRA NATURAL</v>
          </cell>
          <cell r="C285" t="str">
            <v>M3</v>
          </cell>
          <cell r="D285">
            <v>40.79</v>
          </cell>
        </row>
        <row r="286">
          <cell r="A286" t="str">
            <v>04.60.07</v>
          </cell>
          <cell r="B286" t="str">
            <v>RETIRADA DE ALVENARIA DE TIJOLOS DE VIDRO OU ELEMENTOS VAZADOS</v>
          </cell>
          <cell r="C286" t="str">
            <v>M2</v>
          </cell>
          <cell r="D286">
            <v>6.28</v>
          </cell>
        </row>
        <row r="287">
          <cell r="A287" t="str">
            <v>04.60.10</v>
          </cell>
          <cell r="B287" t="str">
            <v>RETIRADA DE PLACAS DIVISORIAS DE GRANILITE OU SIMILAR</v>
          </cell>
          <cell r="C287" t="str">
            <v>M2</v>
          </cell>
          <cell r="D287">
            <v>6.28</v>
          </cell>
        </row>
        <row r="288">
          <cell r="A288" t="str">
            <v>04.60.15</v>
          </cell>
          <cell r="B288" t="str">
            <v>RETIRADA DE DIVISORIAS - CHAPAS OU TABUAS,EXCLUSIVE ENTARUGAMENTO</v>
          </cell>
          <cell r="C288" t="str">
            <v>M2</v>
          </cell>
          <cell r="D288">
            <v>2.97</v>
          </cell>
        </row>
        <row r="289">
          <cell r="A289" t="str">
            <v>04.60.16</v>
          </cell>
          <cell r="B289" t="str">
            <v>RETIRADA DE DIVISORIAS - CHAPAS OU TABUAS,INCLUSIVE ENTARUGAMENTO</v>
          </cell>
          <cell r="C289" t="str">
            <v>M2</v>
          </cell>
          <cell r="D289">
            <v>5.93</v>
          </cell>
        </row>
        <row r="290">
          <cell r="A290" t="str">
            <v>04.60.19</v>
          </cell>
          <cell r="B290" t="str">
            <v>RETIRADA DE DIVISORIAS - CHAPAS FIB.MADEIRA,COM MONTANTES METALICOS</v>
          </cell>
          <cell r="C290" t="str">
            <v>M2</v>
          </cell>
          <cell r="D290">
            <v>8.9</v>
          </cell>
        </row>
        <row r="291">
          <cell r="A291" t="str">
            <v>04.70.00</v>
          </cell>
          <cell r="B291" t="str">
            <v>RECOLOCACOES</v>
          </cell>
        </row>
        <row r="292">
          <cell r="A292" t="str">
            <v>04.70.10</v>
          </cell>
          <cell r="B292" t="str">
            <v>RECOLOCACAO DE PLACAS DIVISORIAS DE GRANILITE OU SIMILAR</v>
          </cell>
          <cell r="C292" t="str">
            <v>M2</v>
          </cell>
          <cell r="D292">
            <v>18.54</v>
          </cell>
        </row>
        <row r="293">
          <cell r="A293" t="str">
            <v>04.70.15</v>
          </cell>
          <cell r="B293" t="str">
            <v>RECOLOCACAO DE DIVISORIAS - CHAPAS OU TABUAS,EXCLUSIVE ENTARUGAMENTO</v>
          </cell>
          <cell r="C293" t="str">
            <v>M2</v>
          </cell>
          <cell r="D293">
            <v>5.85</v>
          </cell>
        </row>
        <row r="294">
          <cell r="A294" t="str">
            <v>04.70.16</v>
          </cell>
          <cell r="B294" t="str">
            <v>RECOLOCACAO DE DIVISORIAS - CHAPAS OU TABUAS,INCLUSIVE ENTARUGAMENTO</v>
          </cell>
          <cell r="C294" t="str">
            <v>M2</v>
          </cell>
          <cell r="D294">
            <v>11.89</v>
          </cell>
        </row>
        <row r="295">
          <cell r="A295" t="str">
            <v>04.70.19</v>
          </cell>
          <cell r="B295" t="str">
            <v>RECOLOCACAO DE DIVISORIAS - CHAPAS FIB.MADEIRA,C/MONTANTES METALICOS</v>
          </cell>
          <cell r="C295" t="str">
            <v>M2</v>
          </cell>
          <cell r="D295">
            <v>16.46</v>
          </cell>
        </row>
        <row r="296">
          <cell r="A296" t="str">
            <v>05.00.00</v>
          </cell>
          <cell r="B296" t="str">
            <v>IMPERMEABILIZACOES</v>
          </cell>
        </row>
        <row r="297">
          <cell r="A297" t="str">
            <v>05.01.00</v>
          </cell>
          <cell r="B297" t="str">
            <v>IMPERMEAB.CONTRA UMIDADE DO SOLO</v>
          </cell>
        </row>
        <row r="298">
          <cell r="A298" t="str">
            <v>05.01.01</v>
          </cell>
          <cell r="B298" t="str">
            <v>ARG.IMPERM.DE CIM.E AREIA (REBOCO IMPERMEAVEL) - TRACO 1:3,ESP=20MM</v>
          </cell>
          <cell r="C298" t="str">
            <v>M2</v>
          </cell>
          <cell r="D298">
            <v>16.14</v>
          </cell>
        </row>
        <row r="299">
          <cell r="A299" t="str">
            <v>05.01.03</v>
          </cell>
          <cell r="B299" t="str">
            <v>ARG.IMPERM.DE CIM.E AREIA (SUBSOLOS) - TRACO 1:2,5,ESP=20MM</v>
          </cell>
          <cell r="C299" t="str">
            <v>M2</v>
          </cell>
          <cell r="D299">
            <v>16.45</v>
          </cell>
        </row>
        <row r="300">
          <cell r="A300" t="str">
            <v>05.01.30</v>
          </cell>
          <cell r="B300" t="str">
            <v>CIMENTO IMPERMEABILIZANTE DE CRISTALIZAÇÃO - ESTRUTUTURA ENTERRADA</v>
          </cell>
          <cell r="C300" t="str">
            <v>M2</v>
          </cell>
          <cell r="D300">
            <v>22.99</v>
          </cell>
        </row>
        <row r="301">
          <cell r="A301" t="str">
            <v>05.01.40</v>
          </cell>
          <cell r="B301" t="str">
            <v>REGULARIZACAO COM ARGAM.CIMENTO E AREIA - TRACO 1:3,ESPES.MED=30MM</v>
          </cell>
          <cell r="C301" t="str">
            <v>M2</v>
          </cell>
          <cell r="D301">
            <v>13.2</v>
          </cell>
        </row>
        <row r="302">
          <cell r="A302" t="str">
            <v>05.01.43</v>
          </cell>
          <cell r="B302" t="str">
            <v>PINTURA PROTETORA COM TINTA BETUMINOSA (P/ARG.IMPERM.) - 2 DEMAOS</v>
          </cell>
          <cell r="C302" t="str">
            <v>M2</v>
          </cell>
          <cell r="D302">
            <v>4.84</v>
          </cell>
        </row>
        <row r="303">
          <cell r="A303" t="str">
            <v>05.01.47</v>
          </cell>
          <cell r="B303" t="str">
            <v>PROTECAO MECANICA COM ARGAM.CIM.E AREIA - TRACO 1:7,ESPES.MED=30MM</v>
          </cell>
          <cell r="C303" t="str">
            <v>M2</v>
          </cell>
          <cell r="D303">
            <v>11.93</v>
          </cell>
        </row>
        <row r="304">
          <cell r="A304" t="str">
            <v>05.02.00</v>
          </cell>
          <cell r="B304" t="str">
            <v>IMPERMEAB.CONTRA AGUA SOB PRESSAO</v>
          </cell>
        </row>
        <row r="305">
          <cell r="A305" t="str">
            <v>05.02.02</v>
          </cell>
          <cell r="B305" t="str">
            <v>ARG.IMPERM.DE CIM.E AREIA (RESERVAT.E PISCINAS) - TRACO 1:3,ESP=30MM</v>
          </cell>
          <cell r="C305" t="str">
            <v>M2</v>
          </cell>
          <cell r="D305">
            <v>26.15</v>
          </cell>
        </row>
        <row r="306">
          <cell r="A306" t="str">
            <v>05.02.30</v>
          </cell>
          <cell r="B306" t="str">
            <v>CIMENTO IMPERMEABILIZANTE DE CRISTALIZAÇÃO - ESTRUTURA ELEVADA</v>
          </cell>
          <cell r="C306" t="str">
            <v>M2</v>
          </cell>
          <cell r="D306">
            <v>28.34</v>
          </cell>
        </row>
        <row r="307">
          <cell r="A307" t="str">
            <v>05.02.43</v>
          </cell>
          <cell r="B307" t="str">
            <v>PINTURA PROTETORA COM TINTA BETUMINOSA (P/ARG.IMPERM.) - 2 DEMAOS</v>
          </cell>
          <cell r="C307" t="str">
            <v>M2</v>
          </cell>
          <cell r="D307">
            <v>4.84</v>
          </cell>
        </row>
        <row r="308">
          <cell r="A308" t="str">
            <v>05.02.44</v>
          </cell>
          <cell r="B308" t="str">
            <v>PINTURA PROTETORA COM TINTA A BASE DE EPOXI (P/ARG.IMPERMEAVEL)</v>
          </cell>
          <cell r="C308" t="str">
            <v>M2</v>
          </cell>
          <cell r="D308">
            <v>48.18</v>
          </cell>
        </row>
        <row r="309">
          <cell r="A309" t="str">
            <v>05.03.00</v>
          </cell>
          <cell r="B309" t="str">
            <v>IMPERMEAB.CONTRA AGUA DE PERCOLACAO</v>
          </cell>
        </row>
        <row r="310">
          <cell r="A310" t="str">
            <v>05.03.02</v>
          </cell>
          <cell r="B310" t="str">
            <v>ARG.IMPERM.DE CIM.E AREIA (CALHAS E MARQUISES) - TRACO 1:3,ESP=30MM</v>
          </cell>
          <cell r="C310" t="str">
            <v>M2</v>
          </cell>
          <cell r="D310">
            <v>26.15</v>
          </cell>
        </row>
        <row r="311">
          <cell r="A311" t="str">
            <v>05.03.05</v>
          </cell>
          <cell r="B311" t="str">
            <v>MEMBRANAS ASFALTICAS - COM 3 CAMADAS DE FELTRO ASFALTICO 15LBS</v>
          </cell>
          <cell r="C311" t="str">
            <v>M2</v>
          </cell>
          <cell r="D311">
            <v>23.35</v>
          </cell>
        </row>
        <row r="312">
          <cell r="A312" t="str">
            <v>05.03.06</v>
          </cell>
          <cell r="B312" t="str">
            <v>MEMBRANAS ASFALTICAS - COM 4 CAMADAS DE FELTRO ASFALTICO 15LBS</v>
          </cell>
          <cell r="C312" t="str">
            <v>M2</v>
          </cell>
          <cell r="D312">
            <v>26.77</v>
          </cell>
        </row>
        <row r="313">
          <cell r="A313" t="str">
            <v>05.03.07</v>
          </cell>
          <cell r="B313" t="str">
            <v>MEMBRANAS ASFALTICAS - COM 5 CAMADAS DE FELTRO ASFALTICO 15LBS</v>
          </cell>
          <cell r="C313" t="str">
            <v>M2</v>
          </cell>
          <cell r="D313">
            <v>31.23</v>
          </cell>
        </row>
        <row r="314">
          <cell r="A314" t="str">
            <v>05.03.08</v>
          </cell>
          <cell r="B314" t="str">
            <v>MANTA ASFALTICA E=3MM C/VEU DE POLIESTER COLADA A MACARICO</v>
          </cell>
          <cell r="C314" t="str">
            <v>M2</v>
          </cell>
          <cell r="D314">
            <v>37.42</v>
          </cell>
        </row>
        <row r="315">
          <cell r="A315" t="str">
            <v>05.03.09</v>
          </cell>
          <cell r="B315" t="str">
            <v>MANTA ASFALTICA E=4MM C/VEU DE POLIESTER COLADA A MACARICO</v>
          </cell>
          <cell r="C315" t="str">
            <v>M2</v>
          </cell>
          <cell r="D315">
            <v>42.03</v>
          </cell>
        </row>
        <row r="316">
          <cell r="A316" t="str">
            <v>05.03.11</v>
          </cell>
          <cell r="B316" t="str">
            <v>MANTA ASFALTICA E=4MM ANTI RAIZ C/VEU DE POLIESTER</v>
          </cell>
          <cell r="C316" t="str">
            <v>M2</v>
          </cell>
          <cell r="D316">
            <v>52.22</v>
          </cell>
        </row>
        <row r="317">
          <cell r="A317" t="str">
            <v>05.03.12</v>
          </cell>
          <cell r="B317" t="str">
            <v>EMULSAO HIDRO-ASFALTICA ESTRUT.C/MANTAS DE FIBRA DE VIDRO - 6KG/M2</v>
          </cell>
          <cell r="C317" t="str">
            <v>M2</v>
          </cell>
          <cell r="D317">
            <v>10.07</v>
          </cell>
        </row>
        <row r="318">
          <cell r="A318" t="str">
            <v>05.03.13</v>
          </cell>
          <cell r="B318" t="str">
            <v>EMULSAO HIDRO-ASFALTICA ESTRUT.C/MANTAS DE FIBRA DE VIDRO - 10KG/M2</v>
          </cell>
          <cell r="C318" t="str">
            <v>M2</v>
          </cell>
          <cell r="D318">
            <v>16.72</v>
          </cell>
        </row>
        <row r="319">
          <cell r="A319" t="str">
            <v>05.03.17</v>
          </cell>
          <cell r="B319" t="str">
            <v>ELAST.SINTETICOS EM SOLUCAO - 9 DEMAOS,ESTRUT.C/NAILON OU POLIESTER</v>
          </cell>
          <cell r="C319" t="str">
            <v>M2</v>
          </cell>
          <cell r="D319">
            <v>64.02</v>
          </cell>
        </row>
        <row r="320">
          <cell r="A320" t="str">
            <v>05.03.40</v>
          </cell>
          <cell r="B320" t="str">
            <v>REGULARIZACAO COM ARGAM.CIMENTO E AREIA - TRACO 1:3,ESPES.MED=30MM</v>
          </cell>
          <cell r="C320" t="str">
            <v>M2</v>
          </cell>
          <cell r="D320">
            <v>13.2</v>
          </cell>
        </row>
        <row r="321">
          <cell r="A321" t="str">
            <v>05.03.43</v>
          </cell>
          <cell r="B321" t="str">
            <v>PINTURA PROTETORA COM TINTA BETUMINOSA (P/ARG.IMPERM.) - 2 DEMAOS</v>
          </cell>
          <cell r="C321" t="str">
            <v>M2</v>
          </cell>
          <cell r="D321">
            <v>4.84</v>
          </cell>
        </row>
        <row r="322">
          <cell r="A322" t="str">
            <v>05.03.47</v>
          </cell>
          <cell r="B322" t="str">
            <v>PROTECAO MECANICA COM ARGAM.CIM.E AREIA - TRACO 1:7,ESPES.MED=30MM</v>
          </cell>
          <cell r="C322" t="str">
            <v>M2</v>
          </cell>
          <cell r="D322">
            <v>11.93</v>
          </cell>
        </row>
        <row r="323">
          <cell r="A323" t="str">
            <v>05.03.54</v>
          </cell>
          <cell r="B323" t="str">
            <v>ARGILA EXPANDIDA SOLTA</v>
          </cell>
          <cell r="C323" t="str">
            <v>M3</v>
          </cell>
          <cell r="D323">
            <v>191.08</v>
          </cell>
        </row>
        <row r="324">
          <cell r="A324" t="str">
            <v>05.03.55</v>
          </cell>
          <cell r="B324" t="str">
            <v>ISOLAMENTO TERMICO COM ARGILA EXPANDIDA SOLTA - ESP=70MM</v>
          </cell>
          <cell r="C324" t="str">
            <v>M2</v>
          </cell>
          <cell r="D324">
            <v>22.9</v>
          </cell>
        </row>
        <row r="325">
          <cell r="A325" t="str">
            <v>05.03.73</v>
          </cell>
          <cell r="B325" t="str">
            <v>ISOLAMENTO TERMICO COM POLIESTIRENO EXPANDIDO - ESP=50MM</v>
          </cell>
          <cell r="C325" t="str">
            <v>M2</v>
          </cell>
          <cell r="D325">
            <v>14.33</v>
          </cell>
        </row>
        <row r="326">
          <cell r="A326" t="str">
            <v>05.04.00</v>
          </cell>
          <cell r="B326" t="str">
            <v>JUNTAS DE DILATACAO</v>
          </cell>
        </row>
        <row r="327">
          <cell r="A327" t="str">
            <v>05.04.01</v>
          </cell>
          <cell r="B327" t="str">
            <v>CHAPA DE COBRE N.26 COM PERFIL SANFONADO - DESENVOLVIMENTO 300MM</v>
          </cell>
          <cell r="C327" t="str">
            <v>M</v>
          </cell>
          <cell r="D327">
            <v>47.1</v>
          </cell>
        </row>
        <row r="328">
          <cell r="A328" t="str">
            <v>05.04.10</v>
          </cell>
          <cell r="B328" t="str">
            <v>MASTIQUE ELASTICO A BASE DE SILICONE</v>
          </cell>
          <cell r="C328" t="str">
            <v>D3</v>
          </cell>
          <cell r="D328">
            <v>46.3</v>
          </cell>
        </row>
        <row r="329">
          <cell r="A329" t="str">
            <v>05.04.25</v>
          </cell>
          <cell r="B329" t="str">
            <v>MASTIQUE ELASTICO A BASE DE POLISSULFETOS - BICOMPONENTE</v>
          </cell>
          <cell r="C329" t="str">
            <v>D3</v>
          </cell>
          <cell r="D329">
            <v>20.54</v>
          </cell>
        </row>
        <row r="330">
          <cell r="A330" t="str">
            <v>05.04.30</v>
          </cell>
          <cell r="B330" t="str">
            <v>MASTIQUE ELASTICO A BASE DE POLIURETANO - MONOCOMPONENTE</v>
          </cell>
          <cell r="C330" t="str">
            <v>D3</v>
          </cell>
          <cell r="D330">
            <v>53.35</v>
          </cell>
        </row>
        <row r="331">
          <cell r="A331" t="str">
            <v>05.50.00</v>
          </cell>
          <cell r="B331" t="str">
            <v>DEMOLICOES</v>
          </cell>
        </row>
        <row r="332">
          <cell r="A332" t="str">
            <v>05.50.01</v>
          </cell>
          <cell r="B332" t="str">
            <v>DEMOLICAO DE ARGAMASSA IMPERMEAVEL - ESPESSURA MEDIA 30MM</v>
          </cell>
          <cell r="C332" t="str">
            <v>M2</v>
          </cell>
          <cell r="D332">
            <v>3.14</v>
          </cell>
        </row>
        <row r="333">
          <cell r="A333" t="str">
            <v>05.50.02</v>
          </cell>
          <cell r="B333" t="str">
            <v>DEMOLICAO DE SISTEMAS IMPERMEABILIZANTES DE BASE ASFALTICA</v>
          </cell>
          <cell r="C333" t="str">
            <v>M2</v>
          </cell>
          <cell r="D333">
            <v>1.26</v>
          </cell>
        </row>
        <row r="334">
          <cell r="A334" t="str">
            <v>05.50.05</v>
          </cell>
          <cell r="B334" t="str">
            <v>DEMOLICAO DE SISTEMAS DE ISOLAMENTO TERMICO EM GERAL</v>
          </cell>
          <cell r="C334" t="str">
            <v>M2</v>
          </cell>
          <cell r="D334">
            <v>0.63</v>
          </cell>
        </row>
        <row r="335">
          <cell r="A335" t="str">
            <v>05.50.10</v>
          </cell>
          <cell r="B335" t="str">
            <v>DEMOLICAO DE CAPEAMENTO PROTETOR,EXECUTADO COM ARGAM.CIMENTO E AREIA</v>
          </cell>
          <cell r="C335" t="str">
            <v>M2</v>
          </cell>
          <cell r="D335">
            <v>1.88</v>
          </cell>
        </row>
        <row r="336">
          <cell r="A336" t="str">
            <v>05.50.12</v>
          </cell>
          <cell r="B336" t="str">
            <v>DEMOLICAO DE PROTECAO TERMOMECANICA - LADR.CERAMICOS OU HIDRAULICOS</v>
          </cell>
          <cell r="C336" t="str">
            <v>M2</v>
          </cell>
          <cell r="D336">
            <v>3.77</v>
          </cell>
        </row>
        <row r="337">
          <cell r="A337" t="str">
            <v>05.50.15</v>
          </cell>
          <cell r="B337" t="str">
            <v>DEMOLICAO DE ARGAMASSA DE REGULARIZACAO - ESPESSURA MEDIA 30MM</v>
          </cell>
          <cell r="C337" t="str">
            <v>M2</v>
          </cell>
          <cell r="D337">
            <v>3.14</v>
          </cell>
        </row>
        <row r="338">
          <cell r="A338" t="str">
            <v>05.60.00</v>
          </cell>
          <cell r="B338" t="str">
            <v>RETIRADAS</v>
          </cell>
        </row>
        <row r="339">
          <cell r="A339" t="str">
            <v>05.60.05</v>
          </cell>
          <cell r="B339" t="str">
            <v>RETIRADA DE ISOLAMENTO TERMICO - TIJOLOS CERAMICOS FURADOS</v>
          </cell>
          <cell r="C339" t="str">
            <v>M2</v>
          </cell>
          <cell r="D339">
            <v>1.88</v>
          </cell>
        </row>
        <row r="340">
          <cell r="A340" t="str">
            <v>05.60.06</v>
          </cell>
          <cell r="B340" t="str">
            <v>RETIRADA DE ISOLAMENTO TERMICO - AGREGADOS SOLTOS EM GERAL</v>
          </cell>
          <cell r="C340" t="str">
            <v>M3</v>
          </cell>
          <cell r="D340">
            <v>12.55</v>
          </cell>
        </row>
        <row r="341">
          <cell r="A341" t="str">
            <v>05.70.00</v>
          </cell>
          <cell r="B341" t="str">
            <v>RECOLOCACOES</v>
          </cell>
        </row>
        <row r="342">
          <cell r="A342" t="str">
            <v>05.70.06</v>
          </cell>
          <cell r="B342" t="str">
            <v>RECOLOCACAO DE ISOLAMENTO TERMICO - AGREGADOS SOLTOS EM GERAL</v>
          </cell>
          <cell r="C342" t="str">
            <v>M3</v>
          </cell>
          <cell r="D342">
            <v>28.24</v>
          </cell>
        </row>
        <row r="343">
          <cell r="A343" t="str">
            <v>05.80.00</v>
          </cell>
          <cell r="B343" t="str">
            <v>SERVICOS PARCIAIS</v>
          </cell>
        </row>
        <row r="344">
          <cell r="A344" t="str">
            <v>05.80.01</v>
          </cell>
          <cell r="B344" t="str">
            <v>PAPEL KRAFT BETUMADO DUPLO</v>
          </cell>
          <cell r="C344" t="str">
            <v>M2</v>
          </cell>
          <cell r="D344">
            <v>1.69</v>
          </cell>
        </row>
        <row r="345">
          <cell r="A345" t="str">
            <v>05.90.00</v>
          </cell>
          <cell r="B345" t="str">
            <v>RESINAS</v>
          </cell>
        </row>
        <row r="346">
          <cell r="A346" t="str">
            <v>05.90.10</v>
          </cell>
          <cell r="B346" t="str">
            <v>RESINA ACRILICA P/ PISO GRANILITE, APLICAÇÃO INCLUSA</v>
          </cell>
          <cell r="C346" t="str">
            <v>M2</v>
          </cell>
          <cell r="D346">
            <v>8.7200000000000006</v>
          </cell>
        </row>
        <row r="347">
          <cell r="A347" t="str">
            <v>05.90.15</v>
          </cell>
          <cell r="B347" t="str">
            <v>RESINA ACRILICA P/ DEGRAU DE GRANILITE, APLICAÇÃO INCL</v>
          </cell>
          <cell r="C347" t="str">
            <v>M</v>
          </cell>
          <cell r="D347">
            <v>4.5199999999999996</v>
          </cell>
        </row>
        <row r="348">
          <cell r="A348" t="str">
            <v>06.00.00</v>
          </cell>
          <cell r="B348" t="str">
            <v>COBERTURAS</v>
          </cell>
        </row>
        <row r="349">
          <cell r="A349" t="str">
            <v>06.01.00</v>
          </cell>
          <cell r="B349" t="str">
            <v>ESTRUTURAS DE COBERTURA</v>
          </cell>
        </row>
        <row r="350">
          <cell r="A350" t="str">
            <v>06.01.01</v>
          </cell>
          <cell r="B350" t="str">
            <v>ESTRUTURA DE MADEIRA, EM TERÇAS, P/ TELHAS DE BARRO</v>
          </cell>
          <cell r="C350" t="str">
            <v>M2</v>
          </cell>
          <cell r="D350">
            <v>31.07</v>
          </cell>
        </row>
        <row r="351">
          <cell r="A351" t="str">
            <v>06.01.03</v>
          </cell>
          <cell r="B351" t="str">
            <v>ESTRUTURA DE MADEIRA,PONTALETADA, P/ TELHAS DE BARRO</v>
          </cell>
          <cell r="C351" t="str">
            <v>M2</v>
          </cell>
          <cell r="D351">
            <v>38.18</v>
          </cell>
        </row>
        <row r="352">
          <cell r="A352" t="str">
            <v>06.01.05</v>
          </cell>
          <cell r="B352" t="str">
            <v>ESTRUTURA C/TESOURAS DE MAD.P/TELHAS DE BARRO - VAOS ATE 7,00M</v>
          </cell>
          <cell r="C352" t="str">
            <v>M2</v>
          </cell>
          <cell r="D352">
            <v>43.2</v>
          </cell>
        </row>
        <row r="353">
          <cell r="A353" t="str">
            <v>06.01.06</v>
          </cell>
          <cell r="B353" t="str">
            <v>ESTRUTURA C/TESOURAS DE MAD.P/TELHAS DE BARRO - VAOS 7,01 A 10,00M</v>
          </cell>
          <cell r="C353" t="str">
            <v>M2</v>
          </cell>
          <cell r="D353">
            <v>50.72</v>
          </cell>
        </row>
        <row r="354">
          <cell r="A354" t="str">
            <v>06.01.07</v>
          </cell>
          <cell r="B354" t="str">
            <v>ESTRUTURA C/TESOURAS DE MAD.P/TELHAS DE BARRO - VAOS 10,01 A 13,00M</v>
          </cell>
          <cell r="C354" t="str">
            <v>M2</v>
          </cell>
          <cell r="D354">
            <v>55.11</v>
          </cell>
        </row>
        <row r="355">
          <cell r="A355" t="str">
            <v>06.01.08</v>
          </cell>
          <cell r="B355" t="str">
            <v>ESTRUTURA C/TESOURAS DE MAD.P/TELHAS DE BARRO - VAOS 13,01 A 18,00M</v>
          </cell>
          <cell r="C355" t="str">
            <v>M2</v>
          </cell>
          <cell r="D355">
            <v>63.61</v>
          </cell>
        </row>
        <row r="356">
          <cell r="A356" t="str">
            <v>06.01.10</v>
          </cell>
          <cell r="B356" t="str">
            <v>ESTRUTURA DE MADEIRA,EM TERCAS,PARA TELHAS ONDULADAS CA/AL/PL/AG</v>
          </cell>
          <cell r="C356" t="str">
            <v>M2</v>
          </cell>
          <cell r="D356">
            <v>12.18</v>
          </cell>
        </row>
        <row r="357">
          <cell r="A357" t="str">
            <v>06.01.13</v>
          </cell>
          <cell r="B357" t="str">
            <v>ESTRUTURA DE MADEIRA,PONTALETADA,PARA TELHAS ONDULADAS CA/AL/PL/AG</v>
          </cell>
          <cell r="C357" t="str">
            <v>M2</v>
          </cell>
          <cell r="D357">
            <v>43.03</v>
          </cell>
        </row>
        <row r="358">
          <cell r="A358" t="str">
            <v>06.01.15</v>
          </cell>
          <cell r="B358" t="str">
            <v>ESTRUTURA C/TESOURAS MAD.P/TELHAS OND.CA/AL/PL - VAOS ATE 7,00M</v>
          </cell>
          <cell r="C358" t="str">
            <v>M2</v>
          </cell>
          <cell r="D358">
            <v>30.23</v>
          </cell>
        </row>
        <row r="359">
          <cell r="A359" t="str">
            <v>06.01.16</v>
          </cell>
          <cell r="B359" t="str">
            <v>ESTRUTURA C/TESOURAS MAD.P/TELHAS OND.CA/AL/PL - VAOS 7,01 A 10,00M</v>
          </cell>
          <cell r="C359" t="str">
            <v>M2</v>
          </cell>
          <cell r="D359">
            <v>32.97</v>
          </cell>
        </row>
        <row r="360">
          <cell r="A360" t="str">
            <v>06.01.17</v>
          </cell>
          <cell r="B360" t="str">
            <v>ESTRUTURA C/TESOURAS MAD.P/TELHAS OND.CA/AL/PL - VAOS 10,01 A 13,00M</v>
          </cell>
          <cell r="C360" t="str">
            <v>M2</v>
          </cell>
          <cell r="D360">
            <v>38.78</v>
          </cell>
        </row>
        <row r="361">
          <cell r="A361" t="str">
            <v>06.01.18</v>
          </cell>
          <cell r="B361" t="str">
            <v>ESTRUTURA C/TESOURAS MAD.P/TELHAS OND.CA/AL/PL - VAOS 13,01 A 18,00M</v>
          </cell>
          <cell r="C361" t="str">
            <v>M2</v>
          </cell>
          <cell r="D361">
            <v>46.2</v>
          </cell>
        </row>
        <row r="362">
          <cell r="A362" t="str">
            <v>06.01.30</v>
          </cell>
          <cell r="B362" t="str">
            <v>FORNECIMENTO DE ESTRUTURA METALICA PARA COBERTURA</v>
          </cell>
          <cell r="C362" t="str">
            <v>KG</v>
          </cell>
          <cell r="D362">
            <v>4.3499999999999996</v>
          </cell>
        </row>
        <row r="363">
          <cell r="A363" t="str">
            <v>06.01.31</v>
          </cell>
          <cell r="B363" t="str">
            <v>MONTAGEM DE ESTRUTURA METALICA PARA COBERTURA</v>
          </cell>
          <cell r="C363" t="str">
            <v>KG</v>
          </cell>
          <cell r="D363">
            <v>1.1100000000000001</v>
          </cell>
        </row>
        <row r="364">
          <cell r="A364" t="str">
            <v>06.02.00</v>
          </cell>
          <cell r="B364" t="str">
            <v>TELHADOS</v>
          </cell>
        </row>
        <row r="365">
          <cell r="A365" t="str">
            <v>06.02.03</v>
          </cell>
          <cell r="B365" t="str">
            <v>TELHAS DE BARRO COZIDO - PAULISTA</v>
          </cell>
          <cell r="C365" t="str">
            <v>M2</v>
          </cell>
          <cell r="D365">
            <v>41.56</v>
          </cell>
        </row>
        <row r="366">
          <cell r="A366" t="str">
            <v>06.02.04</v>
          </cell>
          <cell r="B366" t="str">
            <v>TELHAS DE BARRO COZIDO - SUPER-PAULISTA (PLAN)</v>
          </cell>
          <cell r="C366" t="str">
            <v>M2</v>
          </cell>
          <cell r="D366">
            <v>31.5</v>
          </cell>
        </row>
        <row r="367">
          <cell r="A367" t="str">
            <v>06.02.05</v>
          </cell>
          <cell r="B367" t="str">
            <v>TELHAS DE BARRO COZIDO - FRANCESA</v>
          </cell>
          <cell r="C367" t="str">
            <v>M2</v>
          </cell>
          <cell r="D367">
            <v>23.92</v>
          </cell>
        </row>
        <row r="368">
          <cell r="A368" t="str">
            <v>06.02.21</v>
          </cell>
          <cell r="B368" t="str">
            <v>TELHA ONDULADA CRFS 6MM</v>
          </cell>
          <cell r="C368" t="str">
            <v>M2</v>
          </cell>
          <cell r="D368">
            <v>15.72</v>
          </cell>
        </row>
        <row r="369">
          <cell r="A369" t="str">
            <v>06.02.22</v>
          </cell>
          <cell r="B369" t="str">
            <v>TELHA ONDULADA CRFS 8MM</v>
          </cell>
          <cell r="C369" t="str">
            <v>M2</v>
          </cell>
          <cell r="D369">
            <v>18.63</v>
          </cell>
        </row>
        <row r="370">
          <cell r="A370" t="str">
            <v>06.02.23</v>
          </cell>
          <cell r="B370" t="str">
            <v>TELHA ESTRUTURAL TRAPEZOIDAL EM CRFS, LARGURA ÚTIL=44CM - ESPESSURA =8MM</v>
          </cell>
          <cell r="C370" t="str">
            <v>M2</v>
          </cell>
          <cell r="D370">
            <v>37.06</v>
          </cell>
        </row>
        <row r="371">
          <cell r="A371" t="str">
            <v>06.02.25</v>
          </cell>
          <cell r="B371" t="str">
            <v>TELHA ESTRUTURAL TRAPEZOIDAL EM CRFS, LARGURA ÚTIL=90CM - ESPESSURA=8MM</v>
          </cell>
          <cell r="C371" t="str">
            <v>M2</v>
          </cell>
          <cell r="D371">
            <v>30.69</v>
          </cell>
        </row>
        <row r="372">
          <cell r="A372" t="str">
            <v>06.02.30</v>
          </cell>
          <cell r="B372" t="str">
            <v>TELHAS DE PVC RIGIDO,TRANSL.OU OPACAS - ONDULADA,TRAPEZ.OU GRECA</v>
          </cell>
          <cell r="C372" t="str">
            <v>M2</v>
          </cell>
          <cell r="D372">
            <v>44.73</v>
          </cell>
        </row>
        <row r="373">
          <cell r="A373" t="str">
            <v>06.02.35</v>
          </cell>
          <cell r="B373" t="str">
            <v>TELHAS DE POLIESTER E FIBRA DE VIDRO - ONDULADA OU TRAPEZOIDAL</v>
          </cell>
          <cell r="C373" t="str">
            <v>M2</v>
          </cell>
          <cell r="D373">
            <v>39.4</v>
          </cell>
        </row>
        <row r="374">
          <cell r="A374" t="str">
            <v>06.02.41</v>
          </cell>
          <cell r="B374" t="str">
            <v>TELHAS DE ALUMÍNIO - PERFIL ONDULADO - E=0,8MM</v>
          </cell>
          <cell r="C374" t="str">
            <v>M2</v>
          </cell>
          <cell r="D374">
            <v>45.64</v>
          </cell>
        </row>
        <row r="375">
          <cell r="A375" t="str">
            <v>06.02.42</v>
          </cell>
          <cell r="B375" t="str">
            <v>TELHAS DE ALUMÍNIO  PERFIL TRAPEZOIDAL   - ESPESSURA=0,8MM</v>
          </cell>
          <cell r="C375" t="str">
            <v>M2</v>
          </cell>
          <cell r="D375">
            <v>48.03</v>
          </cell>
        </row>
        <row r="376">
          <cell r="A376" t="str">
            <v>06.02.44</v>
          </cell>
          <cell r="B376" t="str">
            <v>TELHA TRAPEZOIDAL DE ACO GALV.ESP=0,50MM,REVESTIMENTO B,H=40MM</v>
          </cell>
          <cell r="C376" t="str">
            <v>M2</v>
          </cell>
          <cell r="D376">
            <v>30.73</v>
          </cell>
        </row>
        <row r="377">
          <cell r="A377" t="str">
            <v>06.02.45</v>
          </cell>
          <cell r="B377" t="str">
            <v>TELHA ONDULADA DE ACO GALV.ESP=0,50MM,REVEST.B,H=17,5MM</v>
          </cell>
          <cell r="C377" t="str">
            <v>M2</v>
          </cell>
          <cell r="D377">
            <v>29</v>
          </cell>
        </row>
        <row r="378">
          <cell r="A378" t="str">
            <v>06.02.46</v>
          </cell>
          <cell r="B378" t="str">
            <v>TELHA TRAP.DUP.ACO GALV.ESP=0,5MM,REV.B,H=40MM,C/MIOLO POLIU. E=30MM</v>
          </cell>
          <cell r="C378" t="str">
            <v>M2</v>
          </cell>
          <cell r="D378">
            <v>81.900000000000006</v>
          </cell>
        </row>
        <row r="379">
          <cell r="A379" t="str">
            <v>06.02.47</v>
          </cell>
          <cell r="B379" t="str">
            <v>TELHA TRAP. ACO GALV.ESP=0,5MM,H=40MM,C/PINT.ELET.COR BRAN 2 FACES</v>
          </cell>
          <cell r="C379" t="str">
            <v>M2</v>
          </cell>
          <cell r="D379">
            <v>34.86</v>
          </cell>
        </row>
        <row r="380">
          <cell r="A380" t="str">
            <v>06.02.49</v>
          </cell>
          <cell r="B380" t="str">
            <v>TELHA TRAP.DUP.ACO GALV.E=0,5MM,REV.B,H=40MM PINT.MIOLO POLI.E=30MM</v>
          </cell>
          <cell r="C380" t="str">
            <v>M2</v>
          </cell>
          <cell r="D380">
            <v>82.92</v>
          </cell>
        </row>
        <row r="381">
          <cell r="A381" t="str">
            <v>06.02.51</v>
          </cell>
          <cell r="B381" t="str">
            <v>CUMEEIRA OU ESPIGAO DE BARRO - PARA TELHAS PAULISTA,PLAN E FRANCESA</v>
          </cell>
          <cell r="C381" t="str">
            <v>M</v>
          </cell>
          <cell r="D381">
            <v>10.199999999999999</v>
          </cell>
        </row>
        <row r="382">
          <cell r="A382" t="str">
            <v>06.02.55</v>
          </cell>
          <cell r="B382" t="str">
            <v>CUMEEIRA CRFS - TELHA ONDULADA</v>
          </cell>
          <cell r="C382" t="str">
            <v>M</v>
          </cell>
          <cell r="D382">
            <v>17.53</v>
          </cell>
        </row>
        <row r="383">
          <cell r="A383" t="str">
            <v>06.02.56</v>
          </cell>
          <cell r="B383" t="str">
            <v>CUMEEIRA EM  CRFS PARA TELHA ESTRUTURAL TRAPEZOIDAL 44CM</v>
          </cell>
          <cell r="C383" t="str">
            <v>M</v>
          </cell>
          <cell r="D383">
            <v>26.98</v>
          </cell>
        </row>
        <row r="384">
          <cell r="A384" t="str">
            <v>06.02.90</v>
          </cell>
          <cell r="B384" t="str">
            <v>CUMEEIRA DE ALUMINIO PERFIL ONDULADO - NORMAL,0,8MM</v>
          </cell>
          <cell r="C384" t="str">
            <v>M</v>
          </cell>
          <cell r="D384">
            <v>40.96</v>
          </cell>
        </row>
        <row r="385">
          <cell r="A385" t="str">
            <v>06.02.91</v>
          </cell>
          <cell r="B385" t="str">
            <v>CUMEEIRA DE ALUMÍNIO - PERFIL TRAPEZOIDAL - NORMAL - E=0,8MM</v>
          </cell>
          <cell r="C385" t="str">
            <v>M</v>
          </cell>
          <cell r="D385">
            <v>42.42</v>
          </cell>
        </row>
        <row r="386">
          <cell r="A386" t="str">
            <v>06.02.92</v>
          </cell>
          <cell r="B386" t="str">
            <v>CUMEEIRA DE ALUMÍNIO PERFIL ONDULADO - SHED - E=0,8MM</v>
          </cell>
          <cell r="C386" t="str">
            <v>M</v>
          </cell>
          <cell r="D386">
            <v>52.33</v>
          </cell>
        </row>
        <row r="387">
          <cell r="A387" t="str">
            <v>06.02.93</v>
          </cell>
          <cell r="B387" t="str">
            <v>CUMEEIRA DE ALUMÍNIO - PERFIL TRAPEZOIDAL - SHED - E=0,8MM</v>
          </cell>
          <cell r="C387" t="str">
            <v>M</v>
          </cell>
          <cell r="D387">
            <v>42.38</v>
          </cell>
        </row>
        <row r="388">
          <cell r="A388" t="str">
            <v>06.02.94</v>
          </cell>
          <cell r="B388" t="str">
            <v>CUMEEIRA TRAP.ACO GALV.ESP=0,5MM,REV B,H=40MM,L=0,50 M</v>
          </cell>
          <cell r="C388" t="str">
            <v>M</v>
          </cell>
          <cell r="D388">
            <v>25.99</v>
          </cell>
        </row>
        <row r="389">
          <cell r="A389" t="str">
            <v>06.02.95</v>
          </cell>
          <cell r="B389" t="str">
            <v>CUMEEIRA OND.ACO GALV.ESP=0,50MM,REV B,H=17,5MM,LARG=0,50M</v>
          </cell>
          <cell r="C389" t="str">
            <v>M</v>
          </cell>
          <cell r="D389">
            <v>29.47</v>
          </cell>
        </row>
        <row r="390">
          <cell r="A390" t="str">
            <v>06.02.96</v>
          </cell>
          <cell r="B390" t="str">
            <v>CUMEEIRA TRAP.ACO GALV.E=0,5MM,REV B,H=40MM,L=0,50M,C/PINT.BR.2FACES</v>
          </cell>
          <cell r="C390" t="str">
            <v>M</v>
          </cell>
          <cell r="D390">
            <v>33.369999999999997</v>
          </cell>
        </row>
        <row r="391">
          <cell r="A391" t="str">
            <v>06.03.00</v>
          </cell>
          <cell r="B391" t="str">
            <v>DOMOS DE ILUMINACAO E VENTILACAO</v>
          </cell>
        </row>
        <row r="392">
          <cell r="A392" t="str">
            <v>06.03.98</v>
          </cell>
          <cell r="B392" t="str">
            <v>DOMO ACRILICO PARA ILUMINACAO E VENTILACAO</v>
          </cell>
          <cell r="C392" t="str">
            <v>M2</v>
          </cell>
          <cell r="D392">
            <v>334.55</v>
          </cell>
        </row>
        <row r="393">
          <cell r="A393" t="str">
            <v>06.50.00</v>
          </cell>
          <cell r="B393" t="str">
            <v>DEMOLICOES</v>
          </cell>
        </row>
        <row r="394">
          <cell r="A394" t="str">
            <v>06.50.20</v>
          </cell>
          <cell r="B394" t="str">
            <v>DEMOLICAO DE TELHAS DE BARRO COZIDO OU VIDRO - EM GERAL</v>
          </cell>
          <cell r="C394" t="str">
            <v>M2</v>
          </cell>
          <cell r="D394">
            <v>3.77</v>
          </cell>
        </row>
        <row r="395">
          <cell r="A395" t="str">
            <v>06.50.25</v>
          </cell>
          <cell r="B395" t="str">
            <v>DEMOLICAO DE TELHAS DE CIM.AMIANTO,ALUM.OU PLASTICO - ONDULADA COMUM</v>
          </cell>
          <cell r="C395" t="str">
            <v>M2</v>
          </cell>
          <cell r="D395">
            <v>1.57</v>
          </cell>
        </row>
        <row r="396">
          <cell r="A396" t="str">
            <v>06.60.00</v>
          </cell>
          <cell r="B396" t="str">
            <v>RETIRADAS</v>
          </cell>
        </row>
        <row r="397">
          <cell r="A397" t="str">
            <v>06.60.03</v>
          </cell>
          <cell r="B397" t="str">
            <v>RETIRADA ESTR.MAD.PONTALETADA - PARA TELHAS DE BARRO COZIDO</v>
          </cell>
          <cell r="C397" t="str">
            <v>M2</v>
          </cell>
          <cell r="D397">
            <v>4.1100000000000003</v>
          </cell>
        </row>
        <row r="398">
          <cell r="A398" t="str">
            <v>06.60.04</v>
          </cell>
          <cell r="B398" t="str">
            <v>RETIRADA ESTR.MAD.PONTALETADA - P/ONDUL.CIM.AMIANTO,ALUM.OU PLASTICO</v>
          </cell>
          <cell r="C398" t="str">
            <v>M2</v>
          </cell>
          <cell r="D398">
            <v>2.74</v>
          </cell>
        </row>
        <row r="399">
          <cell r="A399" t="str">
            <v>06.60.05</v>
          </cell>
          <cell r="B399" t="str">
            <v>RETIRADA ESTR.MAD.C/TESOURAS - PARA TELHAS DE BARRO COZIDO</v>
          </cell>
          <cell r="C399" t="str">
            <v>M2</v>
          </cell>
          <cell r="D399">
            <v>6.86</v>
          </cell>
        </row>
        <row r="400">
          <cell r="A400" t="str">
            <v>06.60.06</v>
          </cell>
          <cell r="B400" t="str">
            <v>RETIRADA ESTR.MAD.C/TESOURAS - P/ONDUL.CIM.AMIANTO,ALUM.OU PLASTICO</v>
          </cell>
          <cell r="C400" t="str">
            <v>M2</v>
          </cell>
          <cell r="D400">
            <v>5.49</v>
          </cell>
        </row>
        <row r="401">
          <cell r="A401" t="str">
            <v>06.60.08</v>
          </cell>
          <cell r="B401" t="str">
            <v>RETIRADA DE ESTRUTURA METALICA INCL.PERFIS DE FIXACAO</v>
          </cell>
          <cell r="C401" t="str">
            <v>KG</v>
          </cell>
          <cell r="D401">
            <v>0.78</v>
          </cell>
        </row>
        <row r="402">
          <cell r="A402" t="str">
            <v>06.60.10</v>
          </cell>
          <cell r="B402" t="str">
            <v>RETIRADA PARCIAL DE MADEIRAMENTO DE TELHADO - RIPAS</v>
          </cell>
          <cell r="C402" t="str">
            <v>M</v>
          </cell>
          <cell r="D402">
            <v>0.14000000000000001</v>
          </cell>
        </row>
        <row r="403">
          <cell r="A403" t="str">
            <v>06.60.11</v>
          </cell>
          <cell r="B403" t="str">
            <v>RETIRADA PARCIAL DE MADEIRAMENTO DE TELHADO - CAIBROS</v>
          </cell>
          <cell r="C403" t="str">
            <v>M</v>
          </cell>
          <cell r="D403">
            <v>0.82</v>
          </cell>
        </row>
        <row r="404">
          <cell r="A404" t="str">
            <v>06.60.12</v>
          </cell>
          <cell r="B404" t="str">
            <v>RETIRADA PARCIAL DE MADEIRAMENTO DE TELHADO - VIGAS</v>
          </cell>
          <cell r="C404" t="str">
            <v>M</v>
          </cell>
          <cell r="D404">
            <v>1.37</v>
          </cell>
        </row>
        <row r="405">
          <cell r="A405" t="str">
            <v>06.60.15</v>
          </cell>
          <cell r="B405" t="str">
            <v>RETIRADA DE FERRAGEM PARA MADEIRAMENTO DE TELHADO</v>
          </cell>
          <cell r="C405" t="str">
            <v>UN</v>
          </cell>
          <cell r="D405">
            <v>2.06</v>
          </cell>
        </row>
        <row r="406">
          <cell r="A406" t="str">
            <v>06.60.20</v>
          </cell>
          <cell r="B406" t="str">
            <v>RETIRADA DE TELHAS DE BARRO COZIDO OU VIDRO - TIPO FRANCESA</v>
          </cell>
          <cell r="C406" t="str">
            <v>M2</v>
          </cell>
          <cell r="D406">
            <v>3.14</v>
          </cell>
        </row>
        <row r="407">
          <cell r="A407" t="str">
            <v>06.60.21</v>
          </cell>
          <cell r="B407" t="str">
            <v>RETIRADA DE TELHAS DE BARRO COZIDO OU VIDRO - TIPO PAULISTA</v>
          </cell>
          <cell r="C407" t="str">
            <v>M2</v>
          </cell>
          <cell r="D407">
            <v>5.65</v>
          </cell>
        </row>
        <row r="408">
          <cell r="A408" t="str">
            <v>06.60.22</v>
          </cell>
          <cell r="B408" t="str">
            <v>RETIRADA DE TELHAS DE BARRO COZIDO - TIPO SUPER-PAULISTA (PLAN)</v>
          </cell>
          <cell r="C408" t="str">
            <v>M2</v>
          </cell>
          <cell r="D408">
            <v>4.3899999999999997</v>
          </cell>
        </row>
        <row r="409">
          <cell r="A409" t="str">
            <v>06.60.25</v>
          </cell>
          <cell r="B409" t="str">
            <v>RETIRADA DE TELHAS DE CRFS, CIMENTO AMIANTO, ALUMÍNIO OU PLÁSTICO - ONDULADA COMUM</v>
          </cell>
          <cell r="C409" t="str">
            <v>M2</v>
          </cell>
          <cell r="D409">
            <v>2.2000000000000002</v>
          </cell>
        </row>
        <row r="410">
          <cell r="A410" t="str">
            <v>06.60.28</v>
          </cell>
          <cell r="B410" t="str">
            <v>RETIRADA DE TELHAS ESTRUTURAIS DE CRFS OU CIMENTO AMIANTO - LARGURA ÚTIL=44CM</v>
          </cell>
          <cell r="C410" t="str">
            <v>M2</v>
          </cell>
          <cell r="D410">
            <v>1.88</v>
          </cell>
        </row>
        <row r="411">
          <cell r="A411" t="str">
            <v>06.60.29</v>
          </cell>
          <cell r="B411" t="str">
            <v>RETIRADA DE TELHAS ESTRUTURAIS DE CRFS OU CIMENTO AMIANTO - LARGURA ÚTIL=90CM</v>
          </cell>
          <cell r="C411" t="str">
            <v>M2</v>
          </cell>
          <cell r="D411">
            <v>1.88</v>
          </cell>
        </row>
        <row r="412">
          <cell r="A412" t="str">
            <v>06.60.40</v>
          </cell>
          <cell r="B412" t="str">
            <v>RETIRADA DE CUMEEIRAS OU ESPIGOES DE BARRO COZIDO</v>
          </cell>
          <cell r="C412" t="str">
            <v>M</v>
          </cell>
          <cell r="D412">
            <v>1.88</v>
          </cell>
        </row>
        <row r="413">
          <cell r="A413" t="str">
            <v>06.60.90</v>
          </cell>
          <cell r="B413" t="str">
            <v>RETIRADA DE CUMEEIRAS DE ALUMINIO,EM GERAL</v>
          </cell>
          <cell r="C413" t="str">
            <v>M</v>
          </cell>
          <cell r="D413">
            <v>1.26</v>
          </cell>
        </row>
        <row r="414">
          <cell r="A414" t="str">
            <v>06.70.00</v>
          </cell>
          <cell r="B414" t="str">
            <v>RECOLOCACOES</v>
          </cell>
        </row>
        <row r="415">
          <cell r="A415" t="str">
            <v>06.70.10</v>
          </cell>
          <cell r="B415" t="str">
            <v>RECOLOCACAO PARCIAL DE MADEIRAMENTO DE TELHADO - RIPAS</v>
          </cell>
          <cell r="C415" t="str">
            <v>M</v>
          </cell>
          <cell r="D415">
            <v>0.69</v>
          </cell>
        </row>
        <row r="416">
          <cell r="A416" t="str">
            <v>06.70.11</v>
          </cell>
          <cell r="B416" t="str">
            <v>RECOLOCACAO PARCIAL DE MADEIRAMENTO DE TELHADO - CAIBROS</v>
          </cell>
          <cell r="C416" t="str">
            <v>M</v>
          </cell>
          <cell r="D416">
            <v>2.1</v>
          </cell>
        </row>
        <row r="417">
          <cell r="A417" t="str">
            <v>06.70.12</v>
          </cell>
          <cell r="B417" t="str">
            <v>RECOLOCACAO PARCIAL DE MADEIRAMENTO DE TELHADO - VIGAS</v>
          </cell>
          <cell r="C417" t="str">
            <v>M</v>
          </cell>
          <cell r="D417">
            <v>5.6</v>
          </cell>
        </row>
        <row r="418">
          <cell r="A418" t="str">
            <v>06.70.15</v>
          </cell>
          <cell r="B418" t="str">
            <v>RECOLOCACAO DE FERRAGEM PARA MADEIRAMENTO DE TELHADO</v>
          </cell>
          <cell r="C418" t="str">
            <v>UN</v>
          </cell>
          <cell r="D418">
            <v>4.1100000000000003</v>
          </cell>
        </row>
        <row r="419">
          <cell r="A419" t="str">
            <v>06.70.20</v>
          </cell>
          <cell r="B419" t="str">
            <v>RECOLOCACAO DE TELHAS DE BARRO COZIDO OU VIDRO - TIPO FRANCESA</v>
          </cell>
          <cell r="C419" t="str">
            <v>M2</v>
          </cell>
          <cell r="D419">
            <v>9.98</v>
          </cell>
        </row>
        <row r="420">
          <cell r="A420" t="str">
            <v>06.70.21</v>
          </cell>
          <cell r="B420" t="str">
            <v>RECOLOCACAO DE TELHAS DE BARRO COZIDO OU VIDRO - TIPO PAULISTA</v>
          </cell>
          <cell r="C420" t="str">
            <v>M2</v>
          </cell>
          <cell r="D420">
            <v>24.06</v>
          </cell>
        </row>
        <row r="421">
          <cell r="A421" t="str">
            <v>06.70.22</v>
          </cell>
          <cell r="B421" t="str">
            <v>RECOLOCACAO DE TELHAS DE BARRO COZIDO - TIPO SUPER-PAULISTA (PLAN)</v>
          </cell>
          <cell r="C421" t="str">
            <v>M2</v>
          </cell>
          <cell r="D421">
            <v>14.98</v>
          </cell>
        </row>
        <row r="422">
          <cell r="A422" t="str">
            <v>06.70.25</v>
          </cell>
          <cell r="B422" t="str">
            <v>RECOLOCACAO DE TELHAS DE CRF, CIMENTO AMIANTO, ALUMÍNIO OU PLÁSTICO - ONDUL.COMUM</v>
          </cell>
          <cell r="C422" t="str">
            <v>M2</v>
          </cell>
          <cell r="D422">
            <v>4.3</v>
          </cell>
        </row>
        <row r="423">
          <cell r="A423" t="str">
            <v>06.70.28</v>
          </cell>
          <cell r="B423" t="str">
            <v>RECOLOCAÇÃO DE TELHAS ESTRUTURAIS DE CRFS OU CIMENTO AMIANTO - LARGURA ÚTIL=44CM</v>
          </cell>
          <cell r="C423" t="str">
            <v>M2</v>
          </cell>
          <cell r="D423">
            <v>4.32</v>
          </cell>
        </row>
        <row r="424">
          <cell r="A424" t="str">
            <v>06.70.29</v>
          </cell>
          <cell r="B424" t="str">
            <v>RECOLOCAÇÃO DE TELHAS ESTRUTURAIS DE CRFS OU CIMENTO AMIANTO - LARGURA ÚTIL=90CM</v>
          </cell>
          <cell r="C424" t="str">
            <v>M2</v>
          </cell>
          <cell r="D424">
            <v>4.2699999999999996</v>
          </cell>
        </row>
        <row r="425">
          <cell r="A425" t="str">
            <v>06.70.40</v>
          </cell>
          <cell r="B425" t="str">
            <v>RECOLOCACAO DE CUMEEIRAS OU ESPIGOES DE BARRO COZIDO</v>
          </cell>
          <cell r="C425" t="str">
            <v>M</v>
          </cell>
          <cell r="D425">
            <v>7.23</v>
          </cell>
        </row>
        <row r="426">
          <cell r="A426" t="str">
            <v>06.70.90</v>
          </cell>
          <cell r="B426" t="str">
            <v>RECOLOCACAO DE CUMEEIRAS DE ALUMINIO,EM GERAL</v>
          </cell>
          <cell r="C426" t="str">
            <v>M</v>
          </cell>
          <cell r="D426">
            <v>4.74</v>
          </cell>
        </row>
        <row r="427">
          <cell r="A427" t="str">
            <v>06.80.00</v>
          </cell>
          <cell r="B427" t="str">
            <v>SERVICOS PARCIAIS</v>
          </cell>
        </row>
        <row r="428">
          <cell r="A428" t="str">
            <v>06.80.01</v>
          </cell>
          <cell r="B428" t="str">
            <v>REVISAO GERAL DE TELHADOS DE BARRO INCL TOMADA DE GOTEIRA</v>
          </cell>
          <cell r="C428" t="str">
            <v>M2</v>
          </cell>
          <cell r="D428">
            <v>2.67</v>
          </cell>
        </row>
        <row r="429">
          <cell r="A429" t="str">
            <v>06.80.02</v>
          </cell>
          <cell r="B429" t="str">
            <v>REMANEJAMENTO DE TELHAS DE BARRO COZIDO,INCLUSIVE ESCOVAMENTO</v>
          </cell>
          <cell r="C429" t="str">
            <v>M2</v>
          </cell>
          <cell r="D429">
            <v>10.210000000000001</v>
          </cell>
        </row>
        <row r="430">
          <cell r="A430" t="str">
            <v>06.80.03</v>
          </cell>
          <cell r="B430" t="str">
            <v>REVISAO,ESCOV.,INCL TOMADA DE GOTEIRAS TELHA CIM.AMIANTO</v>
          </cell>
          <cell r="C430" t="str">
            <v>M2</v>
          </cell>
          <cell r="D430">
            <v>8.49</v>
          </cell>
        </row>
        <row r="431">
          <cell r="A431" t="str">
            <v>06.80.10</v>
          </cell>
          <cell r="B431" t="str">
            <v>MADEIRAMENTO DE TELHADO,PEROBA - RIPAS 1,2X5CM</v>
          </cell>
          <cell r="C431" t="str">
            <v>M</v>
          </cell>
          <cell r="D431">
            <v>1.81</v>
          </cell>
        </row>
        <row r="432">
          <cell r="A432" t="str">
            <v>06.80.12</v>
          </cell>
          <cell r="B432" t="str">
            <v>MADEIRAMENTO DE TELHADO,PEROBA - CAIBROS 5X6CM</v>
          </cell>
          <cell r="C432" t="str">
            <v>M</v>
          </cell>
          <cell r="D432">
            <v>5.69</v>
          </cell>
        </row>
        <row r="433">
          <cell r="A433" t="str">
            <v>06.80.16</v>
          </cell>
          <cell r="B433" t="str">
            <v>MADEIRAMENTO DE TELHADO,PEROBA - VIGAS 6X12CM</v>
          </cell>
          <cell r="C433" t="str">
            <v>M</v>
          </cell>
          <cell r="D433">
            <v>13</v>
          </cell>
        </row>
        <row r="434">
          <cell r="A434" t="str">
            <v>06.80.47</v>
          </cell>
          <cell r="B434" t="str">
            <v>PARAFUSO ROSCA SOBERBA P/FIXACAO DE TELHAS DE CIM.AMIANTO - 8X250MM</v>
          </cell>
          <cell r="C434" t="str">
            <v>UN</v>
          </cell>
          <cell r="D434">
            <v>2.6</v>
          </cell>
        </row>
        <row r="435">
          <cell r="A435" t="str">
            <v>06.80.49</v>
          </cell>
          <cell r="B435" t="str">
            <v>GANCHO C/ROSCA UMA EXTREMIDADE P/FIXACAO DE TELHAS TIPO"CANALETE 90"</v>
          </cell>
          <cell r="C435" t="str">
            <v>UN</v>
          </cell>
          <cell r="D435">
            <v>2.99</v>
          </cell>
        </row>
        <row r="436">
          <cell r="A436" t="str">
            <v>06.80.84</v>
          </cell>
          <cell r="B436" t="str">
            <v>PLACA DE VENTILACAO PARA TELHA ESTRUTURAL TRAPEZOIDAL 90CM</v>
          </cell>
          <cell r="C436" t="str">
            <v>UN</v>
          </cell>
          <cell r="D436">
            <v>5.62</v>
          </cell>
        </row>
        <row r="437">
          <cell r="A437" t="str">
            <v>07.00.00</v>
          </cell>
          <cell r="B437" t="str">
            <v>ESQUADRIAS DE MADEIRA</v>
          </cell>
        </row>
        <row r="438">
          <cell r="A438" t="str">
            <v>07.01.00</v>
          </cell>
          <cell r="B438" t="str">
            <v>PORTAS DE PASSAGEM</v>
          </cell>
        </row>
        <row r="439">
          <cell r="A439" t="str">
            <v>07.01.01</v>
          </cell>
          <cell r="B439" t="str">
            <v>PM.01 - PORTA LISA,ESPECIAL (PARA INSTALACOES SANITARIAS) - 62X165CM</v>
          </cell>
          <cell r="C439" t="str">
            <v>UN</v>
          </cell>
          <cell r="D439">
            <v>147.66</v>
          </cell>
        </row>
        <row r="440">
          <cell r="A440" t="str">
            <v>07.01.02</v>
          </cell>
          <cell r="B440" t="str">
            <v>PM.02 - PORTA LISA,REVESTIDA C/LAM.MELAM. (P/INST.SANIT.) - 62X165CM</v>
          </cell>
          <cell r="C440" t="str">
            <v>UN</v>
          </cell>
          <cell r="D440">
            <v>165.02</v>
          </cell>
        </row>
        <row r="441">
          <cell r="A441" t="str">
            <v>07.01.03</v>
          </cell>
          <cell r="B441" t="str">
            <v>PM.03 - PORTA LISA, ESPECIAL P/BOX P.P.D.F.-82X170CM</v>
          </cell>
          <cell r="C441" t="str">
            <v>UN</v>
          </cell>
          <cell r="D441">
            <v>265.66000000000003</v>
          </cell>
        </row>
        <row r="442">
          <cell r="A442" t="str">
            <v>07.01.04</v>
          </cell>
          <cell r="B442" t="str">
            <v>PM.04 - PORTA LISA, ESPECIAL P.P.D.F. - 82X210CM</v>
          </cell>
          <cell r="C442" t="str">
            <v>UN</v>
          </cell>
          <cell r="D442">
            <v>749.2</v>
          </cell>
        </row>
        <row r="443">
          <cell r="A443" t="str">
            <v>07.01.05</v>
          </cell>
          <cell r="B443" t="str">
            <v>PM.05 - PORTA LISA,ESPECIAL - 62X210CM</v>
          </cell>
          <cell r="C443" t="str">
            <v>UN</v>
          </cell>
          <cell r="D443">
            <v>152.66</v>
          </cell>
        </row>
        <row r="444">
          <cell r="A444" t="str">
            <v>07.01.06</v>
          </cell>
          <cell r="B444" t="str">
            <v>PM.06 - PORTA LISA,ESPECIAL - 72X210CM</v>
          </cell>
          <cell r="C444" t="str">
            <v>UN</v>
          </cell>
          <cell r="D444">
            <v>153.72</v>
          </cell>
        </row>
        <row r="445">
          <cell r="A445" t="str">
            <v>07.01.07</v>
          </cell>
          <cell r="B445" t="str">
            <v>PM.07 - PORTA LISA,ESPECIAL - 82X210CM</v>
          </cell>
          <cell r="C445" t="str">
            <v>UN</v>
          </cell>
          <cell r="D445">
            <v>154.57</v>
          </cell>
        </row>
        <row r="446">
          <cell r="A446" t="str">
            <v>07.01.08</v>
          </cell>
          <cell r="B446" t="str">
            <v>PM.08 - PORTA LISA,ESPECIAL - 92X210CM</v>
          </cell>
          <cell r="C446" t="str">
            <v>UN</v>
          </cell>
          <cell r="D446">
            <v>162.49</v>
          </cell>
        </row>
        <row r="447">
          <cell r="A447" t="str">
            <v>07.01.09</v>
          </cell>
          <cell r="B447" t="str">
            <v>PM.09 - PORTA LISA,ESPECIAL - 102X210CM</v>
          </cell>
          <cell r="C447" t="str">
            <v>UN</v>
          </cell>
          <cell r="D447">
            <v>215.52</v>
          </cell>
        </row>
        <row r="448">
          <cell r="A448" t="str">
            <v>07.01.10</v>
          </cell>
          <cell r="B448" t="str">
            <v>PM.10 - PORTA LISA,COMUM - 62X210CM</v>
          </cell>
          <cell r="C448" t="str">
            <v>UN</v>
          </cell>
          <cell r="D448">
            <v>108.48</v>
          </cell>
        </row>
        <row r="449">
          <cell r="A449" t="str">
            <v>07.01.11</v>
          </cell>
          <cell r="B449" t="str">
            <v>PM.11 - PORTA LISA,COMUM - 72X210CM</v>
          </cell>
          <cell r="C449" t="str">
            <v>UN</v>
          </cell>
          <cell r="D449">
            <v>108.5</v>
          </cell>
        </row>
        <row r="450">
          <cell r="A450" t="str">
            <v>07.01.12</v>
          </cell>
          <cell r="B450" t="str">
            <v>PM.12 - PORTA LISA,COMUM - 82X210CM</v>
          </cell>
          <cell r="C450" t="str">
            <v>UN</v>
          </cell>
          <cell r="D450">
            <v>107.63</v>
          </cell>
        </row>
        <row r="451">
          <cell r="A451" t="str">
            <v>07.01.13</v>
          </cell>
          <cell r="B451" t="str">
            <v>PM.13 - PORTA LISA,COMUM - 92X210CM</v>
          </cell>
          <cell r="C451" t="str">
            <v>UN</v>
          </cell>
          <cell r="D451">
            <v>110.75</v>
          </cell>
        </row>
        <row r="452">
          <cell r="A452" t="str">
            <v>07.01.14</v>
          </cell>
          <cell r="B452" t="str">
            <v>PM.14 - PORTA LISA,COMUM - 102X210CM</v>
          </cell>
          <cell r="C452" t="str">
            <v>UN</v>
          </cell>
          <cell r="D452">
            <v>140.69</v>
          </cell>
        </row>
        <row r="453">
          <cell r="A453" t="str">
            <v>07.01.15</v>
          </cell>
          <cell r="B453" t="str">
            <v>PM.15 - PORTA LISA,REVESTIDA COM LAMINADO MELAMINICO - 62X210CM</v>
          </cell>
          <cell r="C453" t="str">
            <v>UN</v>
          </cell>
          <cell r="D453">
            <v>182.96</v>
          </cell>
        </row>
        <row r="454">
          <cell r="A454" t="str">
            <v>07.01.16</v>
          </cell>
          <cell r="B454" t="str">
            <v>PM.16 - PORTA LISA,REVESTIDA COM LAMINADO MELAMINICO - 72X210CM</v>
          </cell>
          <cell r="C454" t="str">
            <v>UN</v>
          </cell>
          <cell r="D454">
            <v>198.87</v>
          </cell>
        </row>
        <row r="455">
          <cell r="A455" t="str">
            <v>07.01.17</v>
          </cell>
          <cell r="B455" t="str">
            <v>PM.17 - PORTA LISA,REVESTIDA COM LAMINADO MELAMINICO - 82X210CM</v>
          </cell>
          <cell r="C455" t="str">
            <v>UN</v>
          </cell>
          <cell r="D455">
            <v>205.22</v>
          </cell>
        </row>
        <row r="456">
          <cell r="A456" t="str">
            <v>07.01.18</v>
          </cell>
          <cell r="B456" t="str">
            <v>PM.18 - PORTA LISA,REVESTIDA COM LAMINADO MELAMINICO - 92X210CM</v>
          </cell>
          <cell r="C456" t="str">
            <v>UN</v>
          </cell>
          <cell r="D456">
            <v>250.91</v>
          </cell>
        </row>
        <row r="457">
          <cell r="A457" t="str">
            <v>07.01.19</v>
          </cell>
          <cell r="B457" t="str">
            <v>PM.19 - PORTA LISA,REVESTIDA COM LAMINADO MELAMINICO - 102X210CM</v>
          </cell>
          <cell r="C457" t="str">
            <v>UN</v>
          </cell>
          <cell r="D457">
            <v>219.52</v>
          </cell>
        </row>
        <row r="458">
          <cell r="A458" t="str">
            <v>07.01.30</v>
          </cell>
          <cell r="B458" t="str">
            <v>PM.30 - PORTA MACIÇA TIPO MEXICANA - 62X210CM</v>
          </cell>
          <cell r="C458" t="str">
            <v>UN</v>
          </cell>
          <cell r="D458">
            <v>312.33999999999997</v>
          </cell>
        </row>
        <row r="459">
          <cell r="A459" t="str">
            <v>07.01.31</v>
          </cell>
          <cell r="B459" t="str">
            <v>PM.31 - PORTA MACIÇA TIPO MEXICANA - 72X210CM</v>
          </cell>
          <cell r="C459" t="str">
            <v>UN</v>
          </cell>
          <cell r="D459">
            <v>311.89</v>
          </cell>
        </row>
        <row r="460">
          <cell r="A460" t="str">
            <v>07.01.32</v>
          </cell>
          <cell r="B460" t="str">
            <v>PM.32 - PORTA MACIÇA TIPO MEXICANA - 82X210CM</v>
          </cell>
          <cell r="C460" t="str">
            <v>UN</v>
          </cell>
          <cell r="D460">
            <v>322.88</v>
          </cell>
        </row>
        <row r="461">
          <cell r="A461" t="str">
            <v>07.01.33</v>
          </cell>
          <cell r="B461" t="str">
            <v>PM.33 - PORTA MACIÇA TIPO MEXICANA - 92X210CM</v>
          </cell>
          <cell r="C461" t="str">
            <v>UN</v>
          </cell>
          <cell r="D461">
            <v>349.85</v>
          </cell>
        </row>
        <row r="462">
          <cell r="A462" t="str">
            <v>07.01.34</v>
          </cell>
          <cell r="B462" t="str">
            <v>PM.34 - PORTA MACIÇA TIPO MEXICANA - 102X210CM</v>
          </cell>
          <cell r="C462" t="str">
            <v>UN</v>
          </cell>
          <cell r="D462">
            <v>405.6</v>
          </cell>
        </row>
        <row r="463">
          <cell r="A463" t="str">
            <v>07.01.37</v>
          </cell>
          <cell r="B463" t="str">
            <v>PM.37 - PORTA VENEZIANA - 82X210CM</v>
          </cell>
          <cell r="C463" t="str">
            <v>UN</v>
          </cell>
          <cell r="D463">
            <v>207.32</v>
          </cell>
        </row>
        <row r="464">
          <cell r="A464" t="str">
            <v>07.01.38</v>
          </cell>
          <cell r="B464" t="str">
            <v>PM.38 - PORTA VENEZIANA - 92X210CM</v>
          </cell>
          <cell r="C464" t="str">
            <v>UN</v>
          </cell>
          <cell r="D464">
            <v>217.05</v>
          </cell>
        </row>
        <row r="465">
          <cell r="A465" t="str">
            <v>07.01.45</v>
          </cell>
          <cell r="B465" t="str">
            <v>PM.45 - PORTA DE MADEIRA LISA COMUM, 2 FLS - 124X210CM</v>
          </cell>
          <cell r="C465" t="str">
            <v>UN</v>
          </cell>
          <cell r="D465">
            <v>216.96</v>
          </cell>
        </row>
        <row r="466">
          <cell r="A466" t="str">
            <v>07.01.48</v>
          </cell>
          <cell r="B466" t="str">
            <v>PM.48 - PORTA DE MADEIRA LISA COMUM, 2 FLS - 184X210CM</v>
          </cell>
          <cell r="C466" t="str">
            <v>UN</v>
          </cell>
          <cell r="D466">
            <v>221.5</v>
          </cell>
        </row>
        <row r="467">
          <cell r="A467" t="str">
            <v>07.01.49</v>
          </cell>
          <cell r="B467" t="str">
            <v>PM.49 - PORTA DE MADEIRA LISA COMUM, 2 FLS - 204X210CM</v>
          </cell>
          <cell r="C467" t="str">
            <v>UN</v>
          </cell>
          <cell r="D467">
            <v>281.38</v>
          </cell>
        </row>
        <row r="468">
          <cell r="A468" t="str">
            <v>07.01.50</v>
          </cell>
          <cell r="B468" t="str">
            <v>EM.01 - BATENTE DE MADEIRA (14CM) - PARA PORTA DE 1FL,SEM BANDEIRA</v>
          </cell>
          <cell r="C468" t="str">
            <v>JG</v>
          </cell>
          <cell r="D468">
            <v>121.86</v>
          </cell>
        </row>
        <row r="469">
          <cell r="A469" t="str">
            <v>07.01.51</v>
          </cell>
          <cell r="B469" t="str">
            <v>EM.01 - BATENTE DE MADEIRA (14CM) - PARA PORTA DE 2FL,SEM BANDEIRA</v>
          </cell>
          <cell r="C469" t="str">
            <v>JG</v>
          </cell>
          <cell r="D469">
            <v>174.89</v>
          </cell>
        </row>
        <row r="470">
          <cell r="A470" t="str">
            <v>07.01.53</v>
          </cell>
          <cell r="B470" t="str">
            <v>EM.01 - BATENTE DE MADEIRA (14CM) - PARA INSTALACOES SANITARIAS</v>
          </cell>
          <cell r="C470" t="str">
            <v>JG</v>
          </cell>
          <cell r="D470">
            <v>150.75</v>
          </cell>
        </row>
        <row r="471">
          <cell r="A471" t="str">
            <v>07.01.54</v>
          </cell>
          <cell r="B471" t="str">
            <v>EM.02 - BATENTE DE MADEIRA (25CM) - PARA PORTA DE 1FL,SEM BANDEIRA</v>
          </cell>
          <cell r="C471" t="str">
            <v>JG</v>
          </cell>
          <cell r="D471">
            <v>161.24</v>
          </cell>
        </row>
        <row r="472">
          <cell r="A472" t="str">
            <v>07.01.55</v>
          </cell>
          <cell r="B472" t="str">
            <v>EM.02 - BATENTE DE MADEIRA (25CM) - PARA PORTA DE 2FL,SEM BANDEIRA</v>
          </cell>
          <cell r="C472" t="str">
            <v>JG</v>
          </cell>
          <cell r="D472">
            <v>221.77</v>
          </cell>
        </row>
        <row r="473">
          <cell r="A473" t="str">
            <v>07.01.57</v>
          </cell>
          <cell r="B473" t="str">
            <v>EM.03 - BATENTE DE MADEIRA (9,5CM) - PARA PORTA EM DIVISORIA DV.01</v>
          </cell>
          <cell r="C473" t="str">
            <v>M</v>
          </cell>
          <cell r="D473">
            <v>20.190000000000001</v>
          </cell>
        </row>
        <row r="474">
          <cell r="A474" t="str">
            <v>07.01.75</v>
          </cell>
          <cell r="B474" t="str">
            <v>EM.21 VISOR FIXO C/ VIDRO E REQUADRO DE MADEIRA P/ PORTA</v>
          </cell>
          <cell r="C474" t="str">
            <v>UN</v>
          </cell>
          <cell r="D474">
            <v>49.15</v>
          </cell>
        </row>
        <row r="475">
          <cell r="A475" t="str">
            <v>07.01.76</v>
          </cell>
          <cell r="B475" t="str">
            <v>PP 3A-PASSA PRATO- LACTARIO(DETALHE FABES)</v>
          </cell>
          <cell r="C475" t="str">
            <v>UN</v>
          </cell>
          <cell r="D475">
            <v>124.57</v>
          </cell>
        </row>
        <row r="476">
          <cell r="A476" t="str">
            <v>07.01.77</v>
          </cell>
          <cell r="B476" t="str">
            <v>PP-3B PASSA PRATO- COZINHA (DETALHE FABES)</v>
          </cell>
          <cell r="C476" t="str">
            <v>UN</v>
          </cell>
          <cell r="D476">
            <v>337.62</v>
          </cell>
        </row>
        <row r="477">
          <cell r="A477" t="str">
            <v>07.01.78</v>
          </cell>
          <cell r="B477" t="str">
            <v>VISOR-BANHO E TROCA/LACTARIO C/VIDRO - CONF.DET.V1 FABES</v>
          </cell>
          <cell r="C477" t="str">
            <v>M2</v>
          </cell>
          <cell r="D477">
            <v>150.97999999999999</v>
          </cell>
        </row>
        <row r="478">
          <cell r="A478" t="str">
            <v>07.01.80</v>
          </cell>
          <cell r="B478" t="str">
            <v>EM26 - FAIXA BATE MACA EM LAM. MELAMINICO P/ PORTA DE MADEIRA</v>
          </cell>
          <cell r="C478" t="str">
            <v>M2</v>
          </cell>
          <cell r="D478">
            <v>31.97</v>
          </cell>
        </row>
        <row r="479">
          <cell r="A479" t="str">
            <v>07.02.00</v>
          </cell>
          <cell r="B479" t="str">
            <v>FERRAGENS E COMPLEMENTOS METALICOS</v>
          </cell>
        </row>
        <row r="480">
          <cell r="A480" t="str">
            <v>07.02.02</v>
          </cell>
          <cell r="B480" t="str">
            <v>CONJUNTO DE FECHADURA DE CILINDRO, 55MM, TRÁFEGO INTENSO, MAÇANETA EM ZAMAC, GUARNIÇÕES EM AÇO, ACAB.CROMADO BRILHANTE</v>
          </cell>
          <cell r="C480" t="str">
            <v>UN</v>
          </cell>
          <cell r="D480">
            <v>97.58</v>
          </cell>
        </row>
        <row r="481">
          <cell r="A481" t="str">
            <v>07.02.05</v>
          </cell>
          <cell r="B481" t="str">
            <v>FECHADURA DE CILINDRO,LEVE (55MM) - PORTA INTERNA DE ABRIR</v>
          </cell>
          <cell r="C481" t="str">
            <v>JG</v>
          </cell>
          <cell r="D481">
            <v>89.04</v>
          </cell>
        </row>
        <row r="482">
          <cell r="A482" t="str">
            <v>07.02.08</v>
          </cell>
          <cell r="B482" t="str">
            <v>CONJUNTO DE FECHADURA DE CILINDRO, CAIXA RASA (22MM) - PORTA C/MONTANTE ESTREITO</v>
          </cell>
          <cell r="C482" t="str">
            <v>UN</v>
          </cell>
          <cell r="D482">
            <v>93.16</v>
          </cell>
        </row>
        <row r="483">
          <cell r="A483" t="str">
            <v>07.02.10</v>
          </cell>
          <cell r="B483" t="str">
            <v>CONJUNTO DE FECHADURA DE CILINDRO,SÓ LINGUETA (55MM) - TRÁFEGO INTENSO - PORTA DE ABRIR</v>
          </cell>
          <cell r="C483" t="str">
            <v>UN</v>
          </cell>
          <cell r="D483">
            <v>81.63</v>
          </cell>
        </row>
        <row r="484">
          <cell r="A484" t="str">
            <v>07.02.12</v>
          </cell>
          <cell r="B484" t="str">
            <v>CONJUNTO DE FECHADURA DE CILINDRO,BICO DE PAPAGAIO (22MM) - PORTA DE CORRER</v>
          </cell>
          <cell r="C484" t="str">
            <v>UN</v>
          </cell>
          <cell r="D484">
            <v>82.74</v>
          </cell>
        </row>
        <row r="485">
          <cell r="A485" t="str">
            <v>07.02.16</v>
          </cell>
          <cell r="B485" t="str">
            <v>FECHADURA TIPO GORGE (55MM) - TRÁFEGO INTENSO,  MAÇANETA EM ZEMAC, GUARNIÇÕES EM AÇO, ACAB.CROMADO BRILHANTE</v>
          </cell>
          <cell r="C485" t="str">
            <v>UN</v>
          </cell>
          <cell r="D485">
            <v>66.97</v>
          </cell>
        </row>
        <row r="486">
          <cell r="A486" t="str">
            <v>07.02.19</v>
          </cell>
          <cell r="B486" t="str">
            <v>FECHADURA TIPO GORGE, SÓ LINGUETA, 55MM, TRÁFEGO INTENSO</v>
          </cell>
          <cell r="C486" t="str">
            <v>UN</v>
          </cell>
          <cell r="D486">
            <v>37.119999999999997</v>
          </cell>
        </row>
        <row r="487">
          <cell r="A487" t="str">
            <v>07.02.28</v>
          </cell>
          <cell r="B487" t="str">
            <v>FECHADURA TIPO SÓ TRINCO (55MM) - TRÁFEGO INTENSO, MAÇANETA EM ZAMAC, GUARNIÇÕES EM AÇO, ACAB.CROMADO BRILHANTE - PORTA DE ABRIR</v>
          </cell>
          <cell r="C487" t="str">
            <v>UN</v>
          </cell>
          <cell r="D487">
            <v>84.96</v>
          </cell>
        </row>
        <row r="488">
          <cell r="A488" t="str">
            <v>07.02.31</v>
          </cell>
          <cell r="B488" t="str">
            <v>FECHADURA TIPO TRANQUETA E TRINCO (55MM) - TRÁFEGO INTENSO, MAÇANETA EM ZAMAC, GUARNIÇÕES EM AÇO, ACAB.CROMADO BRILHANTE - PORTA DE SANITARIO</v>
          </cell>
          <cell r="C488" t="str">
            <v>UN</v>
          </cell>
          <cell r="D488">
            <v>69.430000000000007</v>
          </cell>
        </row>
        <row r="489">
          <cell r="A489" t="str">
            <v>07.02.33</v>
          </cell>
          <cell r="B489" t="str">
            <v>FECHADURA TIPO TRANQUETA (40MM) - PORTA INTERNA DE INSTAL.SANITÁRIAS</v>
          </cell>
          <cell r="C489" t="str">
            <v>UN</v>
          </cell>
          <cell r="D489">
            <v>55.82</v>
          </cell>
        </row>
        <row r="490">
          <cell r="A490" t="str">
            <v>07.02.50</v>
          </cell>
          <cell r="B490" t="str">
            <v>TARGETA DE SOBREPOR,TIPO"LIVRE-OCUPADO"- 60X65MM</v>
          </cell>
          <cell r="C490" t="str">
            <v>UN</v>
          </cell>
          <cell r="D490">
            <v>41.6</v>
          </cell>
        </row>
        <row r="491">
          <cell r="A491" t="str">
            <v>07.02.51</v>
          </cell>
          <cell r="B491" t="str">
            <v>FECHO DE EMBUTIR, TRAVA ACIONADA POR ALAVANCA, 3/4"X400MM - PORTA 2 FLS</v>
          </cell>
          <cell r="C491" t="str">
            <v>UN</v>
          </cell>
          <cell r="D491">
            <v>65.099999999999994</v>
          </cell>
        </row>
        <row r="492">
          <cell r="A492" t="str">
            <v>07.02.52</v>
          </cell>
          <cell r="B492" t="str">
            <v>FECHO DE EMBUTIR,TRAVA ACIONADA POR ALAVANCA,3/4"X220MM - PORTA 2 FLS</v>
          </cell>
          <cell r="C492" t="str">
            <v>UN</v>
          </cell>
          <cell r="D492">
            <v>48.83</v>
          </cell>
        </row>
        <row r="493">
          <cell r="A493" t="str">
            <v>07.02.64</v>
          </cell>
          <cell r="B493" t="str">
            <v>MOLA FECHA-PORTA,TIPO LEVE (AMORTECEDOR HIDRAULICO)</v>
          </cell>
          <cell r="C493" t="str">
            <v>UN</v>
          </cell>
          <cell r="D493">
            <v>123.79</v>
          </cell>
        </row>
        <row r="494">
          <cell r="A494" t="str">
            <v>07.02.65</v>
          </cell>
          <cell r="B494" t="str">
            <v>MOLA FECHA-PORTA,TIPO PESADO</v>
          </cell>
          <cell r="C494" t="str">
            <v>UN</v>
          </cell>
          <cell r="D494">
            <v>166.31</v>
          </cell>
        </row>
        <row r="495">
          <cell r="A495" t="str">
            <v>07.02.66</v>
          </cell>
          <cell r="B495" t="str">
            <v>MOLA VAI-E-VEM,DE TOPO</v>
          </cell>
          <cell r="C495" t="str">
            <v>UN</v>
          </cell>
          <cell r="D495">
            <v>147.43</v>
          </cell>
        </row>
        <row r="496">
          <cell r="A496" t="str">
            <v>07.02.73</v>
          </cell>
          <cell r="B496" t="str">
            <v>CADEADO DE LATAO (COM CILINDRO E TRAVA DUPLA) - 35MM PESO MIN.140G</v>
          </cell>
          <cell r="C496" t="str">
            <v>UN</v>
          </cell>
          <cell r="D496">
            <v>12.92</v>
          </cell>
        </row>
        <row r="497">
          <cell r="A497" t="str">
            <v>07.02.80</v>
          </cell>
          <cell r="B497" t="str">
            <v>PORTA-CADEADO DE FERRO PINTADO - 60MM PESO MINIMO 25G</v>
          </cell>
          <cell r="C497" t="str">
            <v>UN</v>
          </cell>
          <cell r="D497">
            <v>3.09</v>
          </cell>
        </row>
        <row r="498">
          <cell r="A498" t="str">
            <v>07.02.81</v>
          </cell>
          <cell r="B498" t="str">
            <v>PORTA-CADEADO DE FERRO PINTADO - 90MM PESO MINIMO 115G</v>
          </cell>
          <cell r="C498" t="str">
            <v>UN</v>
          </cell>
          <cell r="D498">
            <v>4.17</v>
          </cell>
        </row>
        <row r="499">
          <cell r="A499" t="str">
            <v>07.02.90</v>
          </cell>
          <cell r="B499" t="str">
            <v>BARRA ANTI-PANICO P/ PORTA 1 FOLHA - COLOCADA</v>
          </cell>
          <cell r="C499" t="str">
            <v>UN</v>
          </cell>
          <cell r="D499">
            <v>379.65</v>
          </cell>
        </row>
        <row r="500">
          <cell r="A500" t="str">
            <v>07.03.00</v>
          </cell>
          <cell r="B500" t="str">
            <v>PORTAS COM REVESTIMENTO</v>
          </cell>
        </row>
        <row r="501">
          <cell r="A501" t="str">
            <v>07.03.22</v>
          </cell>
          <cell r="B501" t="str">
            <v>PM57 PORTA GUICHE EM MADEIRA LISA C/ LAM. MEL. (82X210)CM</v>
          </cell>
          <cell r="C501" t="str">
            <v>UN</v>
          </cell>
          <cell r="D501">
            <v>203.02</v>
          </cell>
        </row>
        <row r="502">
          <cell r="A502" t="str">
            <v>07.10.00</v>
          </cell>
          <cell r="B502" t="str">
            <v>ARMARIOS</v>
          </cell>
        </row>
        <row r="503">
          <cell r="A503" t="str">
            <v>07.10.10</v>
          </cell>
          <cell r="B503" t="str">
            <v>MM10 ARMARIO BAIXO (2,40 X 0,40 X 0,60)M</v>
          </cell>
          <cell r="C503" t="str">
            <v>UN</v>
          </cell>
          <cell r="D503">
            <v>1122.99</v>
          </cell>
        </row>
        <row r="504">
          <cell r="A504" t="str">
            <v>07.10.11</v>
          </cell>
          <cell r="B504" t="str">
            <v>MM11 ARMARIO BAIXO (2,40 X 0,40 X 0,76)M</v>
          </cell>
          <cell r="C504" t="str">
            <v>UN</v>
          </cell>
          <cell r="D504">
            <v>483.9</v>
          </cell>
        </row>
        <row r="505">
          <cell r="A505" t="str">
            <v>07.10.13</v>
          </cell>
          <cell r="B505" t="str">
            <v>MM13 ARMARIO P/ CUMBUCAS</v>
          </cell>
          <cell r="C505" t="str">
            <v>UN</v>
          </cell>
          <cell r="D505">
            <v>366.5</v>
          </cell>
        </row>
        <row r="506">
          <cell r="A506" t="str">
            <v>07.10.14</v>
          </cell>
          <cell r="B506" t="str">
            <v>MM14 ARMARIO P/ CANECAS</v>
          </cell>
          <cell r="C506" t="str">
            <v>UN</v>
          </cell>
          <cell r="D506">
            <v>321.25</v>
          </cell>
        </row>
        <row r="507">
          <cell r="A507" t="str">
            <v>07.10.15</v>
          </cell>
          <cell r="B507" t="str">
            <v>MM15 ARMARIO P/ PRATOS</v>
          </cell>
          <cell r="C507" t="str">
            <v>UN</v>
          </cell>
          <cell r="D507">
            <v>514.63</v>
          </cell>
        </row>
        <row r="508">
          <cell r="A508" t="str">
            <v>07.10.16</v>
          </cell>
          <cell r="B508" t="str">
            <v>MM16 GABINETE P/ BANCADA DE MARMORE</v>
          </cell>
          <cell r="C508" t="str">
            <v>UN</v>
          </cell>
          <cell r="D508">
            <v>764.33</v>
          </cell>
        </row>
        <row r="509">
          <cell r="A509" t="str">
            <v>07.10.17</v>
          </cell>
          <cell r="B509" t="str">
            <v>MM17 GABINETE COM GAVETEIRO P/ BANCADA DE MARMORE</v>
          </cell>
          <cell r="C509" t="str">
            <v>UN</v>
          </cell>
          <cell r="D509">
            <v>916</v>
          </cell>
        </row>
        <row r="510">
          <cell r="A510" t="str">
            <v>07.10.18</v>
          </cell>
          <cell r="B510" t="str">
            <v>MM18 - GUICHE</v>
          </cell>
          <cell r="C510" t="str">
            <v>UN</v>
          </cell>
          <cell r="D510">
            <v>501.2</v>
          </cell>
        </row>
        <row r="511">
          <cell r="A511" t="str">
            <v>07.10.28</v>
          </cell>
          <cell r="B511" t="str">
            <v>MM28 ARMARIO C/ PORTAS, E S/ REVESTIMENTO</v>
          </cell>
          <cell r="C511" t="str">
            <v>M2</v>
          </cell>
          <cell r="D511">
            <v>450.2</v>
          </cell>
        </row>
        <row r="512">
          <cell r="A512" t="str">
            <v>07.10.30</v>
          </cell>
          <cell r="B512" t="str">
            <v>MM30 ARMARIO C/ PORTAS, REVEST. EXT. E INT. EM LAM. MEL.</v>
          </cell>
          <cell r="C512" t="str">
            <v>M2</v>
          </cell>
          <cell r="D512">
            <v>699.47</v>
          </cell>
        </row>
        <row r="513">
          <cell r="A513" t="str">
            <v>07.10.34</v>
          </cell>
          <cell r="B513" t="str">
            <v>MM34 PORTAS P/ ARMARIO S/ REVESTIMENTO</v>
          </cell>
          <cell r="C513" t="str">
            <v>M2</v>
          </cell>
          <cell r="D513">
            <v>150.07</v>
          </cell>
        </row>
        <row r="514">
          <cell r="A514" t="str">
            <v>07.10.35</v>
          </cell>
          <cell r="B514" t="str">
            <v>MM35 PORTAS P/ ARMARIO REV. EXT. EM LAM. MELAMINICO</v>
          </cell>
          <cell r="C514" t="str">
            <v>M2</v>
          </cell>
          <cell r="D514">
            <v>197.15</v>
          </cell>
        </row>
        <row r="515">
          <cell r="A515" t="str">
            <v>07.10.36</v>
          </cell>
          <cell r="B515" t="str">
            <v>MM36 PORTAS P/ ARMARIO REV. EXT. E INT. EM LAM. MELAM.</v>
          </cell>
          <cell r="C515" t="str">
            <v>M2</v>
          </cell>
          <cell r="D515">
            <v>235.4</v>
          </cell>
        </row>
        <row r="516">
          <cell r="A516" t="str">
            <v>07.60.00</v>
          </cell>
          <cell r="B516" t="str">
            <v>RETIRADAS</v>
          </cell>
        </row>
        <row r="517">
          <cell r="A517" t="str">
            <v>07.60.01</v>
          </cell>
          <cell r="B517" t="str">
            <v>RETIRADA DE FOLHAS DE PORTA DE PASSAGEM OU JANELA</v>
          </cell>
          <cell r="C517" t="str">
            <v>UN</v>
          </cell>
          <cell r="D517">
            <v>3.71</v>
          </cell>
        </row>
        <row r="518">
          <cell r="A518" t="str">
            <v>07.60.02</v>
          </cell>
          <cell r="B518" t="str">
            <v>RETIRADA DE BATENTES DE MADEIRA</v>
          </cell>
          <cell r="C518" t="str">
            <v>UN</v>
          </cell>
          <cell r="D518">
            <v>16.43</v>
          </cell>
        </row>
        <row r="519">
          <cell r="A519" t="str">
            <v>07.60.08</v>
          </cell>
          <cell r="B519" t="str">
            <v>RETIRADA DE GUARNICOES OU MOLDURAS DE MADEIRA</v>
          </cell>
          <cell r="C519" t="str">
            <v>M</v>
          </cell>
          <cell r="D519">
            <v>0.52</v>
          </cell>
        </row>
        <row r="520">
          <cell r="A520" t="str">
            <v>07.60.10</v>
          </cell>
          <cell r="B520" t="str">
            <v>RETIRADA DE GUICHES,INCLUSIVE BATENTE E FERRAGENS</v>
          </cell>
          <cell r="C520" t="str">
            <v>UN</v>
          </cell>
          <cell r="D520">
            <v>16.43</v>
          </cell>
        </row>
        <row r="521">
          <cell r="A521" t="str">
            <v>07.60.50</v>
          </cell>
          <cell r="B521" t="str">
            <v>RETIRADA DE FECHADURAS DE EMBUTIR,COMPLETAS</v>
          </cell>
          <cell r="C521" t="str">
            <v>UN</v>
          </cell>
          <cell r="D521">
            <v>3.71</v>
          </cell>
        </row>
        <row r="522">
          <cell r="A522" t="str">
            <v>07.60.51</v>
          </cell>
          <cell r="B522" t="str">
            <v>RETIRADA DE FECHADURAS,FECHOS OU TARGETAS DE SOBREPOR</v>
          </cell>
          <cell r="C522" t="str">
            <v>UN</v>
          </cell>
          <cell r="D522">
            <v>1.48</v>
          </cell>
        </row>
        <row r="523">
          <cell r="A523" t="str">
            <v>07.60.65</v>
          </cell>
          <cell r="B523" t="str">
            <v>RETIRADA DE MACANETAS</v>
          </cell>
          <cell r="C523" t="str">
            <v>PR</v>
          </cell>
          <cell r="D523">
            <v>2</v>
          </cell>
        </row>
        <row r="524">
          <cell r="A524" t="str">
            <v>07.60.66</v>
          </cell>
          <cell r="B524" t="str">
            <v>RETIRADA DE ESPELHOS</v>
          </cell>
          <cell r="C524" t="str">
            <v>PR</v>
          </cell>
          <cell r="D524">
            <v>1.26</v>
          </cell>
        </row>
        <row r="525">
          <cell r="A525" t="str">
            <v>07.60.67</v>
          </cell>
          <cell r="B525" t="str">
            <v>RETIRADA DE ROSETAS OU ENTRADAS DE CHAVE GORGE</v>
          </cell>
          <cell r="C525" t="str">
            <v>PR</v>
          </cell>
          <cell r="D525">
            <v>1.26</v>
          </cell>
        </row>
        <row r="526">
          <cell r="A526" t="str">
            <v>07.60.68</v>
          </cell>
          <cell r="B526" t="str">
            <v>RETIRADA DE BORBOLETAS OU LEVANTADORES TIPO"UNHA"</v>
          </cell>
          <cell r="C526" t="str">
            <v>UN</v>
          </cell>
          <cell r="D526">
            <v>1</v>
          </cell>
        </row>
        <row r="527">
          <cell r="A527" t="str">
            <v>07.60.70</v>
          </cell>
          <cell r="B527" t="str">
            <v>RETIRADA DE DOBRADICAS</v>
          </cell>
          <cell r="C527" t="str">
            <v>UN</v>
          </cell>
          <cell r="D527">
            <v>1.48</v>
          </cell>
        </row>
        <row r="528">
          <cell r="A528" t="str">
            <v>07.70.00</v>
          </cell>
          <cell r="B528" t="str">
            <v>RECOLOCACOES</v>
          </cell>
        </row>
        <row r="529">
          <cell r="A529" t="str">
            <v>07.70.01</v>
          </cell>
          <cell r="B529" t="str">
            <v>RECOLOCACAO DE FOLHAS DE PORTA DE PASSAGEM OU JANELA</v>
          </cell>
          <cell r="C529" t="str">
            <v>UN</v>
          </cell>
          <cell r="D529">
            <v>30.17</v>
          </cell>
        </row>
        <row r="530">
          <cell r="A530" t="str">
            <v>07.70.02</v>
          </cell>
          <cell r="B530" t="str">
            <v>RECOLOCACAO DE BATENTES MADEIRA</v>
          </cell>
          <cell r="C530" t="str">
            <v>UN</v>
          </cell>
          <cell r="D530">
            <v>18.72</v>
          </cell>
        </row>
        <row r="531">
          <cell r="A531" t="str">
            <v>07.70.08</v>
          </cell>
          <cell r="B531" t="str">
            <v>RECOLOCACAO DE GUARNICOES OU MOLDURAS DE MADEIRA</v>
          </cell>
          <cell r="C531" t="str">
            <v>M</v>
          </cell>
          <cell r="D531">
            <v>0.69</v>
          </cell>
        </row>
        <row r="532">
          <cell r="A532" t="str">
            <v>07.70.10</v>
          </cell>
          <cell r="B532" t="str">
            <v>RECOLOCACAO DE GUICHES,INCLUSIVE BATENTE E FERRAGENS</v>
          </cell>
          <cell r="C532" t="str">
            <v>UN</v>
          </cell>
          <cell r="D532">
            <v>26.04</v>
          </cell>
        </row>
        <row r="533">
          <cell r="A533" t="str">
            <v>07.70.50</v>
          </cell>
          <cell r="B533" t="str">
            <v>RECOLOCACAO DE FECHADURAS DE EMBUTIR,COMPLETAS</v>
          </cell>
          <cell r="C533" t="str">
            <v>UN</v>
          </cell>
          <cell r="D533">
            <v>11.79</v>
          </cell>
        </row>
        <row r="534">
          <cell r="A534" t="str">
            <v>07.70.51</v>
          </cell>
          <cell r="B534" t="str">
            <v>RECOLOCACAO DE FECHADURAS,FECHOS OU TARGETAS DE SOBREPOR</v>
          </cell>
          <cell r="C534" t="str">
            <v>UN</v>
          </cell>
          <cell r="D534">
            <v>5.93</v>
          </cell>
        </row>
        <row r="535">
          <cell r="A535" t="str">
            <v>07.70.65</v>
          </cell>
          <cell r="B535" t="str">
            <v>RECOLOCACAO DE MACANETAS</v>
          </cell>
          <cell r="C535" t="str">
            <v>PR</v>
          </cell>
          <cell r="D535">
            <v>1.26</v>
          </cell>
        </row>
        <row r="536">
          <cell r="A536" t="str">
            <v>07.70.66</v>
          </cell>
          <cell r="B536" t="str">
            <v>RECOLOCACAO DE ESPELHOS</v>
          </cell>
          <cell r="C536" t="str">
            <v>PR</v>
          </cell>
          <cell r="D536">
            <v>1.26</v>
          </cell>
        </row>
        <row r="537">
          <cell r="A537" t="str">
            <v>07.70.67</v>
          </cell>
          <cell r="B537" t="str">
            <v>RECOLOCACAO DE ROSETAS OU ENTRADAS DE CHAVE GORGE</v>
          </cell>
          <cell r="C537" t="str">
            <v>PR</v>
          </cell>
          <cell r="D537">
            <v>1.26</v>
          </cell>
        </row>
        <row r="538">
          <cell r="A538" t="str">
            <v>07.70.68</v>
          </cell>
          <cell r="B538" t="str">
            <v>RECOLOCACAO DE BORBOLETAS OU LEVANTADORES TIPO"UNHA"</v>
          </cell>
          <cell r="C538" t="str">
            <v>UN</v>
          </cell>
          <cell r="D538">
            <v>0.93</v>
          </cell>
        </row>
        <row r="539">
          <cell r="A539" t="str">
            <v>07.70.70</v>
          </cell>
          <cell r="B539" t="str">
            <v>RECOLOCACAO DE DOBRADICAS</v>
          </cell>
          <cell r="C539" t="str">
            <v>UN</v>
          </cell>
          <cell r="D539">
            <v>1.26</v>
          </cell>
        </row>
        <row r="540">
          <cell r="A540" t="str">
            <v>07.80.00</v>
          </cell>
          <cell r="B540" t="str">
            <v>SERVICOS PARCIAIS</v>
          </cell>
        </row>
        <row r="541">
          <cell r="A541" t="str">
            <v>07.80.01</v>
          </cell>
          <cell r="B541" t="str">
            <v>GUARNICAO OU MOLDURA DE MADEIRA - 4,5CM</v>
          </cell>
          <cell r="C541" t="str">
            <v>M</v>
          </cell>
          <cell r="D541">
            <v>2.52</v>
          </cell>
        </row>
        <row r="542">
          <cell r="A542" t="str">
            <v>07.80.02</v>
          </cell>
          <cell r="B542" t="str">
            <v>GUARNICAO OU MOLDURA DE MADEIRA - 7,5CM</v>
          </cell>
          <cell r="C542" t="str">
            <v>M</v>
          </cell>
          <cell r="D542">
            <v>2.96</v>
          </cell>
        </row>
        <row r="543">
          <cell r="A543" t="str">
            <v>07.80.03</v>
          </cell>
          <cell r="B543" t="str">
            <v>GUARNICAO OU MOLDURA DE MADEIRA - 10,0CM</v>
          </cell>
          <cell r="C543" t="str">
            <v>M</v>
          </cell>
          <cell r="D543">
            <v>5.64</v>
          </cell>
        </row>
        <row r="544">
          <cell r="A544" t="str">
            <v>07.80.04</v>
          </cell>
          <cell r="B544" t="str">
            <v>GUARNICAO OU MOLDURA DE MADEIRA - 15,0CM</v>
          </cell>
          <cell r="C544" t="str">
            <v>M</v>
          </cell>
          <cell r="D544">
            <v>6.32</v>
          </cell>
        </row>
        <row r="545">
          <cell r="A545" t="str">
            <v>07.80.10</v>
          </cell>
          <cell r="B545" t="str">
            <v>CONJUNTO DE FECHADURA DE CILINDRO (55MM) - TRÁFEGO INTENSO, MAÇANETA EM ZAMAC, GUARNIÇÕES EM AÇO, ACAB.CROMADO BRILHANTE - INCL.ADAPTAÇÃO DA FURAÇÃO</v>
          </cell>
          <cell r="C545" t="str">
            <v>UN</v>
          </cell>
          <cell r="D545">
            <v>94.99</v>
          </cell>
        </row>
        <row r="546">
          <cell r="A546" t="str">
            <v>07.80.12</v>
          </cell>
          <cell r="B546" t="str">
            <v>CONJUNTO DE FECHADURA DE CILINDRO, CAIXA RASA (22MM) - PORTA C/ MONTANTE ESTREITO - INCL. ADAPTAÇÃO DA FURAÇÃO</v>
          </cell>
          <cell r="C546" t="str">
            <v>UN</v>
          </cell>
          <cell r="D546">
            <v>90.79</v>
          </cell>
        </row>
        <row r="547">
          <cell r="A547" t="str">
            <v>07.80.13</v>
          </cell>
          <cell r="B547" t="str">
            <v>CONJUNTO DE FECHADURA DE CILINDRO, SÓ LINGUETA (55MM) - TRÁFEGO INTENSO - PORTA DE ABRIR -  INCL.ADAPTACAO DA FURACAO</v>
          </cell>
          <cell r="C547" t="str">
            <v>UN</v>
          </cell>
          <cell r="D547">
            <v>78</v>
          </cell>
        </row>
        <row r="548">
          <cell r="A548" t="str">
            <v>07.80.14</v>
          </cell>
          <cell r="B548" t="str">
            <v>CONJUNTO DE FECHADURA DE CILINDRO, BICO DE PAPAGAIO (22MM) - PORTA DE CORRER - INCL. ADAPTAÇÃO DA FURAÇÃO</v>
          </cell>
          <cell r="C548" t="str">
            <v>UN</v>
          </cell>
          <cell r="D548">
            <v>79.11</v>
          </cell>
        </row>
        <row r="549">
          <cell r="A549" t="str">
            <v>07.80.15</v>
          </cell>
          <cell r="B549" t="str">
            <v>FECHADURA TIPO GORGE, 55MM, TRÁFEGO INTENSO, MAÇANETA EM ZAMAC, GUARNIÇÕES EM AÇO, ACAB.CROMADO BRILHANTE - INCL.ADAPTAÇÃO DA FURAÇÃO</v>
          </cell>
          <cell r="C549" t="str">
            <v>UN</v>
          </cell>
          <cell r="D549">
            <v>64.38</v>
          </cell>
        </row>
        <row r="550">
          <cell r="A550" t="str">
            <v>07.80.16</v>
          </cell>
          <cell r="B550" t="str">
            <v>FECHADURA TIPO GORGE, SÓ LINGUETA, 55MM, TRÁFEGO INTENSO - INCL.ADAPTAÇÃO DA FURAÇÃO</v>
          </cell>
          <cell r="C550" t="str">
            <v>UN</v>
          </cell>
          <cell r="D550">
            <v>33.49</v>
          </cell>
        </row>
        <row r="551">
          <cell r="A551" t="str">
            <v>07.80.22</v>
          </cell>
          <cell r="B551" t="str">
            <v>TARGETA DE SOBREPOR,TIPO"LIVRE-OCUPADO" - 60X65MM - INCL.ADAPT.FURACAO</v>
          </cell>
          <cell r="C551" t="str">
            <v>UN</v>
          </cell>
          <cell r="D551">
            <v>37.89</v>
          </cell>
        </row>
        <row r="552">
          <cell r="A552" t="str">
            <v>07.80.35</v>
          </cell>
          <cell r="B552" t="str">
            <v>MAÇANETA EM ZAMAC</v>
          </cell>
          <cell r="C552" t="str">
            <v>UN</v>
          </cell>
          <cell r="D552">
            <v>32.520000000000003</v>
          </cell>
        </row>
        <row r="553">
          <cell r="A553" t="str">
            <v>07.80.36</v>
          </cell>
          <cell r="B553" t="str">
            <v>ESPELHO RETANGULAR EM AÇO CROMADO BRILHANTE</v>
          </cell>
          <cell r="C553" t="str">
            <v>UN</v>
          </cell>
          <cell r="D553">
            <v>17.16</v>
          </cell>
        </row>
        <row r="554">
          <cell r="A554" t="str">
            <v>07.80.37</v>
          </cell>
          <cell r="B554" t="str">
            <v>ROSETA OU ENTRADA DE CILINDRO/ CHAVE GORGE EM AÇO CROMADO BRILHANTE</v>
          </cell>
          <cell r="C554" t="str">
            <v>UN</v>
          </cell>
          <cell r="D554">
            <v>5.2</v>
          </cell>
        </row>
        <row r="555">
          <cell r="A555" t="str">
            <v>07.80.50</v>
          </cell>
          <cell r="B555" t="str">
            <v>DOBRADICA EM ACO LAMINADO,CROMADA - 3 1/2"X3"</v>
          </cell>
          <cell r="C555" t="str">
            <v>UN</v>
          </cell>
          <cell r="D555">
            <v>7.5</v>
          </cell>
        </row>
        <row r="556">
          <cell r="A556" t="str">
            <v>08.00.00</v>
          </cell>
          <cell r="B556" t="str">
            <v>ESQUADRIAS METALICAS</v>
          </cell>
        </row>
        <row r="557">
          <cell r="A557" t="str">
            <v>08.01.00</v>
          </cell>
          <cell r="B557" t="str">
            <v>PORTAS</v>
          </cell>
        </row>
        <row r="558">
          <cell r="A558" t="str">
            <v>08.01.01</v>
          </cell>
          <cell r="B558" t="str">
            <v>PP.01 - PORTA EM F.PERFILADO,DUPL.ALMOFADADA C/CHAPA 14 - ABRIR,1FL</v>
          </cell>
          <cell r="C558" t="str">
            <v>M2</v>
          </cell>
          <cell r="D558">
            <v>401.75</v>
          </cell>
        </row>
        <row r="559">
          <cell r="A559" t="str">
            <v>08.01.02</v>
          </cell>
          <cell r="B559" t="str">
            <v>PP.02 - PORTA EM F.PERFILADO,DUPL.ALMOFADADA C/CHAPA 14 - ABRIR,2FL</v>
          </cell>
          <cell r="C559" t="str">
            <v>M2</v>
          </cell>
          <cell r="D559">
            <v>377.21</v>
          </cell>
        </row>
        <row r="560">
          <cell r="A560" t="str">
            <v>08.01.04</v>
          </cell>
          <cell r="B560" t="str">
            <v>PP.04 - PORTA EM F.PERFILADO,MEIO VIDRO C/SUBDIVISOES - ABRIR,1FL</v>
          </cell>
          <cell r="C560" t="str">
            <v>M2</v>
          </cell>
          <cell r="D560">
            <v>440.91</v>
          </cell>
        </row>
        <row r="561">
          <cell r="A561" t="str">
            <v>08.01.05</v>
          </cell>
          <cell r="B561" t="str">
            <v>PP.05 - PORTA EM F.PERFILADO,MEIO VIDRO C/SUBDIVISOES - ABRIR,2FL</v>
          </cell>
          <cell r="C561" t="str">
            <v>M2</v>
          </cell>
          <cell r="D561">
            <v>477.52</v>
          </cell>
        </row>
        <row r="562">
          <cell r="A562" t="str">
            <v>08.01.06</v>
          </cell>
          <cell r="B562" t="str">
            <v>PP.06 - PORTA EM F.PERFILADO,MEIO VIDRO C/SUBDIVISOES - CORRER</v>
          </cell>
          <cell r="C562" t="str">
            <v>M2</v>
          </cell>
          <cell r="D562">
            <v>518.89</v>
          </cell>
        </row>
        <row r="563">
          <cell r="A563" t="str">
            <v>08.01.19</v>
          </cell>
          <cell r="B563" t="str">
            <v>PF.10 - PORTA EM PERFIL DE CHAPA DOBRADA,MEIO VIDRO - ABRIR,1FL</v>
          </cell>
          <cell r="C563" t="str">
            <v>M2</v>
          </cell>
          <cell r="D563">
            <v>372.84</v>
          </cell>
        </row>
        <row r="564">
          <cell r="A564" t="str">
            <v>08.01.25</v>
          </cell>
          <cell r="B564" t="str">
            <v>PF-23 - PORTA EM PERFIL DE CHAPA DOBRADA,VENEZIANA, ABRIR 1 FL</v>
          </cell>
          <cell r="C564" t="str">
            <v>M2</v>
          </cell>
          <cell r="D564">
            <v>303.72000000000003</v>
          </cell>
        </row>
        <row r="565">
          <cell r="A565" t="str">
            <v>08.01.26</v>
          </cell>
          <cell r="B565" t="str">
            <v>PF-28 - PORTA EM PERFIL DE CHAPA DOBRADA,VENEZIANA, ABRIR 2 FLS</v>
          </cell>
          <cell r="C565" t="str">
            <v>M2</v>
          </cell>
          <cell r="D565">
            <v>303.72000000000003</v>
          </cell>
        </row>
        <row r="566">
          <cell r="A566" t="str">
            <v>08.01.39</v>
          </cell>
          <cell r="B566" t="str">
            <v>PA.10 - PORTA EM ALUMINIO ANODIZADO,MEIO VIDRO - ABRIR,1FL</v>
          </cell>
          <cell r="C566" t="str">
            <v>M2</v>
          </cell>
          <cell r="D566">
            <v>377.04</v>
          </cell>
        </row>
        <row r="567">
          <cell r="A567" t="str">
            <v>08.01.41</v>
          </cell>
          <cell r="B567" t="str">
            <v>PA.12 - PORTA EM ALUMINIO ANODIZADO,MEIO VIDRO - CORRER</v>
          </cell>
          <cell r="C567" t="str">
            <v>M2</v>
          </cell>
          <cell r="D567">
            <v>397.83</v>
          </cell>
        </row>
        <row r="568">
          <cell r="A568" t="str">
            <v>08.01.45</v>
          </cell>
          <cell r="B568" t="str">
            <v>PA.16 - PORTA EM ALUMINIO ANODIZADO,VENEZIANA - ABRIR,1FL</v>
          </cell>
          <cell r="C568" t="str">
            <v>M2</v>
          </cell>
          <cell r="D568">
            <v>417.42</v>
          </cell>
        </row>
        <row r="569">
          <cell r="A569" t="str">
            <v>08.01.50</v>
          </cell>
          <cell r="B569" t="str">
            <v>PORTA DE ENROLAR,EM CHAPA ONDULADA N.22</v>
          </cell>
          <cell r="C569" t="str">
            <v>M2</v>
          </cell>
          <cell r="D569">
            <v>204.03</v>
          </cell>
        </row>
        <row r="570">
          <cell r="A570" t="str">
            <v>08.01.51</v>
          </cell>
          <cell r="B570" t="str">
            <v>PORTA DE ENROLAR,EM TIRAS ARTICULADAS E RAIADAS DE CHAPA N.22</v>
          </cell>
          <cell r="C570" t="str">
            <v>M2</v>
          </cell>
          <cell r="D570">
            <v>176.99</v>
          </cell>
        </row>
        <row r="571">
          <cell r="A571" t="str">
            <v>08.01.70</v>
          </cell>
          <cell r="B571" t="str">
            <v>EF01 BATENTE ESPECIAL EM PERFIL DE CHAPA DOBRADA N. 14</v>
          </cell>
          <cell r="C571" t="str">
            <v>M</v>
          </cell>
          <cell r="D571">
            <v>37.57</v>
          </cell>
        </row>
        <row r="572">
          <cell r="A572" t="str">
            <v>08.01.71</v>
          </cell>
          <cell r="B572" t="str">
            <v>EF02 BATENTE ESPECIAL EM PERFIL DE CHAPA DOBRADA N. 14</v>
          </cell>
          <cell r="C572" t="str">
            <v>M</v>
          </cell>
          <cell r="D572">
            <v>37.57</v>
          </cell>
        </row>
        <row r="573">
          <cell r="A573" t="str">
            <v>08.01.74</v>
          </cell>
          <cell r="B573" t="str">
            <v>EF03 BATENTE EM PERFIL DE CHAPA DOBRADA Nº20 1FL S/BANDEIRA</v>
          </cell>
          <cell r="C573" t="str">
            <v>JG</v>
          </cell>
          <cell r="D573">
            <v>106.22</v>
          </cell>
        </row>
        <row r="574">
          <cell r="A574" t="str">
            <v>08.01.80</v>
          </cell>
          <cell r="B574" t="str">
            <v>BATENTE DE ALUMINIO P/ DIVISORIA DE GRANILITE</v>
          </cell>
          <cell r="C574" t="str">
            <v>JG</v>
          </cell>
          <cell r="D574">
            <v>71.72</v>
          </cell>
        </row>
        <row r="575">
          <cell r="A575" t="str">
            <v>08.01.86</v>
          </cell>
          <cell r="B575" t="str">
            <v>EP.14/16 BANDEIRA FIXA EM Fº PERF. C/ SUBDIVISOES P/ VIDRO</v>
          </cell>
          <cell r="C575" t="str">
            <v>M2</v>
          </cell>
          <cell r="D575">
            <v>223.68</v>
          </cell>
        </row>
        <row r="576">
          <cell r="A576" t="str">
            <v>08.02.00</v>
          </cell>
          <cell r="B576" t="str">
            <v>CAIXILHOS</v>
          </cell>
        </row>
        <row r="577">
          <cell r="A577" t="str">
            <v>08.02.01</v>
          </cell>
          <cell r="B577" t="str">
            <v>CP.01 - CAIXILHO EM FERRO PERFILADO - FIXO,SEM VENTILACAO PERMANENTE</v>
          </cell>
          <cell r="C577" t="str">
            <v>M2</v>
          </cell>
          <cell r="D577">
            <v>223.68</v>
          </cell>
        </row>
        <row r="578">
          <cell r="A578" t="str">
            <v>08.02.03</v>
          </cell>
          <cell r="B578" t="str">
            <v>CP.03/20/21 - CAIXILHO EM FERRO PERF. - FIXO,COM VENT. PERMANENTE</v>
          </cell>
          <cell r="C578" t="str">
            <v>M2</v>
          </cell>
          <cell r="D578">
            <v>246.54</v>
          </cell>
        </row>
        <row r="579">
          <cell r="A579" t="str">
            <v>08.02.13</v>
          </cell>
          <cell r="B579" t="str">
            <v>CP.13/22/23 - CAIXILHO EM FERRO PERFILADO - BASCULANTE</v>
          </cell>
          <cell r="C579" t="str">
            <v>M2</v>
          </cell>
          <cell r="D579">
            <v>282.73</v>
          </cell>
        </row>
        <row r="580">
          <cell r="A580" t="str">
            <v>08.02.37</v>
          </cell>
          <cell r="B580" t="str">
            <v>CF.13 - CAIXILHO EM PERFIL DE CHAPA DOBRADA - BASCULANTE</v>
          </cell>
          <cell r="C580" t="str">
            <v>M2</v>
          </cell>
          <cell r="D580">
            <v>234.03</v>
          </cell>
        </row>
        <row r="581">
          <cell r="A581" t="str">
            <v>08.02.43</v>
          </cell>
          <cell r="B581" t="str">
            <v>CF 19 - CAIXILHO EM PERFIL DE CH. DOBRADA, VENEZIANA, FIXO COM V.P</v>
          </cell>
          <cell r="C581" t="str">
            <v>M2</v>
          </cell>
          <cell r="D581">
            <v>473.03</v>
          </cell>
        </row>
        <row r="582">
          <cell r="A582" t="str">
            <v>08.02.58</v>
          </cell>
          <cell r="B582" t="str">
            <v>CA.09 - CAIXILHO EM ALUMINIO ANODIZADO - MAXIMAR</v>
          </cell>
          <cell r="C582" t="str">
            <v>M2</v>
          </cell>
          <cell r="D582">
            <v>317.57</v>
          </cell>
        </row>
        <row r="583">
          <cell r="A583" t="str">
            <v>08.02.62</v>
          </cell>
          <cell r="B583" t="str">
            <v>CA.13 - CAIXILHO EM ALUMINIO ANODIZADO - BASCULANTE</v>
          </cell>
          <cell r="C583" t="str">
            <v>M2</v>
          </cell>
          <cell r="D583">
            <v>420.66</v>
          </cell>
        </row>
        <row r="584">
          <cell r="A584" t="str">
            <v>08.02.66</v>
          </cell>
          <cell r="B584" t="str">
            <v>CA.17 - CAIXILHO EM ALUMINIO ANODIZADO - DE CORRER</v>
          </cell>
          <cell r="C584" t="str">
            <v>M2</v>
          </cell>
          <cell r="D584">
            <v>388.19</v>
          </cell>
        </row>
        <row r="585">
          <cell r="A585" t="str">
            <v>08.02.67</v>
          </cell>
          <cell r="B585" t="str">
            <v>CAIXILHO DE ALUMÍNIO DE 1,20X1,40 C/ GRADE</v>
          </cell>
          <cell r="C585" t="str">
            <v>UN</v>
          </cell>
          <cell r="D585">
            <v>614.13</v>
          </cell>
        </row>
        <row r="586">
          <cell r="A586" t="str">
            <v>08.02.74</v>
          </cell>
          <cell r="B586" t="str">
            <v>EP06 GRADE DE PROTECAO EM FERRO REDONDO</v>
          </cell>
          <cell r="C586" t="str">
            <v>M2</v>
          </cell>
          <cell r="D586">
            <v>40.18</v>
          </cell>
        </row>
        <row r="587">
          <cell r="A587" t="str">
            <v>08.02.75</v>
          </cell>
          <cell r="B587" t="str">
            <v>EP07 GRADE DE PROTECAO EM FERRO CHATO</v>
          </cell>
          <cell r="C587" t="str">
            <v>M2</v>
          </cell>
          <cell r="D587">
            <v>41.37</v>
          </cell>
        </row>
        <row r="588">
          <cell r="A588" t="str">
            <v>08.02.76</v>
          </cell>
          <cell r="B588" t="str">
            <v>GRADE DE PROT. EM FERRO GALV. ELETROFUND. 25X2MM, MALHA 62X132MM</v>
          </cell>
          <cell r="C588" t="str">
            <v>M2</v>
          </cell>
          <cell r="D588">
            <v>152.25</v>
          </cell>
        </row>
        <row r="589">
          <cell r="A589" t="str">
            <v>08.02.80</v>
          </cell>
          <cell r="B589" t="str">
            <v>TELA DE PROTECAO EM ARAME N.12,MALHA DE 1/2" - INCLUSIVE REQUADRO</v>
          </cell>
          <cell r="C589" t="str">
            <v>M2</v>
          </cell>
          <cell r="D589">
            <v>69.28</v>
          </cell>
        </row>
        <row r="590">
          <cell r="A590" t="str">
            <v>08.02.81</v>
          </cell>
          <cell r="B590" t="str">
            <v>EP11 TELA MOSQUITEIRO EM ARAME GALV MALHA 14, FIO 28 INCL. REQUAD</v>
          </cell>
          <cell r="C590" t="str">
            <v>M2</v>
          </cell>
          <cell r="D590">
            <v>60.14</v>
          </cell>
        </row>
        <row r="591">
          <cell r="A591" t="str">
            <v>08.03.00</v>
          </cell>
          <cell r="B591" t="str">
            <v>PORTAS ESPECIAIS</v>
          </cell>
        </row>
        <row r="592">
          <cell r="A592" t="str">
            <v>08.03.01</v>
          </cell>
          <cell r="B592" t="str">
            <v>PP.47-PORTA EM FERRO PERF. C/ CHAPA P/ ENTRADA DE AGUA OU GAS ENC.</v>
          </cell>
          <cell r="C592" t="str">
            <v>M2</v>
          </cell>
          <cell r="D592">
            <v>303.72000000000003</v>
          </cell>
        </row>
        <row r="593">
          <cell r="A593" t="str">
            <v>08.03.05</v>
          </cell>
          <cell r="B593" t="str">
            <v>PP.35-PORTA EM FERRO PERFILADO C/CHAPA P/ABRIGO DE LIXO</v>
          </cell>
          <cell r="C593" t="str">
            <v>M2</v>
          </cell>
          <cell r="D593">
            <v>128.29</v>
          </cell>
        </row>
        <row r="594">
          <cell r="A594" t="str">
            <v>08.03.06</v>
          </cell>
          <cell r="B594" t="str">
            <v>PP.36-PORTA EM FERRO PERFILADO C/TELA P/ABRIGO DE GAS</v>
          </cell>
          <cell r="C594" t="str">
            <v>M2</v>
          </cell>
          <cell r="D594">
            <v>124.71</v>
          </cell>
        </row>
        <row r="595">
          <cell r="A595" t="str">
            <v>08.03.11</v>
          </cell>
          <cell r="B595" t="str">
            <v>PP.48-PORTA EM FERRO PERFILADO COM CHAPA P/ PASSA-PRATOS</v>
          </cell>
          <cell r="C595" t="str">
            <v>M2</v>
          </cell>
          <cell r="D595">
            <v>377.21</v>
          </cell>
        </row>
        <row r="596">
          <cell r="A596" t="str">
            <v>08.03.20</v>
          </cell>
          <cell r="B596" t="str">
            <v>PP.50-ALCAPAO EM FERRO PERFILADO COM CHAPA</v>
          </cell>
          <cell r="C596" t="str">
            <v>M2</v>
          </cell>
          <cell r="D596">
            <v>137.80000000000001</v>
          </cell>
        </row>
        <row r="597">
          <cell r="A597" t="str">
            <v>08.60.00</v>
          </cell>
          <cell r="B597" t="str">
            <v>RETIRADAS</v>
          </cell>
        </row>
        <row r="598">
          <cell r="A598" t="str">
            <v>08.60.01</v>
          </cell>
          <cell r="B598" t="str">
            <v>RETIRADA DE ESQUADRIAS METALICAS EM GERAL,PORTAS OU CAIXILHOS</v>
          </cell>
          <cell r="C598" t="str">
            <v>M2</v>
          </cell>
          <cell r="D598">
            <v>9.58</v>
          </cell>
        </row>
        <row r="599">
          <cell r="A599" t="str">
            <v>08.60.05</v>
          </cell>
          <cell r="B599" t="str">
            <v>RETIRADA DE BATENTES METALICOS</v>
          </cell>
          <cell r="C599" t="str">
            <v>UN</v>
          </cell>
          <cell r="D599">
            <v>16.43</v>
          </cell>
        </row>
        <row r="600">
          <cell r="A600" t="str">
            <v>08.60.20</v>
          </cell>
          <cell r="B600" t="str">
            <v>RETIRADA DE BRACO DE ALAVANCA</v>
          </cell>
          <cell r="C600" t="str">
            <v>UN</v>
          </cell>
          <cell r="D600">
            <v>6.35</v>
          </cell>
        </row>
        <row r="601">
          <cell r="A601" t="str">
            <v>08.60.21</v>
          </cell>
          <cell r="B601" t="str">
            <v>RETIRADA DE ALAVANCA</v>
          </cell>
          <cell r="C601" t="str">
            <v>UN</v>
          </cell>
          <cell r="D601">
            <v>5.08</v>
          </cell>
        </row>
        <row r="602">
          <cell r="A602" t="str">
            <v>08.60.22</v>
          </cell>
          <cell r="B602" t="str">
            <v>RETIRADA DE PUXADOR DE ENGATE,PARA CAIXILHOS DE CORRER</v>
          </cell>
          <cell r="C602" t="str">
            <v>UN</v>
          </cell>
          <cell r="D602">
            <v>1.78</v>
          </cell>
        </row>
        <row r="603">
          <cell r="A603" t="str">
            <v>08.70.00</v>
          </cell>
          <cell r="B603" t="str">
            <v>RECOLOCACOES</v>
          </cell>
        </row>
        <row r="604">
          <cell r="A604" t="str">
            <v>08.70.01</v>
          </cell>
          <cell r="B604" t="str">
            <v>RECOLOCACAO DE ESQUADRIAS METALICAS EM GERAL,PORTAS OU CAIXILHOS</v>
          </cell>
          <cell r="C604" t="str">
            <v>M2</v>
          </cell>
          <cell r="D604">
            <v>13.69</v>
          </cell>
        </row>
        <row r="605">
          <cell r="A605" t="str">
            <v>08.70.05</v>
          </cell>
          <cell r="B605" t="str">
            <v>RECOLOCACAO DE BATENTES METALICOS</v>
          </cell>
          <cell r="C605" t="str">
            <v>UN</v>
          </cell>
          <cell r="D605">
            <v>17.8</v>
          </cell>
        </row>
        <row r="606">
          <cell r="A606" t="str">
            <v>08.70.20</v>
          </cell>
          <cell r="B606" t="str">
            <v>RECOLOCACAO DE BRACO DE ALAVANCA</v>
          </cell>
          <cell r="C606" t="str">
            <v>M</v>
          </cell>
          <cell r="D606">
            <v>15.25</v>
          </cell>
        </row>
        <row r="607">
          <cell r="A607" t="str">
            <v>08.70.21</v>
          </cell>
          <cell r="B607" t="str">
            <v>RECOLOCACAO DE ALAVANCA</v>
          </cell>
          <cell r="C607" t="str">
            <v>UN</v>
          </cell>
          <cell r="D607">
            <v>13.97</v>
          </cell>
        </row>
        <row r="608">
          <cell r="A608" t="str">
            <v>08.70.22</v>
          </cell>
          <cell r="B608" t="str">
            <v>RECOLOCACAO DE PUXADOR DE ENGATE,PARA CAIXILHOS DE CORRER</v>
          </cell>
          <cell r="C608" t="str">
            <v>UN</v>
          </cell>
          <cell r="D608">
            <v>2.54</v>
          </cell>
        </row>
        <row r="609">
          <cell r="A609" t="str">
            <v>08.80.00</v>
          </cell>
          <cell r="B609" t="str">
            <v>SERVICOS PARCIAIS</v>
          </cell>
        </row>
        <row r="610">
          <cell r="A610" t="str">
            <v>08.80.20</v>
          </cell>
          <cell r="B610" t="str">
            <v>BRACO DE ALAVANCA EM FERRO CHATO</v>
          </cell>
          <cell r="C610" t="str">
            <v>M</v>
          </cell>
          <cell r="D610">
            <v>22.65</v>
          </cell>
        </row>
        <row r="611">
          <cell r="A611" t="str">
            <v>08.80.21</v>
          </cell>
          <cell r="B611" t="str">
            <v>ALAVANCA EM METAL CROMADO,PARA CAIXILHOS BASCULANTES</v>
          </cell>
          <cell r="C611" t="str">
            <v>UN</v>
          </cell>
          <cell r="D611">
            <v>21.38</v>
          </cell>
        </row>
        <row r="612">
          <cell r="A612" t="str">
            <v>08.80.49</v>
          </cell>
          <cell r="B612" t="str">
            <v>CAIXILHOS E TROCA DE REBITES</v>
          </cell>
          <cell r="C612" t="str">
            <v>M2</v>
          </cell>
          <cell r="D612">
            <v>1.7</v>
          </cell>
        </row>
        <row r="613">
          <cell r="A613" t="str">
            <v>08.80.50</v>
          </cell>
          <cell r="B613" t="str">
            <v>FERRO TRABALHADO - CAIXILHOS E PEQUENAS PECAS DE SERRALHERIA</v>
          </cell>
          <cell r="C613" t="str">
            <v>KG</v>
          </cell>
          <cell r="D613">
            <v>3.98</v>
          </cell>
        </row>
        <row r="614">
          <cell r="A614" t="str">
            <v>09.00.00</v>
          </cell>
          <cell r="B614" t="str">
            <v>INSTALACOES ELETRICAS</v>
          </cell>
        </row>
        <row r="615">
          <cell r="A615" t="str">
            <v>09.01.00</v>
          </cell>
          <cell r="B615" t="str">
            <v>ENTRADA DE ENERGIA E TELEFONE</v>
          </cell>
        </row>
        <row r="616">
          <cell r="A616" t="str">
            <v>09.01.50</v>
          </cell>
          <cell r="B616" t="str">
            <v>ENTRADA AEREA DE ENERGIA - 5KVA</v>
          </cell>
          <cell r="C616" t="str">
            <v>UN</v>
          </cell>
          <cell r="D616">
            <v>1059.82</v>
          </cell>
        </row>
        <row r="617">
          <cell r="A617" t="str">
            <v>09.01.52</v>
          </cell>
          <cell r="B617" t="str">
            <v>ENTRADA AEREA DE ENERGIA E TELEFONE - 6 A 12KVA</v>
          </cell>
          <cell r="C617" t="str">
            <v>UN</v>
          </cell>
          <cell r="D617">
            <v>1099.8599999999999</v>
          </cell>
        </row>
        <row r="618">
          <cell r="A618" t="str">
            <v>09.01.53</v>
          </cell>
          <cell r="B618" t="str">
            <v>ENTRADA AEREA DE ENERGIA E TELEFONE - 13 A 16KVA</v>
          </cell>
          <cell r="C618" t="str">
            <v>UN</v>
          </cell>
          <cell r="D618">
            <v>1235.3499999999999</v>
          </cell>
        </row>
        <row r="619">
          <cell r="A619" t="str">
            <v>09.01.54</v>
          </cell>
          <cell r="B619" t="str">
            <v>ENTRADA AEREA DE ENERGIA E TELEFONE - 17 A 20KVA</v>
          </cell>
          <cell r="C619" t="str">
            <v>UN</v>
          </cell>
          <cell r="D619">
            <v>1235.3499999999999</v>
          </cell>
        </row>
        <row r="620">
          <cell r="A620" t="str">
            <v>09.01.55</v>
          </cell>
          <cell r="B620" t="str">
            <v>ENTRADA AEREA DE ENERGIA E TELEFONE - 21 A 23KVA</v>
          </cell>
          <cell r="C620" t="str">
            <v>UN</v>
          </cell>
          <cell r="D620">
            <v>1462.63</v>
          </cell>
        </row>
        <row r="621">
          <cell r="A621" t="str">
            <v>09.01.56</v>
          </cell>
          <cell r="B621" t="str">
            <v>ENTRADA AEREA DE ENERGIA E TELEFONE - 24 A 30KVA</v>
          </cell>
          <cell r="C621" t="str">
            <v>UN</v>
          </cell>
          <cell r="D621">
            <v>2477.36</v>
          </cell>
        </row>
        <row r="622">
          <cell r="A622" t="str">
            <v>09.01.57</v>
          </cell>
          <cell r="B622" t="str">
            <v>ENTRADA AEREA DE ENERGIA E TELEFONE - 31 A 39KVA</v>
          </cell>
          <cell r="C622" t="str">
            <v>UN</v>
          </cell>
          <cell r="D622">
            <v>2822.18</v>
          </cell>
        </row>
        <row r="623">
          <cell r="A623" t="str">
            <v>09.01.58</v>
          </cell>
          <cell r="B623" t="str">
            <v>ENTRADA AEREA DE ENERGIA E TELEFONE - 40 A 47KVA</v>
          </cell>
          <cell r="C623" t="str">
            <v>UN</v>
          </cell>
          <cell r="D623">
            <v>3162.25</v>
          </cell>
        </row>
        <row r="624">
          <cell r="A624" t="str">
            <v>09.01.59</v>
          </cell>
          <cell r="B624" t="str">
            <v>ENTRADA AEREA DE ENERGIA E TELEFONE - 48 A 54KVA</v>
          </cell>
          <cell r="C624" t="str">
            <v>UN</v>
          </cell>
          <cell r="D624">
            <v>3753.35</v>
          </cell>
        </row>
        <row r="625">
          <cell r="A625" t="str">
            <v>09.01.60</v>
          </cell>
          <cell r="B625" t="str">
            <v>ENTRADA AEREA DE ENERGIA E TELEFONE - 55 A 62KVA</v>
          </cell>
          <cell r="C625" t="str">
            <v>UN</v>
          </cell>
          <cell r="D625">
            <v>4022.81</v>
          </cell>
        </row>
        <row r="626">
          <cell r="A626" t="str">
            <v>09.01.61</v>
          </cell>
          <cell r="B626" t="str">
            <v>ENTRADA AEREA DE ENERGIA E TELEFONE - 63 A 70KVA</v>
          </cell>
          <cell r="C626" t="str">
            <v>UN</v>
          </cell>
          <cell r="D626">
            <v>4428.41</v>
          </cell>
        </row>
        <row r="627">
          <cell r="A627" t="str">
            <v>09.01.62</v>
          </cell>
          <cell r="B627" t="str">
            <v>ENTRADA AEREA DE ENERGIA E TELEFONE - 71 A 75KVA</v>
          </cell>
          <cell r="C627" t="str">
            <v>UN</v>
          </cell>
          <cell r="D627">
            <v>5035.4399999999996</v>
          </cell>
        </row>
        <row r="628">
          <cell r="A628" t="str">
            <v>09.01.90</v>
          </cell>
          <cell r="B628" t="str">
            <v>ENTRADA AEREA DE TELEFONE</v>
          </cell>
          <cell r="C628" t="str">
            <v>UN</v>
          </cell>
          <cell r="D628">
            <v>599.74</v>
          </cell>
        </row>
        <row r="629">
          <cell r="A629" t="str">
            <v>09.02.00</v>
          </cell>
          <cell r="B629" t="str">
            <v>ELETRODUTOS - BT</v>
          </cell>
        </row>
        <row r="630">
          <cell r="A630" t="str">
            <v>09.02.01</v>
          </cell>
          <cell r="B630" t="str">
            <v>ELETRODUTO DE PVC RIGIDO,ROSCAVEL - 20MM (1/2")</v>
          </cell>
          <cell r="C630" t="str">
            <v>M</v>
          </cell>
          <cell r="D630">
            <v>5.47</v>
          </cell>
        </row>
        <row r="631">
          <cell r="A631" t="str">
            <v>09.02.02</v>
          </cell>
          <cell r="B631" t="str">
            <v>ELETRODUTO DE PVC RIGIDO,ROSCAVEL - 25MM (3/4")</v>
          </cell>
          <cell r="C631" t="str">
            <v>M</v>
          </cell>
          <cell r="D631">
            <v>6.35</v>
          </cell>
        </row>
        <row r="632">
          <cell r="A632" t="str">
            <v>09.02.03</v>
          </cell>
          <cell r="B632" t="str">
            <v>ELETRODUTO DE PVC RIGIDO,ROSCAVEL - 32MM (1")</v>
          </cell>
          <cell r="C632" t="str">
            <v>M</v>
          </cell>
          <cell r="D632">
            <v>6.86</v>
          </cell>
        </row>
        <row r="633">
          <cell r="A633" t="str">
            <v>09.02.04</v>
          </cell>
          <cell r="B633" t="str">
            <v>ELETRODUTO DE PVC RIGIDO,ROSCAVEL - 40MM (1 1/4")</v>
          </cell>
          <cell r="C633" t="str">
            <v>M</v>
          </cell>
          <cell r="D633">
            <v>9.3699999999999992</v>
          </cell>
        </row>
        <row r="634">
          <cell r="A634" t="str">
            <v>09.02.05</v>
          </cell>
          <cell r="B634" t="str">
            <v>ELETRODUTO DE PVC RIGIDO,ROSCAVEL - 50MM (1 1/2")</v>
          </cell>
          <cell r="C634" t="str">
            <v>M</v>
          </cell>
          <cell r="D634">
            <v>10.58</v>
          </cell>
        </row>
        <row r="635">
          <cell r="A635" t="str">
            <v>09.02.06</v>
          </cell>
          <cell r="B635" t="str">
            <v>ELETRODUTO DE PVC RIGIDO,ROSCAVEL - 60MM (2")</v>
          </cell>
          <cell r="C635" t="str">
            <v>M</v>
          </cell>
          <cell r="D635">
            <v>11.5</v>
          </cell>
        </row>
        <row r="636">
          <cell r="A636" t="str">
            <v>09.02.07</v>
          </cell>
          <cell r="B636" t="str">
            <v>ELETRODUTO DE PVC RIGIDO,ROSCAVEL - 75MM (2 1/2")</v>
          </cell>
          <cell r="C636" t="str">
            <v>M</v>
          </cell>
          <cell r="D636">
            <v>19.940000000000001</v>
          </cell>
        </row>
        <row r="637">
          <cell r="A637" t="str">
            <v>09.02.08</v>
          </cell>
          <cell r="B637" t="str">
            <v>ELETRODUTO DE PVC RIGIDO,ROSCAVEL - 85MM (3")</v>
          </cell>
          <cell r="C637" t="str">
            <v>M</v>
          </cell>
          <cell r="D637">
            <v>22.94</v>
          </cell>
        </row>
        <row r="638">
          <cell r="A638" t="str">
            <v>09.02.09</v>
          </cell>
          <cell r="B638" t="str">
            <v>ELETRODUTO DE PVC RIGIDO,ROSCAVEL - 110MM (4")</v>
          </cell>
          <cell r="C638" t="str">
            <v>M</v>
          </cell>
          <cell r="D638">
            <v>29.39</v>
          </cell>
        </row>
        <row r="639">
          <cell r="A639" t="str">
            <v>09.02.11</v>
          </cell>
          <cell r="B639" t="str">
            <v>ELETRODUTO DE ACO GALVANIZADO,TIPO LEVE I - 3/4"</v>
          </cell>
          <cell r="C639" t="str">
            <v>M</v>
          </cell>
          <cell r="D639">
            <v>12.99</v>
          </cell>
        </row>
        <row r="640">
          <cell r="A640" t="str">
            <v>09.02.12</v>
          </cell>
          <cell r="B640" t="str">
            <v>ELETRODUTO DE ACO GALVANIZADO,TIPO LEVE I - 1"</v>
          </cell>
          <cell r="C640" t="str">
            <v>M</v>
          </cell>
          <cell r="D640">
            <v>13.98</v>
          </cell>
        </row>
        <row r="641">
          <cell r="A641" t="str">
            <v>09.02.13</v>
          </cell>
          <cell r="B641" t="str">
            <v>ELETRODUTO DE ACO GALVANIZADO,TIPO LEVE I - 1 1/4"</v>
          </cell>
          <cell r="C641" t="str">
            <v>M</v>
          </cell>
          <cell r="D641">
            <v>19.32</v>
          </cell>
        </row>
        <row r="642">
          <cell r="A642" t="str">
            <v>09.02.14</v>
          </cell>
          <cell r="B642" t="str">
            <v>ELETRODUTO DE ACO GALVANIZADO,TIPO LEVE I - 1 1/2"</v>
          </cell>
          <cell r="C642" t="str">
            <v>M</v>
          </cell>
          <cell r="D642">
            <v>20.55</v>
          </cell>
        </row>
        <row r="643">
          <cell r="A643" t="str">
            <v>09.02.15</v>
          </cell>
          <cell r="B643" t="str">
            <v>ELETRODUTO DE ACO GALVANIZADO,TIPO LEVE I - 2"</v>
          </cell>
          <cell r="C643" t="str">
            <v>M</v>
          </cell>
          <cell r="D643">
            <v>23.26</v>
          </cell>
        </row>
        <row r="644">
          <cell r="A644" t="str">
            <v>09.02.16</v>
          </cell>
          <cell r="B644" t="str">
            <v>ELETRODUTO DE ACO GALVANIZADO,TIPO LEVE I - 2 1/2"</v>
          </cell>
          <cell r="C644" t="str">
            <v>M</v>
          </cell>
          <cell r="D644">
            <v>33.22</v>
          </cell>
        </row>
        <row r="645">
          <cell r="A645" t="str">
            <v>09.02.17</v>
          </cell>
          <cell r="B645" t="str">
            <v>ELETRODUTO DE ACO GALVANIZADO,TIPO LEVE I - 3"</v>
          </cell>
          <cell r="C645" t="str">
            <v>M</v>
          </cell>
          <cell r="D645">
            <v>36.61</v>
          </cell>
        </row>
        <row r="646">
          <cell r="A646" t="str">
            <v>09.02.19</v>
          </cell>
          <cell r="B646" t="str">
            <v>ELETRODUTO DE ACO GALVANIZADO,TIPO LEVE I - 4"</v>
          </cell>
          <cell r="C646" t="str">
            <v>M</v>
          </cell>
          <cell r="D646">
            <v>43.27</v>
          </cell>
        </row>
        <row r="647">
          <cell r="A647" t="str">
            <v>09.02.21</v>
          </cell>
          <cell r="B647" t="str">
            <v>ELETRODUTO DE ACO GALVANIZADO,TIPO LEVE II - 3/4"</v>
          </cell>
          <cell r="C647" t="str">
            <v>M</v>
          </cell>
          <cell r="D647">
            <v>10.43</v>
          </cell>
        </row>
        <row r="648">
          <cell r="A648" t="str">
            <v>09.02.30</v>
          </cell>
          <cell r="B648" t="str">
            <v>CANALETA PLÁSTICA 35 X 50 MM</v>
          </cell>
          <cell r="C648" t="str">
            <v>M</v>
          </cell>
          <cell r="D648">
            <v>14.12</v>
          </cell>
        </row>
        <row r="649">
          <cell r="A649" t="str">
            <v>09.02.31</v>
          </cell>
          <cell r="B649" t="str">
            <v>CANALETA PLÁSTICA 50 X 50 MM</v>
          </cell>
          <cell r="C649" t="str">
            <v>M</v>
          </cell>
          <cell r="D649">
            <v>16.39</v>
          </cell>
        </row>
        <row r="650">
          <cell r="A650" t="str">
            <v>09.02.50</v>
          </cell>
          <cell r="B650" t="str">
            <v>ELETRODUTO DE POLIETILENO FLEXIVEL ALTA RESISTENCIA - 2"</v>
          </cell>
          <cell r="C650" t="str">
            <v>M</v>
          </cell>
          <cell r="D650">
            <v>14.16</v>
          </cell>
        </row>
        <row r="651">
          <cell r="A651" t="str">
            <v>09.02.51</v>
          </cell>
          <cell r="B651" t="str">
            <v>ELETRODUTO DE POLIETILENO FLEXIVEL ALTA RESISTENCIA - 3"</v>
          </cell>
          <cell r="C651" t="str">
            <v>M</v>
          </cell>
          <cell r="D651">
            <v>18.79</v>
          </cell>
        </row>
        <row r="652">
          <cell r="A652" t="str">
            <v>09.02.52</v>
          </cell>
          <cell r="B652" t="str">
            <v>ELETRODUTO DE POLIETILENO FLEXIVEL ALTA RESISTENCIA - 4"</v>
          </cell>
          <cell r="C652" t="str">
            <v>M</v>
          </cell>
          <cell r="D652">
            <v>22.4</v>
          </cell>
        </row>
        <row r="653">
          <cell r="A653" t="str">
            <v>09.02.61</v>
          </cell>
          <cell r="B653" t="str">
            <v>TUBO METALICO FLEXIVEL REVESTIDO COM PVC-3/4"</v>
          </cell>
          <cell r="C653" t="str">
            <v>M</v>
          </cell>
          <cell r="D653">
            <v>7.62</v>
          </cell>
        </row>
        <row r="654">
          <cell r="A654" t="str">
            <v>09.02.62</v>
          </cell>
          <cell r="B654" t="str">
            <v>TUBO METALICO FLEXIVEL REVESTIDO COM PVC-1"</v>
          </cell>
          <cell r="C654" t="str">
            <v>M</v>
          </cell>
          <cell r="D654">
            <v>9.4600000000000009</v>
          </cell>
        </row>
        <row r="655">
          <cell r="A655" t="str">
            <v>09.02.63</v>
          </cell>
          <cell r="B655" t="str">
            <v>TUBO METALICO FLEXIVEL REVESTIDO COM PVC-1 1/2"</v>
          </cell>
          <cell r="C655" t="str">
            <v>M</v>
          </cell>
          <cell r="D655">
            <v>14.3</v>
          </cell>
        </row>
        <row r="656">
          <cell r="A656" t="str">
            <v>09.02.98</v>
          </cell>
          <cell r="B656" t="str">
            <v>ENVELOPAMENTO DE ELETRODUTO ENTERRADO,COM CONCRETO</v>
          </cell>
          <cell r="C656" t="str">
            <v>M</v>
          </cell>
          <cell r="D656">
            <v>10.9</v>
          </cell>
        </row>
        <row r="657">
          <cell r="A657" t="str">
            <v>09.02.99</v>
          </cell>
          <cell r="B657" t="str">
            <v>ENVELOPAMENTO DE ELETRODUTO ENTERRADO C/CONCR. C/AGREGADO RECICL.</v>
          </cell>
          <cell r="C657" t="str">
            <v>M</v>
          </cell>
          <cell r="D657">
            <v>10.35</v>
          </cell>
        </row>
        <row r="658">
          <cell r="A658" t="str">
            <v>09.03.00</v>
          </cell>
          <cell r="B658" t="str">
            <v>CONDUTORES - BT</v>
          </cell>
        </row>
        <row r="659">
          <cell r="A659" t="str">
            <v>09.03.03</v>
          </cell>
          <cell r="B659" t="str">
            <v>FIO 1,00MM2 - ISOLAMENTO PARA 0,7KV</v>
          </cell>
          <cell r="C659" t="str">
            <v>M</v>
          </cell>
          <cell r="D659">
            <v>0.83</v>
          </cell>
        </row>
        <row r="660">
          <cell r="A660" t="str">
            <v>09.03.04</v>
          </cell>
          <cell r="B660" t="str">
            <v>FIO 1,50MM2 - ISOLAMENTO PARA 0,7KV</v>
          </cell>
          <cell r="C660" t="str">
            <v>M</v>
          </cell>
          <cell r="D660">
            <v>1</v>
          </cell>
        </row>
        <row r="661">
          <cell r="A661" t="str">
            <v>09.03.05</v>
          </cell>
          <cell r="B661" t="str">
            <v>FIO 2,50MM2 - ISOLAMENTO PARA 0,7KV</v>
          </cell>
          <cell r="C661" t="str">
            <v>M</v>
          </cell>
          <cell r="D661">
            <v>1.42</v>
          </cell>
        </row>
        <row r="662">
          <cell r="A662" t="str">
            <v>09.03.06</v>
          </cell>
          <cell r="B662" t="str">
            <v>FIO 4,00MM2 - ISOLAMENTO PARA 0,7KV</v>
          </cell>
          <cell r="C662" t="str">
            <v>M</v>
          </cell>
          <cell r="D662">
            <v>1.97</v>
          </cell>
        </row>
        <row r="663">
          <cell r="A663" t="str">
            <v>09.03.07</v>
          </cell>
          <cell r="B663" t="str">
            <v>FIO 6,00MM2 - ISOLAMENTO PARA 0,7KV</v>
          </cell>
          <cell r="C663" t="str">
            <v>M</v>
          </cell>
          <cell r="D663">
            <v>2.77</v>
          </cell>
        </row>
        <row r="664">
          <cell r="A664" t="str">
            <v>09.03.08</v>
          </cell>
          <cell r="B664" t="str">
            <v>CABO 10,00MM2 - ISOLAMENTO PARA 0,7KV</v>
          </cell>
          <cell r="C664" t="str">
            <v>M</v>
          </cell>
          <cell r="D664">
            <v>5.59</v>
          </cell>
        </row>
        <row r="665">
          <cell r="A665" t="str">
            <v>09.03.09</v>
          </cell>
          <cell r="B665" t="str">
            <v>CABO 16,00MM2 - ISOLAMENTO PARA 0,7KV</v>
          </cell>
          <cell r="C665" t="str">
            <v>M</v>
          </cell>
          <cell r="D665">
            <v>8.49</v>
          </cell>
        </row>
        <row r="666">
          <cell r="A666" t="str">
            <v>09.03.10</v>
          </cell>
          <cell r="B666" t="str">
            <v>CABO 25,00MM2 - ISOLAMENTO PARA 0,7KV</v>
          </cell>
          <cell r="C666" t="str">
            <v>M</v>
          </cell>
          <cell r="D666">
            <v>10.95</v>
          </cell>
        </row>
        <row r="667">
          <cell r="A667" t="str">
            <v>09.03.11</v>
          </cell>
          <cell r="B667" t="str">
            <v>CABO 35,00MM2 - ISOLAMENTO PARA 0,7KV</v>
          </cell>
          <cell r="C667" t="str">
            <v>M</v>
          </cell>
          <cell r="D667">
            <v>15.38</v>
          </cell>
        </row>
        <row r="668">
          <cell r="A668" t="str">
            <v>09.03.12</v>
          </cell>
          <cell r="B668" t="str">
            <v>CABO 50,00MM2 - ISOLAMENTO PARA 0,7KV</v>
          </cell>
          <cell r="C668" t="str">
            <v>M</v>
          </cell>
          <cell r="D668">
            <v>23.27</v>
          </cell>
        </row>
        <row r="669">
          <cell r="A669" t="str">
            <v>09.03.13</v>
          </cell>
          <cell r="B669" t="str">
            <v>CABO 70,00MM2 - ISOLAMENTO PARA 0,7KV</v>
          </cell>
          <cell r="C669" t="str">
            <v>M</v>
          </cell>
          <cell r="D669">
            <v>27.98</v>
          </cell>
        </row>
        <row r="670">
          <cell r="A670" t="str">
            <v>09.03.14</v>
          </cell>
          <cell r="B670" t="str">
            <v>CABO 95,00MM2 - ISOLAMENTO PARA 0,7KV</v>
          </cell>
          <cell r="C670" t="str">
            <v>M</v>
          </cell>
          <cell r="D670">
            <v>36.68</v>
          </cell>
        </row>
        <row r="671">
          <cell r="A671" t="str">
            <v>09.03.15</v>
          </cell>
          <cell r="B671" t="str">
            <v>CABO 120,00MM2 - ISOLAMENTO PARA 0,7KV</v>
          </cell>
          <cell r="C671" t="str">
            <v>M</v>
          </cell>
          <cell r="D671">
            <v>48.51</v>
          </cell>
        </row>
        <row r="672">
          <cell r="A672" t="str">
            <v>09.03.16</v>
          </cell>
          <cell r="B672" t="str">
            <v>CABO 150,00MM2 - ISOLAMENTO PARA 0,7KV</v>
          </cell>
          <cell r="C672" t="str">
            <v>M</v>
          </cell>
          <cell r="D672">
            <v>58.76</v>
          </cell>
        </row>
        <row r="673">
          <cell r="A673" t="str">
            <v>09.03.17</v>
          </cell>
          <cell r="B673" t="str">
            <v>CABO 185,00MM2 - ISOLAMENTO PARA 0,7KV</v>
          </cell>
          <cell r="C673" t="str">
            <v>M</v>
          </cell>
          <cell r="D673">
            <v>72.239999999999995</v>
          </cell>
        </row>
        <row r="674">
          <cell r="A674" t="str">
            <v>09.03.18</v>
          </cell>
          <cell r="B674" t="str">
            <v>CABO 240,00MM2 - ISOLAMENTO PARA 0,7KV</v>
          </cell>
          <cell r="C674" t="str">
            <v>M</v>
          </cell>
          <cell r="D674">
            <v>94.83</v>
          </cell>
        </row>
        <row r="675">
          <cell r="A675" t="str">
            <v>09.03.29</v>
          </cell>
          <cell r="B675" t="str">
            <v>FIO 2,50MM2 - ISOLAMENTO PARA 1,0KV</v>
          </cell>
          <cell r="C675" t="str">
            <v>M</v>
          </cell>
          <cell r="D675">
            <v>1.66</v>
          </cell>
        </row>
        <row r="676">
          <cell r="A676" t="str">
            <v>09.03.30</v>
          </cell>
          <cell r="B676" t="str">
            <v>FIO 4,00MM2 - ISOLAMENTO PARA 1,0KV</v>
          </cell>
          <cell r="C676" t="str">
            <v>M</v>
          </cell>
          <cell r="D676">
            <v>2.38</v>
          </cell>
        </row>
        <row r="677">
          <cell r="A677" t="str">
            <v>09.03.31</v>
          </cell>
          <cell r="B677" t="str">
            <v>FIO 6,00MM2 - ISOLAMENTO PARA 1,0KV</v>
          </cell>
          <cell r="C677" t="str">
            <v>M</v>
          </cell>
          <cell r="D677">
            <v>3.2</v>
          </cell>
        </row>
        <row r="678">
          <cell r="A678" t="str">
            <v>09.03.32</v>
          </cell>
          <cell r="B678" t="str">
            <v>CABO 10,00MM2 - ISOLAMENTO PARA 1,0KV</v>
          </cell>
          <cell r="C678" t="str">
            <v>M</v>
          </cell>
          <cell r="D678">
            <v>6.19</v>
          </cell>
        </row>
        <row r="679">
          <cell r="A679" t="str">
            <v>09.03.33</v>
          </cell>
          <cell r="B679" t="str">
            <v>CABO 16,00MM2 - ISOLAMENTO PARA 1,0KV</v>
          </cell>
          <cell r="C679" t="str">
            <v>M</v>
          </cell>
          <cell r="D679">
            <v>8.14</v>
          </cell>
        </row>
        <row r="680">
          <cell r="A680" t="str">
            <v>09.03.34</v>
          </cell>
          <cell r="B680" t="str">
            <v>CABO 25,00MM2 - ISOLAMENTO PARA 1,0KV</v>
          </cell>
          <cell r="C680" t="str">
            <v>M</v>
          </cell>
          <cell r="D680">
            <v>12.61</v>
          </cell>
        </row>
        <row r="681">
          <cell r="A681" t="str">
            <v>09.03.35</v>
          </cell>
          <cell r="B681" t="str">
            <v>CABO 35,00MM2 - ISOLAMENTO PARA 1,0KV</v>
          </cell>
          <cell r="C681" t="str">
            <v>M</v>
          </cell>
          <cell r="D681">
            <v>17.489999999999998</v>
          </cell>
        </row>
        <row r="682">
          <cell r="A682" t="str">
            <v>09.03.36</v>
          </cell>
          <cell r="B682" t="str">
            <v>CABO 50,00MM2 - ISOLAMENTO PARA 1,0KV</v>
          </cell>
          <cell r="C682" t="str">
            <v>M</v>
          </cell>
          <cell r="D682">
            <v>23.37</v>
          </cell>
        </row>
        <row r="683">
          <cell r="A683" t="str">
            <v>09.03.37</v>
          </cell>
          <cell r="B683" t="str">
            <v>CABO 70,00MM2 - ISOLAMENTO PARA 1,OKV</v>
          </cell>
          <cell r="C683" t="str">
            <v>M</v>
          </cell>
          <cell r="D683">
            <v>32.54</v>
          </cell>
        </row>
        <row r="684">
          <cell r="A684" t="str">
            <v>09.03.38</v>
          </cell>
          <cell r="B684" t="str">
            <v>CABO 95,00MM2 - ISOLAMENTO PARA 1,0KV</v>
          </cell>
          <cell r="C684" t="str">
            <v>M</v>
          </cell>
          <cell r="D684">
            <v>38.86</v>
          </cell>
        </row>
        <row r="685">
          <cell r="A685" t="str">
            <v>09.03.39</v>
          </cell>
          <cell r="B685" t="str">
            <v>CABO 120,00MM2 - ISOLAMENTO PARA 1,0KV</v>
          </cell>
          <cell r="C685" t="str">
            <v>M</v>
          </cell>
          <cell r="D685">
            <v>50.37</v>
          </cell>
        </row>
        <row r="686">
          <cell r="A686" t="str">
            <v>09.03.40</v>
          </cell>
          <cell r="B686" t="str">
            <v>CABO 150,00MM2 - ISOLAMENTO PARA 1,0KV</v>
          </cell>
          <cell r="C686" t="str">
            <v>M</v>
          </cell>
          <cell r="D686">
            <v>63.95</v>
          </cell>
        </row>
        <row r="687">
          <cell r="A687" t="str">
            <v>09.03.41</v>
          </cell>
          <cell r="B687" t="str">
            <v>CABO 185,00MM2 - ISOLAMENTO PARA 1,0KV</v>
          </cell>
          <cell r="C687" t="str">
            <v>M</v>
          </cell>
          <cell r="D687">
            <v>79.39</v>
          </cell>
        </row>
        <row r="688">
          <cell r="A688" t="str">
            <v>09.03.42</v>
          </cell>
          <cell r="B688" t="str">
            <v>CABO 240,00MM2 - ISOLAMENTO PARA 1,0KV</v>
          </cell>
          <cell r="C688" t="str">
            <v>M</v>
          </cell>
          <cell r="D688">
            <v>103.36</v>
          </cell>
        </row>
        <row r="689">
          <cell r="A689" t="str">
            <v>09.03.60</v>
          </cell>
          <cell r="B689" t="str">
            <v>FIO TELEFONICO INTERNO TIPO FI-60 PAR TRANCADO</v>
          </cell>
          <cell r="C689" t="str">
            <v>M</v>
          </cell>
          <cell r="D689">
            <v>0.7</v>
          </cell>
        </row>
        <row r="690">
          <cell r="A690" t="str">
            <v>09.03.61</v>
          </cell>
          <cell r="B690" t="str">
            <v>FIO TELEFONICO EXTERNO TIPO FE-100 PAR PARALELO</v>
          </cell>
          <cell r="C690" t="str">
            <v>M</v>
          </cell>
          <cell r="D690">
            <v>0.85</v>
          </cell>
        </row>
        <row r="691">
          <cell r="A691" t="str">
            <v>09.03.72</v>
          </cell>
          <cell r="B691" t="str">
            <v>CABO FLEXIVEL PVC-750V - 2 CONDUTORES - 4.00 MM2</v>
          </cell>
          <cell r="C691" t="str">
            <v>M</v>
          </cell>
          <cell r="D691">
            <v>4.66</v>
          </cell>
        </row>
        <row r="692">
          <cell r="A692" t="str">
            <v>09.03.76</v>
          </cell>
          <cell r="B692" t="str">
            <v>CABO FLEXIVEL PVC-750V - 3 CONDUTORES - 2.50 MM2</v>
          </cell>
          <cell r="C692" t="str">
            <v>M</v>
          </cell>
          <cell r="D692">
            <v>4.3499999999999996</v>
          </cell>
        </row>
        <row r="693">
          <cell r="A693" t="str">
            <v>09.04.00</v>
          </cell>
          <cell r="B693" t="str">
            <v>COMPONENTES DE QUADROS ELETRICOS</v>
          </cell>
        </row>
        <row r="694">
          <cell r="A694" t="str">
            <v>09.04.02</v>
          </cell>
          <cell r="B694" t="str">
            <v>SINALIZADOR LUMINOSO DIAMETRO 22MM C/ LAMPADA</v>
          </cell>
          <cell r="C694" t="str">
            <v>UN</v>
          </cell>
          <cell r="D694">
            <v>46.13</v>
          </cell>
        </row>
        <row r="695">
          <cell r="A695" t="str">
            <v>09.04.03</v>
          </cell>
          <cell r="B695" t="str">
            <v>SINALIZADOR LUMINOSO DIAMETRO 30 MM C/LAMPADA</v>
          </cell>
          <cell r="C695" t="str">
            <v>UN</v>
          </cell>
          <cell r="D695">
            <v>44.63</v>
          </cell>
        </row>
        <row r="696">
          <cell r="A696" t="str">
            <v>09.04.27</v>
          </cell>
          <cell r="B696" t="str">
            <v>CONTATOR AUXILIAR C/ 2NA + 2NF</v>
          </cell>
          <cell r="C696" t="str">
            <v>UN</v>
          </cell>
          <cell r="D696">
            <v>84.62</v>
          </cell>
        </row>
        <row r="697">
          <cell r="A697" t="str">
            <v>09.04.33</v>
          </cell>
          <cell r="B697" t="str">
            <v>CONTATOR TRIPOLAR I NOMINAL 55A</v>
          </cell>
          <cell r="C697" t="str">
            <v>UN</v>
          </cell>
          <cell r="D697">
            <v>398.69</v>
          </cell>
        </row>
        <row r="698">
          <cell r="A698" t="str">
            <v>09.04.34</v>
          </cell>
          <cell r="B698" t="str">
            <v>CONTATOR TRIPOLAR I NOMIMAL 90A</v>
          </cell>
          <cell r="C698" t="str">
            <v>UN</v>
          </cell>
          <cell r="D698">
            <v>648.04</v>
          </cell>
        </row>
        <row r="699">
          <cell r="A699" t="str">
            <v>09.04.40</v>
          </cell>
          <cell r="B699" t="str">
            <v>RELE BIMETALICO DE SOBRECARGA AJUSTE DE 6 ATE 12.5 A</v>
          </cell>
          <cell r="C699" t="str">
            <v>UN</v>
          </cell>
          <cell r="D699">
            <v>105.02</v>
          </cell>
        </row>
        <row r="700">
          <cell r="A700" t="str">
            <v>09.04.44</v>
          </cell>
          <cell r="B700" t="str">
            <v>RELE BIMETALICO DE SOBRECARGA AJUSTE DE 63 ATE 135 A</v>
          </cell>
          <cell r="C700" t="str">
            <v>UN</v>
          </cell>
          <cell r="D700">
            <v>473.39</v>
          </cell>
        </row>
        <row r="701">
          <cell r="A701" t="str">
            <v>09.04.48</v>
          </cell>
          <cell r="B701" t="str">
            <v>RELE DE TEMPO ELETRONICO AJUSTE DE 6 ATE 60 S</v>
          </cell>
          <cell r="C701" t="str">
            <v>UN</v>
          </cell>
          <cell r="D701">
            <v>82.53</v>
          </cell>
        </row>
        <row r="702">
          <cell r="A702" t="str">
            <v>09.04.72</v>
          </cell>
          <cell r="B702" t="str">
            <v>INTERRUPTOR DIFERENCIAL TETRAPOLAR - 40A - SENSIBILIDADE 30MA - 380V</v>
          </cell>
          <cell r="C702" t="str">
            <v>UN</v>
          </cell>
          <cell r="D702">
            <v>150.55000000000001</v>
          </cell>
        </row>
        <row r="703">
          <cell r="A703" t="str">
            <v>09.04.73</v>
          </cell>
          <cell r="B703" t="str">
            <v>INTERRUPTOR DIFERENCIAL TETRAPOLAR - 50A SENSIBILIDADE 30MA - 380V</v>
          </cell>
          <cell r="C703" t="str">
            <v>UN</v>
          </cell>
          <cell r="D703">
            <v>180.22</v>
          </cell>
        </row>
        <row r="704">
          <cell r="A704" t="str">
            <v>09.04.74</v>
          </cell>
          <cell r="B704" t="str">
            <v>INTERRUPTOR DIFERENCIAL TETRAPOLAR - 70A - SENSIBILIDADE 30MA - 380V</v>
          </cell>
          <cell r="C704" t="str">
            <v>UN</v>
          </cell>
          <cell r="D704">
            <v>283.58</v>
          </cell>
        </row>
        <row r="705">
          <cell r="A705" t="str">
            <v>09.04.75</v>
          </cell>
          <cell r="B705" t="str">
            <v>INTERRUPTOR DIFERENCIAL TETRAPOLAR - 63A SENSIBIL. 30MA - 380V</v>
          </cell>
          <cell r="C705" t="str">
            <v>UN</v>
          </cell>
          <cell r="D705">
            <v>185.3</v>
          </cell>
        </row>
        <row r="706">
          <cell r="A706" t="str">
            <v>09.04.76</v>
          </cell>
          <cell r="B706" t="str">
            <v>INTERRUPTOR DIFERENCIAL TETRAPOLAR - 80A SENSIBIL. 30MA - 380V</v>
          </cell>
          <cell r="C706" t="str">
            <v>UN</v>
          </cell>
          <cell r="D706">
            <v>301.86</v>
          </cell>
        </row>
        <row r="707">
          <cell r="A707" t="str">
            <v>09.04.77</v>
          </cell>
          <cell r="B707" t="str">
            <v>INTERRUPTOR DIFERENCIAL TETRAPOLAR - 100A SENSIBIL. 30MA - 380V</v>
          </cell>
          <cell r="C707" t="str">
            <v>UN</v>
          </cell>
          <cell r="D707">
            <v>711.88</v>
          </cell>
        </row>
        <row r="708">
          <cell r="A708" t="str">
            <v>09.04.78</v>
          </cell>
          <cell r="B708" t="str">
            <v>INTERRUPTOR DIFERENCIAL TETRAPOLAR - 125A SENSIBIL. 30MA - 380V</v>
          </cell>
          <cell r="C708" t="str">
            <v>UN</v>
          </cell>
          <cell r="D708">
            <v>1318.1</v>
          </cell>
        </row>
        <row r="709">
          <cell r="A709" t="str">
            <v>09.04.81</v>
          </cell>
          <cell r="B709" t="str">
            <v>INTERRUPTOR DIFERENCIAL TETRAPOLAR - 63A SENSIBIL. 100MA - 380V</v>
          </cell>
          <cell r="C709" t="str">
            <v>UN</v>
          </cell>
          <cell r="D709">
            <v>204.23</v>
          </cell>
        </row>
        <row r="710">
          <cell r="A710" t="str">
            <v>09.04.87</v>
          </cell>
          <cell r="B710" t="str">
            <v>INTERRUPTOR DIFERENCIAL TETRAPOLAR - 63A SENSIBIL. 300MA - 380V</v>
          </cell>
          <cell r="C710" t="str">
            <v>UN</v>
          </cell>
          <cell r="D710">
            <v>218.06</v>
          </cell>
        </row>
        <row r="711">
          <cell r="A711" t="str">
            <v>09.04.88</v>
          </cell>
          <cell r="B711" t="str">
            <v>INTERRUPTOR DIFERENCIAL TETRAPOLAR - 80A SENSIBIL. 300MA - 380V</v>
          </cell>
          <cell r="C711" t="str">
            <v>UN</v>
          </cell>
          <cell r="D711">
            <v>298.49</v>
          </cell>
        </row>
        <row r="712">
          <cell r="A712" t="str">
            <v>09.04.90</v>
          </cell>
          <cell r="B712" t="str">
            <v>INTERRUPTOR DIFERENCIAL TETRAPOLAR - 125A SENSIBIL. 300MA - 380V</v>
          </cell>
          <cell r="C712" t="str">
            <v>UN</v>
          </cell>
          <cell r="D712">
            <v>878.29</v>
          </cell>
        </row>
        <row r="713">
          <cell r="A713" t="str">
            <v>09.05.00</v>
          </cell>
          <cell r="B713" t="str">
            <v>QUADROS E CAIXAS</v>
          </cell>
        </row>
        <row r="714">
          <cell r="A714" t="str">
            <v>09.05.01</v>
          </cell>
          <cell r="B714" t="str">
            <v>QUADRO DE DISTRIBUICAO EM CHAPA METALICA - PARA ATE 4 DISJUNTORES</v>
          </cell>
          <cell r="C714" t="str">
            <v>UN</v>
          </cell>
          <cell r="D714">
            <v>20.93</v>
          </cell>
        </row>
        <row r="715">
          <cell r="A715" t="str">
            <v>09.05.02</v>
          </cell>
          <cell r="B715" t="str">
            <v>QUADRO DE DISTRIBUICAO EM CHAPA METALICA - PARA ATE 8 DISJUNTORES</v>
          </cell>
          <cell r="C715" t="str">
            <v>UN</v>
          </cell>
          <cell r="D715">
            <v>29.03</v>
          </cell>
        </row>
        <row r="716">
          <cell r="A716" t="str">
            <v>09.05.03</v>
          </cell>
          <cell r="B716" t="str">
            <v>QUADRO DE DISTRIBUICAO EM CHAPA METALICA - PARA ATE 10 DISJUNTORES</v>
          </cell>
          <cell r="C716" t="str">
            <v>UN</v>
          </cell>
          <cell r="D716">
            <v>34.43</v>
          </cell>
        </row>
        <row r="717">
          <cell r="A717" t="str">
            <v>09.05.04</v>
          </cell>
          <cell r="B717" t="str">
            <v>QUADRO DE DISTRIBUICAO EM CHAPA METALICA - PARA ATE 12 DISJUNTORES</v>
          </cell>
          <cell r="C717" t="str">
            <v>UN</v>
          </cell>
          <cell r="D717">
            <v>34.61</v>
          </cell>
        </row>
        <row r="718">
          <cell r="A718" t="str">
            <v>09.05.06</v>
          </cell>
          <cell r="B718" t="str">
            <v>QUADRO DE DISTRIBUICAO EM CHAPA METALICA - PARA ATE 16 DISJUNTORES</v>
          </cell>
          <cell r="C718" t="str">
            <v>UN</v>
          </cell>
          <cell r="D718">
            <v>124.82</v>
          </cell>
        </row>
        <row r="719">
          <cell r="A719" t="str">
            <v>09.05.08</v>
          </cell>
          <cell r="B719" t="str">
            <v>QUADRO DE DISTRIBUICAO EM CHAPA METALICA - PARA ATE 20 DISJUNTORES</v>
          </cell>
          <cell r="C719" t="str">
            <v>UN</v>
          </cell>
          <cell r="D719">
            <v>149.63</v>
          </cell>
        </row>
        <row r="720">
          <cell r="A720" t="str">
            <v>09.05.10</v>
          </cell>
          <cell r="B720" t="str">
            <v>QUADRO DE DISTRIBUICAO EM CHAPA METALICA - PARA ATE 24 DISJUNTORES</v>
          </cell>
          <cell r="C720" t="str">
            <v>UN</v>
          </cell>
          <cell r="D720">
            <v>168.81</v>
          </cell>
        </row>
        <row r="721">
          <cell r="A721" t="str">
            <v>09.05.11</v>
          </cell>
          <cell r="B721" t="str">
            <v>QUADRO DE DISTRIBUICAO EM CHAPA METALICA - PARA ATE 26 DISJUNTORES</v>
          </cell>
          <cell r="C721" t="str">
            <v>UN</v>
          </cell>
          <cell r="D721">
            <v>174.33</v>
          </cell>
        </row>
        <row r="722">
          <cell r="A722" t="str">
            <v>09.05.12</v>
          </cell>
          <cell r="B722" t="str">
            <v>QUADRO DE DISTRIBUICAO EM CHAPA METALICA - PARA ATE 28 DISJUNTORES</v>
          </cell>
          <cell r="C722" t="str">
            <v>UN</v>
          </cell>
          <cell r="D722">
            <v>179.79</v>
          </cell>
        </row>
        <row r="723">
          <cell r="A723" t="str">
            <v>09.05.14</v>
          </cell>
          <cell r="B723" t="str">
            <v>QUADRO DE DISTRIBUICAO EM CHAPA METALICA - PARA ATE 32 DISJUNTORES</v>
          </cell>
          <cell r="C723" t="str">
            <v>UN</v>
          </cell>
          <cell r="D723">
            <v>220.88</v>
          </cell>
        </row>
        <row r="724">
          <cell r="A724" t="str">
            <v>09.05.16</v>
          </cell>
          <cell r="B724" t="str">
            <v>QUADRO DE DISTRIBUICAO EM CHAPA METALICA - PARA ATE 36 DISJUNTORES</v>
          </cell>
          <cell r="C724" t="str">
            <v>UN</v>
          </cell>
          <cell r="D724">
            <v>238.15</v>
          </cell>
        </row>
        <row r="725">
          <cell r="A725" t="str">
            <v>09.05.18</v>
          </cell>
          <cell r="B725" t="str">
            <v>QUADRO DE DISTRIBUICAO EM CHAPA METALICA - PARA ATE 40 DISJUNTORES</v>
          </cell>
          <cell r="C725" t="str">
            <v>UN</v>
          </cell>
          <cell r="D725">
            <v>240.45</v>
          </cell>
        </row>
        <row r="726">
          <cell r="A726" t="str">
            <v>09.05.19</v>
          </cell>
          <cell r="B726" t="str">
            <v>QUADRO DE DISTRIBUICAO EM CHAPA METALICA - PARA ATE 60 DISJUNTORES</v>
          </cell>
          <cell r="C726" t="str">
            <v>UN</v>
          </cell>
          <cell r="D726">
            <v>557.42999999999995</v>
          </cell>
        </row>
        <row r="727">
          <cell r="A727" t="str">
            <v>09.05.20</v>
          </cell>
          <cell r="B727" t="str">
            <v>DISJUNTOR AUTOMATICO TIPO"QUICK-LAG" - 10 A 30A</v>
          </cell>
          <cell r="C727" t="str">
            <v>UN</v>
          </cell>
          <cell r="D727">
            <v>7.85</v>
          </cell>
        </row>
        <row r="728">
          <cell r="A728" t="str">
            <v>09.05.21</v>
          </cell>
          <cell r="B728" t="str">
            <v>CAIXA EM ALUMINIO FUNDIDO P/EQUIPAMENTOS C/TAMPA 25X20X15 CM</v>
          </cell>
          <cell r="C728" t="str">
            <v>UN</v>
          </cell>
          <cell r="D728">
            <v>146.88999999999999</v>
          </cell>
        </row>
        <row r="729">
          <cell r="A729" t="str">
            <v>09.05.22</v>
          </cell>
          <cell r="B729" t="str">
            <v>CAIXA EM ALUMINIO FUNDIDO P/EQUIPAMENTOS C/TAMPA 34X27X13 CM</v>
          </cell>
          <cell r="C729" t="str">
            <v>UN</v>
          </cell>
          <cell r="D729">
            <v>192.49</v>
          </cell>
        </row>
        <row r="730">
          <cell r="A730" t="str">
            <v>09.05.23</v>
          </cell>
          <cell r="B730" t="str">
            <v>CAIXA EM ALUMINIO FUNDIDO P/ EQUIP. C/TAMPA 45X30X25CM</v>
          </cell>
          <cell r="C730" t="str">
            <v>UN</v>
          </cell>
          <cell r="D730">
            <v>622.77</v>
          </cell>
        </row>
        <row r="731">
          <cell r="A731" t="str">
            <v>09.05.24</v>
          </cell>
          <cell r="B731" t="str">
            <v>CAIXA DE PASSAGEM EM FERRO ESTAMPADO - 3"X3" INCLUSIVE ESPELHO</v>
          </cell>
          <cell r="C731" t="str">
            <v>UN</v>
          </cell>
          <cell r="D731">
            <v>4.63</v>
          </cell>
        </row>
        <row r="732">
          <cell r="A732" t="str">
            <v>09.05.25</v>
          </cell>
          <cell r="B732" t="str">
            <v>CAIXA DE PASSAGEM,EM FERRO ESTAMPADO - 4"X2",INCLUSIVE ESPELHO</v>
          </cell>
          <cell r="C732" t="str">
            <v>UN</v>
          </cell>
          <cell r="D732">
            <v>4.16</v>
          </cell>
        </row>
        <row r="733">
          <cell r="A733" t="str">
            <v>09.05.26</v>
          </cell>
          <cell r="B733" t="str">
            <v>CAIXA DE PASSAGEM,EM FERRO ESTAMPADO - 4"X4",INCLUSIVE ESPELHO</v>
          </cell>
          <cell r="C733" t="str">
            <v>UN</v>
          </cell>
          <cell r="D733">
            <v>7.22</v>
          </cell>
        </row>
        <row r="734">
          <cell r="A734" t="str">
            <v>09.05.27</v>
          </cell>
          <cell r="B734" t="str">
            <v>CAIXA DE PASSAGEM EM FERRO ESTAMPADO C/FUNDO MOVEL</v>
          </cell>
          <cell r="C734" t="str">
            <v>UN</v>
          </cell>
          <cell r="D734">
            <v>4.57</v>
          </cell>
        </row>
        <row r="735">
          <cell r="A735" t="str">
            <v>09.05.28</v>
          </cell>
          <cell r="B735" t="str">
            <v>CAIXA DE PASSAGEM,TIPO CONDULETE - 1/2"</v>
          </cell>
          <cell r="C735" t="str">
            <v>UN</v>
          </cell>
          <cell r="D735">
            <v>7.89</v>
          </cell>
        </row>
        <row r="736">
          <cell r="A736" t="str">
            <v>09.05.29</v>
          </cell>
          <cell r="B736" t="str">
            <v>CAIXA DE PASSAGEM,TIPO CONDULETE - 3/4"</v>
          </cell>
          <cell r="C736" t="str">
            <v>UN</v>
          </cell>
          <cell r="D736">
            <v>8.66</v>
          </cell>
        </row>
        <row r="737">
          <cell r="A737" t="str">
            <v>09.05.30</v>
          </cell>
          <cell r="B737" t="str">
            <v>CAIXA DE PASSAGEM,TIPO CONDULETE - 1"</v>
          </cell>
          <cell r="C737" t="str">
            <v>UN</v>
          </cell>
          <cell r="D737">
            <v>11.19</v>
          </cell>
        </row>
        <row r="738">
          <cell r="A738" t="str">
            <v>09.05.31</v>
          </cell>
          <cell r="B738" t="str">
            <v>CAIXA DE PASSAGEM,TIPO CONDULETE - 1 1/4"</v>
          </cell>
          <cell r="C738" t="str">
            <v>UN</v>
          </cell>
          <cell r="D738">
            <v>16.97</v>
          </cell>
        </row>
        <row r="739">
          <cell r="A739" t="str">
            <v>09.05.32</v>
          </cell>
          <cell r="B739" t="str">
            <v>CAIXA DE PASSAGEM,TIPO CONDULETE - 1 1/2"</v>
          </cell>
          <cell r="C739" t="str">
            <v>UN</v>
          </cell>
          <cell r="D739">
            <v>21.55</v>
          </cell>
        </row>
        <row r="740">
          <cell r="A740" t="str">
            <v>09.05.33</v>
          </cell>
          <cell r="B740" t="str">
            <v>CAIXA DE PASSAGEM,TIPO CONDULETE - 2"</v>
          </cell>
          <cell r="C740" t="str">
            <v>UN</v>
          </cell>
          <cell r="D740">
            <v>30.26</v>
          </cell>
        </row>
        <row r="741">
          <cell r="A741" t="str">
            <v>09.05.34</v>
          </cell>
          <cell r="B741" t="str">
            <v>CAIXA DE PASSAGEM TIPO CONDULETE - 2 1/2"</v>
          </cell>
          <cell r="C741" t="str">
            <v>UN</v>
          </cell>
          <cell r="D741">
            <v>40.78</v>
          </cell>
        </row>
        <row r="742">
          <cell r="A742" t="str">
            <v>09.05.35</v>
          </cell>
          <cell r="B742" t="str">
            <v>CAIXA DE PASSAGEM TIPO CONDULETE - 3"</v>
          </cell>
          <cell r="C742" t="str">
            <v>UN</v>
          </cell>
          <cell r="D742">
            <v>54.73</v>
          </cell>
        </row>
        <row r="743">
          <cell r="A743" t="str">
            <v>09.05.37</v>
          </cell>
          <cell r="B743" t="str">
            <v>CAIXA DE PASSAGEM TIPO CONDULETE - 4"</v>
          </cell>
          <cell r="C743" t="str">
            <v>UN</v>
          </cell>
          <cell r="D743">
            <v>88.4</v>
          </cell>
        </row>
        <row r="744">
          <cell r="A744" t="str">
            <v>09.05.38</v>
          </cell>
          <cell r="B744" t="str">
            <v>CAIXA PVC-4"X2" - P/ELETRODUTO QUADRADO 16X16 MM INCL. ESPELHO</v>
          </cell>
          <cell r="C744" t="str">
            <v>UN</v>
          </cell>
          <cell r="D744">
            <v>11.99</v>
          </cell>
        </row>
        <row r="745">
          <cell r="A745" t="str">
            <v>09.05.39</v>
          </cell>
          <cell r="B745" t="str">
            <v>CAIXA DE PASSAGEM CH METÁLICA C/TAMPA PARAF. 10X10X8 CM</v>
          </cell>
          <cell r="C745" t="str">
            <v>UN</v>
          </cell>
          <cell r="D745">
            <v>18.739999999999998</v>
          </cell>
        </row>
        <row r="746">
          <cell r="A746" t="str">
            <v>09.05.40</v>
          </cell>
          <cell r="B746" t="str">
            <v>CAIXA DE PASSAGEM,CHAPA METALICA C/TAMPA PARAFUSADA - 20X20X10CM</v>
          </cell>
          <cell r="C746" t="str">
            <v>UN</v>
          </cell>
          <cell r="D746">
            <v>19.260000000000002</v>
          </cell>
        </row>
        <row r="747">
          <cell r="A747" t="str">
            <v>09.05.41</v>
          </cell>
          <cell r="B747" t="str">
            <v>CAIXA DE PASSAGEM,CHAPA METALICA C/TAMPA PARAFUSADA - 30X30X12CM</v>
          </cell>
          <cell r="C747" t="str">
            <v>UN</v>
          </cell>
          <cell r="D747">
            <v>33.340000000000003</v>
          </cell>
        </row>
        <row r="748">
          <cell r="A748" t="str">
            <v>09.05.42</v>
          </cell>
          <cell r="B748" t="str">
            <v>CAIXA DE PASSAGEM,CHAPA METALICA C/TAMPA PARAFUSADA - 40X40X15CM</v>
          </cell>
          <cell r="C748" t="str">
            <v>UN</v>
          </cell>
          <cell r="D748">
            <v>48.93</v>
          </cell>
        </row>
        <row r="749">
          <cell r="A749" t="str">
            <v>09.05.50</v>
          </cell>
          <cell r="B749" t="str">
            <v>CAIXA DE PASSAGEM,CHAPA METALICA C/PORTA E FECHADURA - 40X40X15CM</v>
          </cell>
          <cell r="C749" t="str">
            <v>UN</v>
          </cell>
          <cell r="D749">
            <v>40.340000000000003</v>
          </cell>
        </row>
        <row r="750">
          <cell r="A750" t="str">
            <v>09.05.51</v>
          </cell>
          <cell r="B750" t="str">
            <v>CAIXA DE PASSAGEM,CHAPA METALICA C/PORTA E FECHADURA - 50X50X15CM</v>
          </cell>
          <cell r="C750" t="str">
            <v>UN</v>
          </cell>
          <cell r="D750">
            <v>66.349999999999994</v>
          </cell>
        </row>
        <row r="751">
          <cell r="A751" t="str">
            <v>09.05.53</v>
          </cell>
          <cell r="B751" t="str">
            <v>CAIXA DE PASSAGEM CH METÁLICA C/ TAMPA PARAF. 150X150X10 CM</v>
          </cell>
          <cell r="C751" t="str">
            <v>UN</v>
          </cell>
          <cell r="D751">
            <v>236.06</v>
          </cell>
        </row>
        <row r="752">
          <cell r="A752" t="str">
            <v>09.05.55</v>
          </cell>
          <cell r="B752" t="str">
            <v>CAIXA DE PASSAGEM EM ALVENARIA - ESCAVACAO E APILOAMENTO</v>
          </cell>
          <cell r="C752" t="str">
            <v>M3</v>
          </cell>
          <cell r="D752">
            <v>16.940000000000001</v>
          </cell>
        </row>
        <row r="753">
          <cell r="A753" t="str">
            <v>09.05.56</v>
          </cell>
          <cell r="B753" t="str">
            <v>CAIXA DE PASSAGEM EM ALVENARIA - LASTRO DE BRITA (FUNDO)</v>
          </cell>
          <cell r="C753" t="str">
            <v>M3</v>
          </cell>
          <cell r="D753">
            <v>57.41</v>
          </cell>
        </row>
        <row r="754">
          <cell r="A754" t="str">
            <v>09.05.57</v>
          </cell>
          <cell r="B754" t="str">
            <v>CAIXA DE PASSAGEM EM ALVENARIA - LASTRO DE CONCRETO (FUNDO)</v>
          </cell>
          <cell r="C754" t="str">
            <v>M3</v>
          </cell>
          <cell r="D754">
            <v>282.02</v>
          </cell>
        </row>
        <row r="755">
          <cell r="A755" t="str">
            <v>09.05.58</v>
          </cell>
          <cell r="B755" t="str">
            <v>CAIXA DE PASSAGEM EM ALVENARIA - PAREDE DE 1/2 TIJOLO,REVESTIDA</v>
          </cell>
          <cell r="C755" t="str">
            <v>M2</v>
          </cell>
          <cell r="D755">
            <v>79.58</v>
          </cell>
        </row>
        <row r="756">
          <cell r="A756" t="str">
            <v>09.05.59</v>
          </cell>
          <cell r="B756" t="str">
            <v>CAIXA DE PASSAGEM EM ALVENARIA - PAREDE DE 1 TIJOLO,REVESTIDA</v>
          </cell>
          <cell r="C756" t="str">
            <v>M2</v>
          </cell>
          <cell r="D756">
            <v>116.54</v>
          </cell>
        </row>
        <row r="757">
          <cell r="A757" t="str">
            <v>09.05.60</v>
          </cell>
          <cell r="B757" t="str">
            <v>CAIXA DE PASSAGEM EM ALVENARIA - TAMPA DE CONCRETO</v>
          </cell>
          <cell r="C757" t="str">
            <v>M2</v>
          </cell>
          <cell r="D757">
            <v>77.02</v>
          </cell>
        </row>
        <row r="758">
          <cell r="A758" t="str">
            <v>09.05.62</v>
          </cell>
          <cell r="B758" t="str">
            <v>CAIXA TELEFONICA INTERNA PADRAO TELESP N.2 20X20X12CM</v>
          </cell>
          <cell r="C758" t="str">
            <v>UN</v>
          </cell>
          <cell r="D758">
            <v>39.71</v>
          </cell>
        </row>
        <row r="759">
          <cell r="A759" t="str">
            <v>09.05.63</v>
          </cell>
          <cell r="B759" t="str">
            <v>CAIXA TELEFONICA INTERNA PADRAO TELESP N.3 40X40X12CM</v>
          </cell>
          <cell r="C759" t="str">
            <v>UN</v>
          </cell>
          <cell r="D759">
            <v>70.69</v>
          </cell>
        </row>
        <row r="760">
          <cell r="A760" t="str">
            <v>09.05.64</v>
          </cell>
          <cell r="B760" t="str">
            <v>CAIXA TELEFONICA INTERNA PADRAO TELESP N. 4 60X60X12CM</v>
          </cell>
          <cell r="C760" t="str">
            <v>UN</v>
          </cell>
          <cell r="D760">
            <v>126.87</v>
          </cell>
        </row>
        <row r="761">
          <cell r="A761" t="str">
            <v>09.05.65</v>
          </cell>
          <cell r="B761" t="str">
            <v>CAIXA TELEFONICA INTERNA PADRAO TELESP N. 5 80X80X12CM</v>
          </cell>
          <cell r="C761" t="str">
            <v>UN</v>
          </cell>
          <cell r="D761">
            <v>225.48</v>
          </cell>
        </row>
        <row r="762">
          <cell r="A762" t="str">
            <v>09.05.66</v>
          </cell>
          <cell r="B762" t="str">
            <v>CAIXA TELEFONICA INTERNA PADRAO TELESP N.6 120X120X15CM</v>
          </cell>
          <cell r="C762" t="str">
            <v>UN</v>
          </cell>
          <cell r="D762">
            <v>448.51</v>
          </cell>
        </row>
        <row r="763">
          <cell r="A763" t="str">
            <v>09.05.67</v>
          </cell>
          <cell r="B763" t="str">
            <v>CAIXA TELEFONICA INTERNA PADRAO TELESP N.7 150X150X17 CM</v>
          </cell>
          <cell r="C763" t="str">
            <v>UN</v>
          </cell>
          <cell r="D763">
            <v>599.47</v>
          </cell>
        </row>
        <row r="764">
          <cell r="A764" t="str">
            <v>09.05.98</v>
          </cell>
          <cell r="B764" t="str">
            <v>QUADRO GERAL OU DE DISTRIBUICAO,EM CHAPA METALICA N.16 ESMALTADA</v>
          </cell>
          <cell r="C764" t="str">
            <v>M2</v>
          </cell>
          <cell r="D764">
            <v>842.22</v>
          </cell>
        </row>
        <row r="765">
          <cell r="A765" t="str">
            <v>09.06.00</v>
          </cell>
          <cell r="B765" t="str">
            <v>CHAVES,FUSIVEIS E ATERRAMENTO</v>
          </cell>
        </row>
        <row r="766">
          <cell r="A766" t="str">
            <v>09.06.13</v>
          </cell>
          <cell r="B766" t="str">
            <v>CHAVE SECCIONADORA TRIPOLAR, ABERT. SOB CARGA - SECA 40A/600V</v>
          </cell>
          <cell r="C766" t="str">
            <v>UN</v>
          </cell>
          <cell r="D766">
            <v>111.58</v>
          </cell>
        </row>
        <row r="767">
          <cell r="A767" t="str">
            <v>09.06.14</v>
          </cell>
          <cell r="B767" t="str">
            <v>CHAVE SECCIONADORA TRIPOLAR, ABERT. SOB CARGA - SECA 63A/600V</v>
          </cell>
          <cell r="C767" t="str">
            <v>UN</v>
          </cell>
          <cell r="D767">
            <v>258.47000000000003</v>
          </cell>
        </row>
        <row r="768">
          <cell r="A768" t="str">
            <v>09.06.15</v>
          </cell>
          <cell r="B768" t="str">
            <v>CHAVE SECCIONADORA TRIPOLAR, ABERT. SOB CARGA - SECA 125A/600V</v>
          </cell>
          <cell r="C768" t="str">
            <v>UN</v>
          </cell>
          <cell r="D768">
            <v>318.63</v>
          </cell>
        </row>
        <row r="769">
          <cell r="A769" t="str">
            <v>09.06.16</v>
          </cell>
          <cell r="B769" t="str">
            <v>CHAVE SECCIONADORA TRIPOLAR, ABERT. SOB CARGA - SECA 160A/600V</v>
          </cell>
          <cell r="C769" t="str">
            <v>UN</v>
          </cell>
          <cell r="D769">
            <v>386.54</v>
          </cell>
        </row>
        <row r="770">
          <cell r="A770" t="str">
            <v>09.06.17</v>
          </cell>
          <cell r="B770" t="str">
            <v>CHAVE SECCIONADORA TRIPOLAR, ABERT. SOB CARGA - SECA 200A/600V</v>
          </cell>
          <cell r="C770" t="str">
            <v>UN</v>
          </cell>
          <cell r="D770">
            <v>415.21</v>
          </cell>
        </row>
        <row r="771">
          <cell r="A771" t="str">
            <v>09.06.18</v>
          </cell>
          <cell r="B771" t="str">
            <v>CHAVE SECCIONADORA TRIPOLAR, ABERT. SOB CARGA - SECA 300A/600V</v>
          </cell>
          <cell r="C771" t="str">
            <v>UN</v>
          </cell>
          <cell r="D771">
            <v>796.92</v>
          </cell>
        </row>
        <row r="772">
          <cell r="A772" t="str">
            <v>09.06.19</v>
          </cell>
          <cell r="B772" t="str">
            <v>CHAVE SECCIONADORA TRIPOLAR, ABERT. SOB CARGA - SECA 400A/600V</v>
          </cell>
          <cell r="C772" t="str">
            <v>UN</v>
          </cell>
          <cell r="D772">
            <v>880.63</v>
          </cell>
        </row>
        <row r="773">
          <cell r="A773" t="str">
            <v>09.06.20</v>
          </cell>
          <cell r="B773" t="str">
            <v>CHAVE SECCIONADORA TRIPOLAR, ABERT. SOB CARGA - SECA 630A/600V</v>
          </cell>
          <cell r="C773" t="str">
            <v>UN</v>
          </cell>
          <cell r="D773">
            <v>1546.16</v>
          </cell>
        </row>
        <row r="774">
          <cell r="A774" t="str">
            <v>09.06.21</v>
          </cell>
          <cell r="B774" t="str">
            <v>CHAVE SECCIONADORA TRIPOLAR, ABERT. SOB CARGA - SECA 800A/600V</v>
          </cell>
          <cell r="C774" t="str">
            <v>UN</v>
          </cell>
          <cell r="D774">
            <v>2057.27</v>
          </cell>
        </row>
        <row r="775">
          <cell r="A775" t="str">
            <v>09.06.22</v>
          </cell>
          <cell r="B775" t="str">
            <v>CHAVE SECCIONADORA TRIPOLAR, ABERT. SOB CARGA - SECA -1000A/600V</v>
          </cell>
          <cell r="C775" t="str">
            <v>UN</v>
          </cell>
          <cell r="D775">
            <v>2567.39</v>
          </cell>
        </row>
        <row r="776">
          <cell r="A776" t="str">
            <v>09.06.23</v>
          </cell>
          <cell r="B776" t="str">
            <v>CHAVE SECCIONADORA TIPO NH,COM BASE E FUSIVEIS - 125A</v>
          </cell>
          <cell r="C776" t="str">
            <v>UN</v>
          </cell>
          <cell r="D776">
            <v>101.06</v>
          </cell>
        </row>
        <row r="777">
          <cell r="A777" t="str">
            <v>09.06.24</v>
          </cell>
          <cell r="B777" t="str">
            <v>CHAVE SECCIONADORA TIPO NH,COM BASE E FUSIVEIS - 250A</v>
          </cell>
          <cell r="C777" t="str">
            <v>UN</v>
          </cell>
          <cell r="D777">
            <v>222.14</v>
          </cell>
        </row>
        <row r="778">
          <cell r="A778" t="str">
            <v>09.06.25</v>
          </cell>
          <cell r="B778" t="str">
            <v>CHAVE SECCIONADORA TIPO NH,COM BASE E FUSIVEIS - 400A</v>
          </cell>
          <cell r="C778" t="str">
            <v>UN</v>
          </cell>
          <cell r="D778">
            <v>301.47000000000003</v>
          </cell>
        </row>
        <row r="779">
          <cell r="A779" t="str">
            <v>09.06.26</v>
          </cell>
          <cell r="B779" t="str">
            <v>CHAVE SECCIONADORA TIPO NH,COM BASE E FUSIVEIS - 630A</v>
          </cell>
          <cell r="C779" t="str">
            <v>UN</v>
          </cell>
          <cell r="D779">
            <v>386.41</v>
          </cell>
        </row>
        <row r="780">
          <cell r="A780" t="str">
            <v>09.06.27</v>
          </cell>
          <cell r="B780" t="str">
            <v>CHAVE SECCIONADORA TRIPOLAR,ABERT.SOB CARGA,COM FUS.NH - 100A/250V</v>
          </cell>
          <cell r="C780" t="str">
            <v>UN</v>
          </cell>
          <cell r="D780">
            <v>103.6</v>
          </cell>
        </row>
        <row r="781">
          <cell r="A781" t="str">
            <v>09.06.28</v>
          </cell>
          <cell r="B781" t="str">
            <v>CHAVE SECCIONADORA TRIPOLAR,ABERT.SOB CARGA,COM FUS.NH - 200A/250V</v>
          </cell>
          <cell r="C781" t="str">
            <v>UN</v>
          </cell>
          <cell r="D781">
            <v>240.04</v>
          </cell>
        </row>
        <row r="782">
          <cell r="A782" t="str">
            <v>09.06.29</v>
          </cell>
          <cell r="B782" t="str">
            <v>CHAVE SECCIONADORA TRIPOLAR,ABERT.SOB CARGA,COM FUS.NH - 400A/250V</v>
          </cell>
          <cell r="C782" t="str">
            <v>UN</v>
          </cell>
          <cell r="D782">
            <v>282.01</v>
          </cell>
        </row>
        <row r="783">
          <cell r="A783" t="str">
            <v>09.06.30</v>
          </cell>
          <cell r="B783" t="str">
            <v>CHAVE SECCIONADORA TRIPOLAR, ABERT. SOB CARGA, COM FUS.NH-630A/600V</v>
          </cell>
          <cell r="C783" t="str">
            <v>UN</v>
          </cell>
          <cell r="D783">
            <v>2423.92</v>
          </cell>
        </row>
        <row r="784">
          <cell r="A784" t="str">
            <v>09.06.31</v>
          </cell>
          <cell r="B784" t="str">
            <v>CHAVE SECCIONADORA TRIPOLAR, ABERT. SOB CARGA, COM FUS NH-800A/600V</v>
          </cell>
          <cell r="C784" t="str">
            <v>UN</v>
          </cell>
          <cell r="D784">
            <v>3213.5</v>
          </cell>
        </row>
        <row r="785">
          <cell r="A785" t="str">
            <v>09.06.36</v>
          </cell>
          <cell r="B785" t="str">
            <v>CHAVE SECCIONADORA ROTATIVA ABERT. SOB CARGA TP (PACCO) - 3X63A</v>
          </cell>
          <cell r="C785" t="str">
            <v>UN</v>
          </cell>
          <cell r="D785">
            <v>144.13999999999999</v>
          </cell>
        </row>
        <row r="786">
          <cell r="A786" t="str">
            <v>09.06.49</v>
          </cell>
          <cell r="B786" t="str">
            <v>FUSIVEL TIPO"DIAZED",TIPO RAPIDO OU RETARDADO - 2/25A</v>
          </cell>
          <cell r="C786" t="str">
            <v>UN</v>
          </cell>
          <cell r="D786">
            <v>2.56</v>
          </cell>
        </row>
        <row r="787">
          <cell r="A787" t="str">
            <v>09.06.50</v>
          </cell>
          <cell r="B787" t="str">
            <v>FUSIVEL TIPO"DIAZED",TIPO RAPIDO OU RETARDADO - 35/63A</v>
          </cell>
          <cell r="C787" t="str">
            <v>UN</v>
          </cell>
          <cell r="D787">
            <v>2.86</v>
          </cell>
        </row>
        <row r="788">
          <cell r="A788" t="str">
            <v>09.06.58</v>
          </cell>
          <cell r="B788" t="str">
            <v>FUSIVEL TIPO NH - 100/200A</v>
          </cell>
          <cell r="C788" t="str">
            <v>UN</v>
          </cell>
          <cell r="D788">
            <v>14.66</v>
          </cell>
        </row>
        <row r="789">
          <cell r="A789" t="str">
            <v>09.06.59</v>
          </cell>
          <cell r="B789" t="str">
            <v>FUSIVEL TIPO NH - 224/355A</v>
          </cell>
          <cell r="C789" t="str">
            <v>UN</v>
          </cell>
          <cell r="D789">
            <v>24.56</v>
          </cell>
        </row>
        <row r="790">
          <cell r="A790" t="str">
            <v>09.06.60</v>
          </cell>
          <cell r="B790" t="str">
            <v>FUSIVEL TIPO NH - 425/630A</v>
          </cell>
          <cell r="C790" t="str">
            <v>UN</v>
          </cell>
          <cell r="D790">
            <v>31.73</v>
          </cell>
        </row>
        <row r="791">
          <cell r="A791" t="str">
            <v>09.06.61</v>
          </cell>
          <cell r="B791" t="str">
            <v>FUSIVEL TIPO NH TAM. 04 DE 800-1250A</v>
          </cell>
          <cell r="C791" t="str">
            <v>UN</v>
          </cell>
          <cell r="D791">
            <v>162.44999999999999</v>
          </cell>
        </row>
        <row r="792">
          <cell r="A792" t="str">
            <v>09.06.62</v>
          </cell>
          <cell r="B792" t="str">
            <v>BASE PARA FUSIVEIS TIPO"DIAZED" - 2/25A</v>
          </cell>
          <cell r="C792" t="str">
            <v>UN</v>
          </cell>
          <cell r="D792">
            <v>20.3</v>
          </cell>
        </row>
        <row r="793">
          <cell r="A793" t="str">
            <v>09.06.63</v>
          </cell>
          <cell r="B793" t="str">
            <v>BASE PARA FUSIVEIS TIPO"DIAZED" - 35/63A</v>
          </cell>
          <cell r="C793" t="str">
            <v>UN</v>
          </cell>
          <cell r="D793">
            <v>21.4</v>
          </cell>
        </row>
        <row r="794">
          <cell r="A794" t="str">
            <v>09.06.64</v>
          </cell>
          <cell r="B794" t="str">
            <v>BASE COM FUSIVEIS TIPO NH - ATE 125A</v>
          </cell>
          <cell r="C794" t="str">
            <v>UN</v>
          </cell>
          <cell r="D794">
            <v>29.36</v>
          </cell>
        </row>
        <row r="795">
          <cell r="A795" t="str">
            <v>09.06.65</v>
          </cell>
          <cell r="B795" t="str">
            <v>BASE COM FUSIVEIS TIPO NH - ATE 250A</v>
          </cell>
          <cell r="C795" t="str">
            <v>UN</v>
          </cell>
          <cell r="D795">
            <v>67.34</v>
          </cell>
        </row>
        <row r="796">
          <cell r="A796" t="str">
            <v>09.06.66</v>
          </cell>
          <cell r="B796" t="str">
            <v>BASE COM FUSIVEIS TIPO NH - ATE 400A</v>
          </cell>
          <cell r="C796" t="str">
            <v>UN</v>
          </cell>
          <cell r="D796">
            <v>84.77</v>
          </cell>
        </row>
        <row r="797">
          <cell r="A797" t="str">
            <v>09.06.67</v>
          </cell>
          <cell r="B797" t="str">
            <v>BASE COM FUSIVEIS TIPO NH - TAM.03 DE 425 - 630A</v>
          </cell>
          <cell r="C797" t="str">
            <v>UN</v>
          </cell>
          <cell r="D797">
            <v>116.95</v>
          </cell>
        </row>
        <row r="798">
          <cell r="A798" t="str">
            <v>09.06.68</v>
          </cell>
          <cell r="B798" t="str">
            <v>BASE COM FUSIVEIS TIPO NH - TAM.04 DE 800 - 1250A</v>
          </cell>
          <cell r="C798" t="str">
            <v>UN</v>
          </cell>
          <cell r="D798">
            <v>412.28</v>
          </cell>
        </row>
        <row r="799">
          <cell r="A799" t="str">
            <v>09.06.69</v>
          </cell>
          <cell r="B799" t="str">
            <v>ISOLADOR DE POLIESTER TP TONEL B.T. USO INTERNO - 15X20MM</v>
          </cell>
          <cell r="C799" t="str">
            <v>UN</v>
          </cell>
          <cell r="D799">
            <v>4.3099999999999996</v>
          </cell>
        </row>
        <row r="800">
          <cell r="A800" t="str">
            <v>09.06.70</v>
          </cell>
          <cell r="B800" t="str">
            <v>ISOLADOR DE POLIESTER TP TONEL B.T. USO INTERNO - 35X45MM</v>
          </cell>
          <cell r="C800" t="str">
            <v>UN</v>
          </cell>
          <cell r="D800">
            <v>8.2200000000000006</v>
          </cell>
        </row>
        <row r="801">
          <cell r="A801" t="str">
            <v>09.06.71</v>
          </cell>
          <cell r="B801" t="str">
            <v>ISOLADOR DE POLIESTER TP TONEL B.T. USO INTERNO - 60X60MM</v>
          </cell>
          <cell r="C801" t="str">
            <v>UN</v>
          </cell>
          <cell r="D801">
            <v>10.19</v>
          </cell>
        </row>
        <row r="802">
          <cell r="A802" t="str">
            <v>09.06.72</v>
          </cell>
          <cell r="B802" t="str">
            <v>ISOLADOR DE POLIESTER TP TONEL B.T. USO INTERNO - 60X75MM</v>
          </cell>
          <cell r="C802" t="str">
            <v>UN</v>
          </cell>
          <cell r="D802">
            <v>12.71</v>
          </cell>
        </row>
        <row r="803">
          <cell r="A803" t="str">
            <v>09.06.73</v>
          </cell>
          <cell r="B803" t="str">
            <v>BARRAMENTO DE COBRE PARA 30A - 6X1MM</v>
          </cell>
          <cell r="C803" t="str">
            <v>M</v>
          </cell>
          <cell r="D803">
            <v>5.91</v>
          </cell>
        </row>
        <row r="804">
          <cell r="A804" t="str">
            <v>09.06.74</v>
          </cell>
          <cell r="B804" t="str">
            <v>BARRAMENTO DE COBRE PARA 60A - 10X2MM</v>
          </cell>
          <cell r="C804" t="str">
            <v>M</v>
          </cell>
          <cell r="D804">
            <v>9.26</v>
          </cell>
        </row>
        <row r="805">
          <cell r="A805" t="str">
            <v>09.06.75</v>
          </cell>
          <cell r="B805" t="str">
            <v>BARRAMENTO DE COBRE PARA 100A - 15X3MM</v>
          </cell>
          <cell r="C805" t="str">
            <v>M</v>
          </cell>
          <cell r="D805">
            <v>16.61</v>
          </cell>
        </row>
        <row r="806">
          <cell r="A806" t="str">
            <v>09.06.76</v>
          </cell>
          <cell r="B806" t="str">
            <v>BARRAMENTO DE COBRE PARA 150A - 20X4MM</v>
          </cell>
          <cell r="C806" t="str">
            <v>M</v>
          </cell>
          <cell r="D806">
            <v>27.88</v>
          </cell>
        </row>
        <row r="807">
          <cell r="A807" t="str">
            <v>09.06.77</v>
          </cell>
          <cell r="B807" t="str">
            <v>BARRAMENTO DE COBRE PARA 200A - 25X4MM</v>
          </cell>
          <cell r="C807" t="str">
            <v>M</v>
          </cell>
          <cell r="D807">
            <v>36.46</v>
          </cell>
        </row>
        <row r="808">
          <cell r="A808" t="str">
            <v>09.06.78</v>
          </cell>
          <cell r="B808" t="str">
            <v>BARRAMENTO DE COBRE PARA 400A - 40X7MM</v>
          </cell>
          <cell r="C808" t="str">
            <v>M</v>
          </cell>
          <cell r="D808">
            <v>82.71</v>
          </cell>
        </row>
        <row r="809">
          <cell r="A809" t="str">
            <v>09.06.79</v>
          </cell>
          <cell r="B809" t="str">
            <v>BARRAMENTO DE COBRE PARA 600A - 7X60MM</v>
          </cell>
          <cell r="C809" t="str">
            <v>M</v>
          </cell>
          <cell r="D809">
            <v>173.57</v>
          </cell>
        </row>
        <row r="810">
          <cell r="A810" t="str">
            <v>09.06.80</v>
          </cell>
          <cell r="B810" t="str">
            <v>BARRAMENTO DE COBRE PARA 800A - 10X80MM</v>
          </cell>
          <cell r="C810" t="str">
            <v>M</v>
          </cell>
          <cell r="D810">
            <v>274.08999999999997</v>
          </cell>
        </row>
        <row r="811">
          <cell r="A811" t="str">
            <v>09.06.81</v>
          </cell>
          <cell r="B811" t="str">
            <v>BARRAMENTO DE COBRE PARA 1000A - 10X100MM</v>
          </cell>
          <cell r="C811" t="str">
            <v>M</v>
          </cell>
          <cell r="D811">
            <v>309.29000000000002</v>
          </cell>
        </row>
        <row r="812">
          <cell r="A812" t="str">
            <v>09.06.82</v>
          </cell>
          <cell r="B812" t="str">
            <v>BARRAMENTO DE COBRE PARA 1200A - 10X120MM</v>
          </cell>
          <cell r="C812" t="str">
            <v>M</v>
          </cell>
          <cell r="D812">
            <v>331.34</v>
          </cell>
        </row>
        <row r="813">
          <cell r="A813" t="str">
            <v>09.06.83</v>
          </cell>
          <cell r="B813" t="str">
            <v>BARRAMENTO DE COBRE PARA 1400A - 10X140MM</v>
          </cell>
          <cell r="C813" t="str">
            <v>M</v>
          </cell>
          <cell r="D813">
            <v>413.93</v>
          </cell>
        </row>
        <row r="814">
          <cell r="A814" t="str">
            <v>09.06.90</v>
          </cell>
          <cell r="B814" t="str">
            <v>CABO DE COBRE NU,PARA ATERRAMENTO - 6,00MM2</v>
          </cell>
          <cell r="C814" t="str">
            <v>M</v>
          </cell>
          <cell r="D814">
            <v>2.77</v>
          </cell>
        </row>
        <row r="815">
          <cell r="A815" t="str">
            <v>09.06.91</v>
          </cell>
          <cell r="B815" t="str">
            <v>CABO DE COBRE NU,PARA ATERRAMENTO - 10,00MM2</v>
          </cell>
          <cell r="C815" t="str">
            <v>M</v>
          </cell>
          <cell r="D815">
            <v>4.58</v>
          </cell>
        </row>
        <row r="816">
          <cell r="A816" t="str">
            <v>09.06.92</v>
          </cell>
          <cell r="B816" t="str">
            <v>CABO DE COBRE NU,PARA ATERRAMENTO - 16,00MM2</v>
          </cell>
          <cell r="C816" t="str">
            <v>M</v>
          </cell>
          <cell r="D816">
            <v>5.43</v>
          </cell>
        </row>
        <row r="817">
          <cell r="A817" t="str">
            <v>09.06.93</v>
          </cell>
          <cell r="B817" t="str">
            <v>CABO DE COBRE NU,PARA ATERRAMENTO - 25,00MM2</v>
          </cell>
          <cell r="C817" t="str">
            <v>M</v>
          </cell>
          <cell r="D817">
            <v>8.2200000000000006</v>
          </cell>
        </row>
        <row r="818">
          <cell r="A818" t="str">
            <v>09.06.94</v>
          </cell>
          <cell r="B818" t="str">
            <v>CABO DE COBRE NU,PARA ATERRAMENTO - 35,00MM2</v>
          </cell>
          <cell r="C818" t="str">
            <v>M</v>
          </cell>
          <cell r="D818">
            <v>13.18</v>
          </cell>
        </row>
        <row r="819">
          <cell r="A819" t="str">
            <v>09.06.95</v>
          </cell>
          <cell r="B819" t="str">
            <v>CABO DE COBRE NU,PARA ATERRAMENTO - 50,00MM2</v>
          </cell>
          <cell r="C819" t="str">
            <v>M</v>
          </cell>
          <cell r="D819">
            <v>15.36</v>
          </cell>
        </row>
        <row r="820">
          <cell r="A820" t="str">
            <v>09.06.96</v>
          </cell>
          <cell r="B820" t="str">
            <v>CABO DE COBRE NU,PARA ATERRAMENTO - 70.00MM2</v>
          </cell>
          <cell r="C820" t="str">
            <v>M</v>
          </cell>
          <cell r="D820">
            <v>23.87</v>
          </cell>
        </row>
        <row r="821">
          <cell r="A821" t="str">
            <v>09.06.97</v>
          </cell>
          <cell r="B821" t="str">
            <v>CABO DE COBRE NU,PARA ATERRAMENTO - 95,00MM2</v>
          </cell>
          <cell r="C821" t="str">
            <v>M</v>
          </cell>
          <cell r="D821">
            <v>30.52</v>
          </cell>
        </row>
        <row r="822">
          <cell r="A822" t="str">
            <v>09.06.98</v>
          </cell>
          <cell r="B822" t="str">
            <v>CABO DE COBRE NU,PARA ATERRAMENTO - 120,00MM2</v>
          </cell>
          <cell r="C822" t="str">
            <v>M</v>
          </cell>
          <cell r="D822">
            <v>42.92</v>
          </cell>
        </row>
        <row r="823">
          <cell r="A823" t="str">
            <v>09.06.99</v>
          </cell>
          <cell r="B823" t="str">
            <v>ATERRAMENTO DE QUADROS,EXCLUSIVE CABO</v>
          </cell>
          <cell r="C823" t="str">
            <v>UN</v>
          </cell>
          <cell r="D823">
            <v>93.18</v>
          </cell>
        </row>
        <row r="824">
          <cell r="A824" t="str">
            <v>09.07.00</v>
          </cell>
          <cell r="B824" t="str">
            <v>PONTOS DE ENERGIA</v>
          </cell>
        </row>
        <row r="825">
          <cell r="A825" t="str">
            <v>09.07.01</v>
          </cell>
          <cell r="B825" t="str">
            <v>PONTO COM INTERRUPTOR SIMPLES - 1 TECLA,EM CAIXA 4"X2"</v>
          </cell>
          <cell r="C825" t="str">
            <v>UN</v>
          </cell>
          <cell r="D825">
            <v>41.23</v>
          </cell>
        </row>
        <row r="826">
          <cell r="A826" t="str">
            <v>09.07.02</v>
          </cell>
          <cell r="B826" t="str">
            <v>PONTO COM INTERRUPTOR SIMPLES - 2 TECLAS,EM CAIXA 4"X2"</v>
          </cell>
          <cell r="C826" t="str">
            <v>UN</v>
          </cell>
          <cell r="D826">
            <v>63.46</v>
          </cell>
        </row>
        <row r="827">
          <cell r="A827" t="str">
            <v>09.07.03</v>
          </cell>
          <cell r="B827" t="str">
            <v>PONTO COM INTERRUPTOR SIMPLES - 3 TECLAS,EM CAIXA 4"X2"</v>
          </cell>
          <cell r="C827" t="str">
            <v>UN</v>
          </cell>
          <cell r="D827">
            <v>82.51</v>
          </cell>
        </row>
        <row r="828">
          <cell r="A828" t="str">
            <v>09.07.05</v>
          </cell>
          <cell r="B828" t="str">
            <v>PONTO COM INTERRUPTOR SIMPLES - 2 TECLAS,EM CAIXA 4"X4"</v>
          </cell>
          <cell r="C828" t="str">
            <v>UN</v>
          </cell>
          <cell r="D828">
            <v>66.89</v>
          </cell>
        </row>
        <row r="829">
          <cell r="A829" t="str">
            <v>09.07.06</v>
          </cell>
          <cell r="B829" t="str">
            <v>PONTO COM INTERRUPTOR SIMPLES - 3 TECLAS,EM CAIXA 4"X4"</v>
          </cell>
          <cell r="C829" t="str">
            <v>UN</v>
          </cell>
          <cell r="D829">
            <v>86.24</v>
          </cell>
        </row>
        <row r="830">
          <cell r="A830" t="str">
            <v>09.07.07</v>
          </cell>
          <cell r="B830" t="str">
            <v>PONTO COM INTERRUPTOR SIMPLES - 4 TECLAS,EM CAIXA 4"X4"</v>
          </cell>
          <cell r="C830" t="str">
            <v>UN</v>
          </cell>
          <cell r="D830">
            <v>107.03</v>
          </cell>
        </row>
        <row r="831">
          <cell r="A831" t="str">
            <v>09.07.08</v>
          </cell>
          <cell r="B831" t="str">
            <v>PONTO COM INTERRUPTOR SIMPLES E TOMADA 110V - EM CAIXA 4"X4"</v>
          </cell>
          <cell r="C831" t="str">
            <v>UN</v>
          </cell>
          <cell r="D831">
            <v>67.83</v>
          </cell>
        </row>
        <row r="832">
          <cell r="A832" t="str">
            <v>09.07.10</v>
          </cell>
          <cell r="B832" t="str">
            <v>PONTO COM INTERRUPTOR PARALELO - 1 TECLA,EM CAIXA 4"X2"</v>
          </cell>
          <cell r="C832" t="str">
            <v>UN</v>
          </cell>
          <cell r="D832">
            <v>60.02</v>
          </cell>
        </row>
        <row r="833">
          <cell r="A833" t="str">
            <v>09.07.15</v>
          </cell>
          <cell r="B833" t="str">
            <v>PONTO COM INTERRUPTOR SIMPLES BIPOLAR - EM CAIXA 4"X2"</v>
          </cell>
          <cell r="C833" t="str">
            <v>UN</v>
          </cell>
          <cell r="D833">
            <v>58.53</v>
          </cell>
        </row>
        <row r="834">
          <cell r="A834" t="str">
            <v>09.07.18</v>
          </cell>
          <cell r="B834" t="str">
            <v>PONTO COM INTERRUPTOR PARALELO BIPOLAR - EM CAIXA 4"X2"</v>
          </cell>
          <cell r="C834" t="str">
            <v>UN</v>
          </cell>
          <cell r="D834">
            <v>70.7</v>
          </cell>
        </row>
        <row r="835">
          <cell r="A835" t="str">
            <v>09.07.30</v>
          </cell>
          <cell r="B835" t="str">
            <v>PONTO COM DOIS INTERRUPTORES SIMPLES BIPOLAR - EM CAIXA 4"X4"</v>
          </cell>
          <cell r="C835" t="str">
            <v>UN</v>
          </cell>
          <cell r="D835">
            <v>101.49</v>
          </cell>
        </row>
        <row r="836">
          <cell r="A836" t="str">
            <v>09.07.35</v>
          </cell>
          <cell r="B836" t="str">
            <v>PONTO COM INTERRUPTOR SIMPLES - 1 TECLA,EM CONDULETE 3/4"</v>
          </cell>
          <cell r="C836" t="str">
            <v>UN</v>
          </cell>
          <cell r="D836">
            <v>53.62</v>
          </cell>
        </row>
        <row r="837">
          <cell r="A837" t="str">
            <v>09.07.36</v>
          </cell>
          <cell r="B837" t="str">
            <v>PONTO COM INTERRUPTOR SIMPLES - 2 TECLAS,EM CONDULETE 3/4"</v>
          </cell>
          <cell r="C837" t="str">
            <v>UN</v>
          </cell>
          <cell r="D837">
            <v>75.849999999999994</v>
          </cell>
        </row>
        <row r="838">
          <cell r="A838" t="str">
            <v>09.07.37</v>
          </cell>
          <cell r="B838" t="str">
            <v>PONTO COM INTERRUPTOR SIMPLES - 3 TECLAS,EM CONDULETE 3/4"</v>
          </cell>
          <cell r="C838" t="str">
            <v>UN</v>
          </cell>
          <cell r="D838">
            <v>94.9</v>
          </cell>
        </row>
        <row r="839">
          <cell r="A839" t="str">
            <v>09.07.38</v>
          </cell>
          <cell r="B839" t="str">
            <v>PONTO COM INTERRUPTOR SIMPLES - 4 TECLAS,EM CONDULETE 3/4" CP.DUPLO</v>
          </cell>
          <cell r="C839" t="str">
            <v>UN</v>
          </cell>
          <cell r="D839">
            <v>122.9</v>
          </cell>
        </row>
        <row r="840">
          <cell r="A840" t="str">
            <v>09.07.40</v>
          </cell>
          <cell r="B840" t="str">
            <v>PONTO COM INTERRUPTOR PARALELO - 1 TECLA,EM CONDULETE 3/4"</v>
          </cell>
          <cell r="C840" t="str">
            <v>UN</v>
          </cell>
          <cell r="D840">
            <v>72.41</v>
          </cell>
        </row>
        <row r="841">
          <cell r="A841" t="str">
            <v>09.07.41</v>
          </cell>
          <cell r="B841" t="str">
            <v>PONTO COM INTERRUP.SIMPLES E TOMADA 110V-EM CONDULETE 3/4" CP.DUPLO</v>
          </cell>
          <cell r="C841" t="str">
            <v>UN</v>
          </cell>
          <cell r="D841">
            <v>100.92</v>
          </cell>
        </row>
        <row r="842">
          <cell r="A842" t="str">
            <v>09.07.45</v>
          </cell>
          <cell r="B842" t="str">
            <v>PONTO COM INTERRUPTOR SIMPLES BIPOLAR - EM CONDULETE 3/4"</v>
          </cell>
          <cell r="C842" t="str">
            <v>UN</v>
          </cell>
          <cell r="D842">
            <v>70.92</v>
          </cell>
        </row>
        <row r="843">
          <cell r="A843" t="str">
            <v>09.07.50</v>
          </cell>
          <cell r="B843" t="str">
            <v>PONTO COM INTERRUPTOR PARALELO BIPOLAR - EM CONDULETE 3/4"</v>
          </cell>
          <cell r="C843" t="str">
            <v>UN</v>
          </cell>
          <cell r="D843">
            <v>83.09</v>
          </cell>
        </row>
        <row r="844">
          <cell r="A844" t="str">
            <v>09.07.55</v>
          </cell>
          <cell r="B844" t="str">
            <v>PONTO COM DOIS INTERRUPTORES SIMPLES BIPOLAR - EM CONDULETE 3/4"</v>
          </cell>
          <cell r="C844" t="str">
            <v>UN</v>
          </cell>
          <cell r="D844">
            <v>111.63</v>
          </cell>
        </row>
        <row r="845">
          <cell r="A845" t="str">
            <v>09.07.56</v>
          </cell>
          <cell r="B845" t="str">
            <v>PONTO COM TRES INTERRUP.SIMPLES BIPOLAR - EM CONDULETE 3/4" CP.DUPLO</v>
          </cell>
          <cell r="C845" t="str">
            <v>UN</v>
          </cell>
          <cell r="D845">
            <v>155.19</v>
          </cell>
        </row>
        <row r="846">
          <cell r="A846" t="str">
            <v>09.07.60</v>
          </cell>
          <cell r="B846" t="str">
            <v>PONTO COM TOMADA SIMPLES DE EMBUTIR - 110/220V CAIXA 4"X2"</v>
          </cell>
          <cell r="C846" t="str">
            <v>UN</v>
          </cell>
          <cell r="D846">
            <v>41.21</v>
          </cell>
        </row>
        <row r="847">
          <cell r="A847" t="str">
            <v>09.07.61</v>
          </cell>
          <cell r="B847" t="str">
            <v>PONTO COM TOMADA SIMPLES 110/220V - EM CONDULETE 3/4"</v>
          </cell>
          <cell r="C847" t="str">
            <v>UN</v>
          </cell>
          <cell r="D847">
            <v>73.22</v>
          </cell>
        </row>
        <row r="848">
          <cell r="A848" t="str">
            <v>09.07.65</v>
          </cell>
          <cell r="B848" t="str">
            <v>PONTO COM TOMADA PARA APARELHOS FIXOS,TRIPOLAR - 220V CAIXA 4"X2"</v>
          </cell>
          <cell r="C848" t="str">
            <v>UN</v>
          </cell>
          <cell r="D848">
            <v>120.39</v>
          </cell>
        </row>
        <row r="849">
          <cell r="A849" t="str">
            <v>09.07.66</v>
          </cell>
          <cell r="B849" t="str">
            <v>PONTO COM TOMADA P/APARELHO FIXO,TRIPOLAR - 220V EM CONDULETE 3/4"</v>
          </cell>
          <cell r="C849" t="str">
            <v>UN</v>
          </cell>
          <cell r="D849">
            <v>181.05</v>
          </cell>
        </row>
        <row r="850">
          <cell r="A850" t="str">
            <v>09.07.70</v>
          </cell>
          <cell r="B850" t="str">
            <v>PONTO COM TOMADA SIMPLES DE EMBUTIR - PARA PISO</v>
          </cell>
          <cell r="C850" t="str">
            <v>UN</v>
          </cell>
          <cell r="D850">
            <v>73.959999999999994</v>
          </cell>
        </row>
        <row r="851">
          <cell r="A851" t="str">
            <v>09.07.75</v>
          </cell>
          <cell r="B851" t="str">
            <v>PONTO SECO PARA TELEFONE - CAIXA 4"X4"</v>
          </cell>
          <cell r="C851" t="str">
            <v>UN</v>
          </cell>
          <cell r="D851">
            <v>109.61</v>
          </cell>
        </row>
        <row r="852">
          <cell r="A852" t="str">
            <v>09.07.76</v>
          </cell>
          <cell r="B852" t="str">
            <v>PONTO SECO PARA TELEFONE EM CONDULETE</v>
          </cell>
          <cell r="C852" t="str">
            <v>UN</v>
          </cell>
          <cell r="D852">
            <v>85.56</v>
          </cell>
        </row>
        <row r="853">
          <cell r="A853" t="str">
            <v>09.07.80</v>
          </cell>
          <cell r="B853" t="str">
            <v>PONTO COM BOTAO PARA CAMPAINHA - USO AO TEMPO - CAIXA 4"X2"</v>
          </cell>
          <cell r="C853" t="str">
            <v>UN</v>
          </cell>
          <cell r="D853">
            <v>134.59</v>
          </cell>
        </row>
        <row r="854">
          <cell r="A854" t="str">
            <v>09.07.85</v>
          </cell>
          <cell r="B854" t="str">
            <v>PONTO COM CIGARRA DE SOBREPOR,TIPO COLEGIAL - CAIXA 3"X3"</v>
          </cell>
          <cell r="C854" t="str">
            <v>UN</v>
          </cell>
          <cell r="D854">
            <v>47.16</v>
          </cell>
        </row>
        <row r="855">
          <cell r="A855" t="str">
            <v>09.07.90</v>
          </cell>
          <cell r="B855" t="str">
            <v>PONTO DE LUZ - CAIXA F.M.</v>
          </cell>
          <cell r="C855" t="str">
            <v>UN</v>
          </cell>
          <cell r="D855">
            <v>72.94</v>
          </cell>
        </row>
        <row r="856">
          <cell r="A856" t="str">
            <v>09.07.95</v>
          </cell>
          <cell r="B856" t="str">
            <v>PONTO DE LUZ - CONDULETE 3/4"</v>
          </cell>
          <cell r="C856" t="str">
            <v>UN</v>
          </cell>
          <cell r="D856">
            <v>90.12</v>
          </cell>
        </row>
        <row r="857">
          <cell r="A857" t="str">
            <v>09.08.00</v>
          </cell>
          <cell r="B857" t="str">
            <v>DISJUNTORES</v>
          </cell>
        </row>
        <row r="858">
          <cell r="A858" t="str">
            <v>09.08.01</v>
          </cell>
          <cell r="B858" t="str">
            <v>DISJUNTOR CX. MOLDADA UNIPOLAR 10/30A TP AMERICANO</v>
          </cell>
          <cell r="C858" t="str">
            <v>UN</v>
          </cell>
          <cell r="D858">
            <v>7.85</v>
          </cell>
        </row>
        <row r="859">
          <cell r="A859" t="str">
            <v>09.08.02</v>
          </cell>
          <cell r="B859" t="str">
            <v>DISJUNTOR CX. MOLDADA UNIPOLAR 35/50A TP. AMERICANO</v>
          </cell>
          <cell r="C859" t="str">
            <v>UN</v>
          </cell>
          <cell r="D859">
            <v>10.55</v>
          </cell>
        </row>
        <row r="860">
          <cell r="A860" t="str">
            <v>09.08.03</v>
          </cell>
          <cell r="B860" t="str">
            <v>DISJUNTOR CX. MOLDADA UNIPOLAR 60/100 A TP AMERICANO</v>
          </cell>
          <cell r="C860" t="str">
            <v>UN</v>
          </cell>
          <cell r="D860">
            <v>15.54</v>
          </cell>
        </row>
        <row r="861">
          <cell r="A861" t="str">
            <v>09.08.04</v>
          </cell>
          <cell r="B861" t="str">
            <v>DISJUNTOR CX. MOLDADA BIPOLAR 10/30 A TP AMERICANO</v>
          </cell>
          <cell r="C861" t="str">
            <v>UN</v>
          </cell>
          <cell r="D861">
            <v>32.18</v>
          </cell>
        </row>
        <row r="862">
          <cell r="A862" t="str">
            <v>09.08.05</v>
          </cell>
          <cell r="B862" t="str">
            <v>DISJUNTOR CX. MOLDADA BIPOLAR 35/50A TP AMERICANO</v>
          </cell>
          <cell r="C862" t="str">
            <v>UN</v>
          </cell>
          <cell r="D862">
            <v>35.020000000000003</v>
          </cell>
        </row>
        <row r="863">
          <cell r="A863" t="str">
            <v>09.08.06</v>
          </cell>
          <cell r="B863" t="str">
            <v>DISJUNTOR CX. MOLDADA BIPOLAR 60/100 A TP AMERICANO</v>
          </cell>
          <cell r="C863" t="str">
            <v>UN</v>
          </cell>
          <cell r="D863">
            <v>45.44</v>
          </cell>
        </row>
        <row r="864">
          <cell r="A864" t="str">
            <v>09.08.07</v>
          </cell>
          <cell r="B864" t="str">
            <v>DISJUNTOR CX. MOLDADA TRIPOLAR 10/30 A TP AMERICANO</v>
          </cell>
          <cell r="C864" t="str">
            <v>UN</v>
          </cell>
          <cell r="D864">
            <v>40.020000000000003</v>
          </cell>
        </row>
        <row r="865">
          <cell r="A865" t="str">
            <v>09.08.08</v>
          </cell>
          <cell r="B865" t="str">
            <v>DISJUNTOR CX. MOLDADA TRIPOLAR 35/50 A TP AMERICANO</v>
          </cell>
          <cell r="C865" t="str">
            <v>UN</v>
          </cell>
          <cell r="D865">
            <v>51.74</v>
          </cell>
        </row>
        <row r="866">
          <cell r="A866" t="str">
            <v>09.08.09</v>
          </cell>
          <cell r="B866" t="str">
            <v>DISJUNTOR CX. MOLDADA TRIPOLAR 60/100A TP AMERICANO</v>
          </cell>
          <cell r="C866" t="str">
            <v>UN</v>
          </cell>
          <cell r="D866">
            <v>55.56</v>
          </cell>
        </row>
        <row r="867">
          <cell r="A867" t="str">
            <v>09.08.10</v>
          </cell>
          <cell r="B867" t="str">
            <v>DISJUNTOR CX. MOLDADA UNIPOLAR 6/25A TP EUROPEU</v>
          </cell>
          <cell r="C867" t="str">
            <v>UN</v>
          </cell>
          <cell r="D867">
            <v>8.5399999999999991</v>
          </cell>
        </row>
        <row r="868">
          <cell r="A868" t="str">
            <v>09.08.11</v>
          </cell>
          <cell r="B868" t="str">
            <v>DISJUNTOR CX. MOLDADA UNIPOLAR 32/50A TP EUROPEU</v>
          </cell>
          <cell r="C868" t="str">
            <v>UN</v>
          </cell>
          <cell r="D868">
            <v>10.47</v>
          </cell>
        </row>
        <row r="869">
          <cell r="A869" t="str">
            <v>09.08.12</v>
          </cell>
          <cell r="B869" t="str">
            <v>DISJUNTOR CX. MOLDADA BIPOLAR 6/25A TP EUROPEU</v>
          </cell>
          <cell r="C869" t="str">
            <v>UN</v>
          </cell>
          <cell r="D869">
            <v>37.049999999999997</v>
          </cell>
        </row>
        <row r="870">
          <cell r="A870" t="str">
            <v>09.08.13</v>
          </cell>
          <cell r="B870" t="str">
            <v>DISJUNTOR CX. MOLDADA BIPOLAR 32/50A TP EUROPEU</v>
          </cell>
          <cell r="C870" t="str">
            <v>UN</v>
          </cell>
          <cell r="D870">
            <v>40.380000000000003</v>
          </cell>
        </row>
        <row r="871">
          <cell r="A871" t="str">
            <v>09.08.14</v>
          </cell>
          <cell r="B871" t="str">
            <v>DISJUNTOR CX. MOLDADA TRIPOLAR 6/25A TP EUROPEU</v>
          </cell>
          <cell r="C871" t="str">
            <v>UN</v>
          </cell>
          <cell r="D871">
            <v>41.3</v>
          </cell>
        </row>
        <row r="872">
          <cell r="A872" t="str">
            <v>09.08.15</v>
          </cell>
          <cell r="B872" t="str">
            <v>DISJUNTOR CX. MOLDADA TRIPOLAR 32/50A TP EUROPEU</v>
          </cell>
          <cell r="C872" t="str">
            <v>UN</v>
          </cell>
          <cell r="D872">
            <v>48.38</v>
          </cell>
        </row>
        <row r="873">
          <cell r="A873" t="str">
            <v>09.08.21</v>
          </cell>
          <cell r="B873" t="str">
            <v>DISJUNTOR AUTOMATICO TRIPOLAR A SECO  800A/600V</v>
          </cell>
          <cell r="C873" t="str">
            <v>UN</v>
          </cell>
          <cell r="D873">
            <v>4565.32</v>
          </cell>
        </row>
        <row r="874">
          <cell r="A874" t="str">
            <v>09.08.22</v>
          </cell>
          <cell r="B874" t="str">
            <v>DISJUNTOR AUTOMATICO TRIPOLAR A SECO 1000A/600V</v>
          </cell>
          <cell r="C874" t="str">
            <v>UN</v>
          </cell>
          <cell r="D874">
            <v>5163.9399999999996</v>
          </cell>
        </row>
        <row r="875">
          <cell r="A875" t="str">
            <v>09.08.23</v>
          </cell>
          <cell r="B875" t="str">
            <v>DISJUNTOR AUTOMATICO TRIPOLAR A SECO 1250A/600V</v>
          </cell>
          <cell r="C875" t="str">
            <v>UN</v>
          </cell>
          <cell r="D875">
            <v>6882.54</v>
          </cell>
        </row>
        <row r="876">
          <cell r="A876" t="str">
            <v>09.08.24</v>
          </cell>
          <cell r="B876" t="str">
            <v>DISJUNTOR AUTOMATICO TRIPOLAR A SECO 1600A/600V</v>
          </cell>
          <cell r="C876" t="str">
            <v>UN</v>
          </cell>
          <cell r="D876">
            <v>9317.85</v>
          </cell>
        </row>
        <row r="877">
          <cell r="A877" t="str">
            <v>09.08.25</v>
          </cell>
          <cell r="B877" t="str">
            <v>DISJUNTOR AUTOMATICO TRIPOLAR A SECO 2000A/600V</v>
          </cell>
          <cell r="C877" t="str">
            <v>UN</v>
          </cell>
          <cell r="D877">
            <v>9735.9599999999991</v>
          </cell>
        </row>
        <row r="878">
          <cell r="A878" t="str">
            <v>09.08.26</v>
          </cell>
          <cell r="B878" t="str">
            <v>DISJUNTOR AUTOMATICO TRIPOLAR A SECO 2500A/600V</v>
          </cell>
          <cell r="C878" t="str">
            <v>UN</v>
          </cell>
          <cell r="D878">
            <v>15371.85</v>
          </cell>
        </row>
        <row r="879">
          <cell r="A879" t="str">
            <v>09.08.27</v>
          </cell>
          <cell r="B879" t="str">
            <v>DISJUNTOR AUTOMATICO TRIPOLAR A SECO 3200A/600V</v>
          </cell>
          <cell r="C879" t="str">
            <v>UN</v>
          </cell>
          <cell r="D879">
            <v>17497.25</v>
          </cell>
        </row>
        <row r="880">
          <cell r="A880" t="str">
            <v>09.08.31</v>
          </cell>
          <cell r="B880" t="str">
            <v>DISJUNTOR CX MOLDADA BIPOLAR 100A C/DISPARADOR TERM/MAGNET AJUSTAVEL</v>
          </cell>
          <cell r="C880" t="str">
            <v>UN</v>
          </cell>
          <cell r="D880">
            <v>784.07</v>
          </cell>
        </row>
        <row r="881">
          <cell r="A881" t="str">
            <v>09.08.32</v>
          </cell>
          <cell r="B881" t="str">
            <v>DISJUNTOR CX MOLDADA BIPOLAR 125A C/DISPARADOR TERM/MAGNET AJUSTAVEL</v>
          </cell>
          <cell r="C881" t="str">
            <v>UN</v>
          </cell>
          <cell r="D881">
            <v>784.07</v>
          </cell>
        </row>
        <row r="882">
          <cell r="A882" t="str">
            <v>09.08.33</v>
          </cell>
          <cell r="B882" t="str">
            <v>DISJUNTOR CX MOLDADA BIPOLAR 150A C/DISPARADOR TERM/MAGNET AJUSTAVEL</v>
          </cell>
          <cell r="C882" t="str">
            <v>UN</v>
          </cell>
          <cell r="D882">
            <v>784.07</v>
          </cell>
        </row>
        <row r="883">
          <cell r="A883" t="str">
            <v>09.08.34</v>
          </cell>
          <cell r="B883" t="str">
            <v>DISJUNTOR CX MOLDADA BIPOLAR 175A C/DISPARADOR TERM/MAGNET AJUSTAVEL</v>
          </cell>
          <cell r="C883" t="str">
            <v>UN</v>
          </cell>
          <cell r="D883">
            <v>784.07</v>
          </cell>
        </row>
        <row r="884">
          <cell r="A884" t="str">
            <v>09.08.35</v>
          </cell>
          <cell r="B884" t="str">
            <v>DISJUNTOR CX MOLDADA BIPOLAR 200A C/DISPARADOR TERM/MAGNET AJUSTAVEL</v>
          </cell>
          <cell r="C884" t="str">
            <v>UN</v>
          </cell>
          <cell r="D884">
            <v>788.37</v>
          </cell>
        </row>
        <row r="885">
          <cell r="A885" t="str">
            <v>09.08.46</v>
          </cell>
          <cell r="B885" t="str">
            <v>DISJUNTOR CX MOLD. TRIPOLAR 100A C/DISPARADOR TERM/MAGNET AJUSTAVEL</v>
          </cell>
          <cell r="C885" t="str">
            <v>UN</v>
          </cell>
          <cell r="D885">
            <v>252.51</v>
          </cell>
        </row>
        <row r="886">
          <cell r="A886" t="str">
            <v>09.08.47</v>
          </cell>
          <cell r="B886" t="str">
            <v>DISJUNTOR CX MOLD. TRIPOLAR 125A C/DISPARADOR TERM/MAGNET AJUSTAVEL</v>
          </cell>
          <cell r="C886" t="str">
            <v>UN</v>
          </cell>
          <cell r="D886">
            <v>356.24</v>
          </cell>
        </row>
        <row r="887">
          <cell r="A887" t="str">
            <v>09.08.48</v>
          </cell>
          <cell r="B887" t="str">
            <v>DISJUNTOR CX MOLD. TRIPOLAR 150A C/DISPARADOR TERM/MAGNET AJUSTAVEL</v>
          </cell>
          <cell r="C887" t="str">
            <v>UN</v>
          </cell>
          <cell r="D887">
            <v>527.59</v>
          </cell>
        </row>
        <row r="888">
          <cell r="A888" t="str">
            <v>09.08.49</v>
          </cell>
          <cell r="B888" t="str">
            <v>DISJUNTOR CX MOLD. TRIPOLAR 175A C/DISPARADOR TERM/MAGNET AJUSTAVEL</v>
          </cell>
          <cell r="C888" t="str">
            <v>UN</v>
          </cell>
          <cell r="D888">
            <v>1177.9100000000001</v>
          </cell>
        </row>
        <row r="889">
          <cell r="A889" t="str">
            <v>09.08.50</v>
          </cell>
          <cell r="B889" t="str">
            <v>DISJUNTOR CX MOLD. TRIPOLAR 200A C/DISPARADOR TERM/MAGNET AJUSTAVEL</v>
          </cell>
          <cell r="C889" t="str">
            <v>UN</v>
          </cell>
          <cell r="D889">
            <v>1268.45</v>
          </cell>
        </row>
        <row r="890">
          <cell r="A890" t="str">
            <v>09.08.51</v>
          </cell>
          <cell r="B890" t="str">
            <v>DISJUNTOR CX MOLD. TRIPOLAR 225A C/DISPARADOR TERM/MAGNET AJUSTAVEL</v>
          </cell>
          <cell r="C890" t="str">
            <v>UN</v>
          </cell>
          <cell r="D890">
            <v>1275.26</v>
          </cell>
        </row>
        <row r="891">
          <cell r="A891" t="str">
            <v>09.08.52</v>
          </cell>
          <cell r="B891" t="str">
            <v>DISJUNTOR CX MOLD. TRIPOLAR 250A C/DISPARADOR TERM/MAGNET AJUSTAVEL</v>
          </cell>
          <cell r="C891" t="str">
            <v>UN</v>
          </cell>
          <cell r="D891">
            <v>1275.26</v>
          </cell>
        </row>
        <row r="892">
          <cell r="A892" t="str">
            <v>09.08.53</v>
          </cell>
          <cell r="B892" t="str">
            <v>DISJUNTOR CX MOLD. TRIPOLAR 300A C/DISPARADOR TERM/MAGNET AJUSTAVEL</v>
          </cell>
          <cell r="C892" t="str">
            <v>UN</v>
          </cell>
          <cell r="D892">
            <v>1528.63</v>
          </cell>
        </row>
        <row r="893">
          <cell r="A893" t="str">
            <v>09.08.54</v>
          </cell>
          <cell r="B893" t="str">
            <v>DISJUNTOR CX MOLD. TRIPOLAR 350A C/DISPARADOR TERM/MAGNET AJUSTAVEL</v>
          </cell>
          <cell r="C893" t="str">
            <v>UN</v>
          </cell>
          <cell r="D893">
            <v>1728.01</v>
          </cell>
        </row>
        <row r="894">
          <cell r="A894" t="str">
            <v>09.08.55</v>
          </cell>
          <cell r="B894" t="str">
            <v>DISJUNTOR CX MOLD. TRIPOLAR 400A C/DISPARADOR TERM/MAGNET AJUSTAVEL</v>
          </cell>
          <cell r="C894" t="str">
            <v>UN</v>
          </cell>
          <cell r="D894">
            <v>1728.01</v>
          </cell>
        </row>
        <row r="895">
          <cell r="A895" t="str">
            <v>09.08.56</v>
          </cell>
          <cell r="B895" t="str">
            <v>DISJUNTOR CX MOLD. TRIPOLAR 450A C/DISPARADOR TERM/MAGNET AJUSTAVEL</v>
          </cell>
          <cell r="C895" t="str">
            <v>UN</v>
          </cell>
          <cell r="D895">
            <v>2670.94</v>
          </cell>
        </row>
        <row r="896">
          <cell r="A896" t="str">
            <v>09.08.57</v>
          </cell>
          <cell r="B896" t="str">
            <v>DISJUNTOR CX MOLD. TRIPOLAR 500A C/DISPARADOR TERM/MAGNET AJUSTAVEL</v>
          </cell>
          <cell r="C896" t="str">
            <v>UN</v>
          </cell>
          <cell r="D896">
            <v>2688.57</v>
          </cell>
        </row>
        <row r="897">
          <cell r="A897" t="str">
            <v>09.08.58</v>
          </cell>
          <cell r="B897" t="str">
            <v>DISJUNTOR CX MOLD. TRIPOLAR 630A C/DISPARADOR TERM/MAGNET AJUSTAVEL</v>
          </cell>
          <cell r="C897" t="str">
            <v>UN</v>
          </cell>
          <cell r="D897">
            <v>2430.89</v>
          </cell>
        </row>
        <row r="898">
          <cell r="A898" t="str">
            <v>09.08.80</v>
          </cell>
          <cell r="B898" t="str">
            <v>DISJUNTOR TERMOMAGNETICO DIFERENCIAL BIPOLAR-15A-SENSIBIL. 30MA-240V</v>
          </cell>
          <cell r="C898" t="str">
            <v>UN</v>
          </cell>
          <cell r="D898">
            <v>234.65</v>
          </cell>
        </row>
        <row r="899">
          <cell r="A899" t="str">
            <v>09.08.81</v>
          </cell>
          <cell r="B899" t="str">
            <v>DISJUNTOR TERMOMAGNETICO DIFERENCIAL BIPOLAR-20A-SENSIBIL. 30MA 240V</v>
          </cell>
          <cell r="C899" t="str">
            <v>UN</v>
          </cell>
          <cell r="D899">
            <v>234.65</v>
          </cell>
        </row>
        <row r="900">
          <cell r="A900" t="str">
            <v>09.08.82</v>
          </cell>
          <cell r="B900" t="str">
            <v>DISJUNTOR TERMOMAGNETICO DIFERENCIAL BIPOLAR-25A-SENSIBIL. 30MA 240V</v>
          </cell>
          <cell r="C900" t="str">
            <v>UN</v>
          </cell>
          <cell r="D900">
            <v>223.5</v>
          </cell>
        </row>
        <row r="901">
          <cell r="A901" t="str">
            <v>09.08.83</v>
          </cell>
          <cell r="B901" t="str">
            <v>DISJUNTOR TERMOMAGNETICO DIFERENCIAL BIPOLAR-30A-SENSIBIL. 30MA 240V</v>
          </cell>
          <cell r="C901" t="str">
            <v>UN</v>
          </cell>
          <cell r="D901">
            <v>252.3</v>
          </cell>
        </row>
        <row r="902">
          <cell r="A902" t="str">
            <v>09.08.84</v>
          </cell>
          <cell r="B902" t="str">
            <v>DISJUNTOR TERMOMAGNETICO DIFERENCIAL BIPOLAR-35A-SENSIBIL. 30MA-240V</v>
          </cell>
          <cell r="C902" t="str">
            <v>UN</v>
          </cell>
          <cell r="D902">
            <v>203.55</v>
          </cell>
        </row>
        <row r="903">
          <cell r="A903" t="str">
            <v>09.08.85</v>
          </cell>
          <cell r="B903" t="str">
            <v>DISJUNTOR TERMOMAGNETICO DIFERENCIAL BIPOLAR-40A-SENSIBIL. 30MA-240V</v>
          </cell>
          <cell r="C903" t="str">
            <v>UN</v>
          </cell>
          <cell r="D903">
            <v>238.95</v>
          </cell>
        </row>
        <row r="904">
          <cell r="A904" t="str">
            <v>09.08.86</v>
          </cell>
          <cell r="B904" t="str">
            <v>DISJUNTOR TERMOMAGNETICO DIFERENCIAL BIPOLAR-63A-SENSIBIL. 30MA-240V</v>
          </cell>
          <cell r="C904" t="str">
            <v>UN</v>
          </cell>
          <cell r="D904">
            <v>179.21</v>
          </cell>
        </row>
        <row r="905">
          <cell r="A905" t="str">
            <v>09.08.90</v>
          </cell>
          <cell r="B905" t="str">
            <v>DISJUNTOR TERMOMAGNETICO DIFERENCIAL TRIPOLAR-63A-SENSIBIL.30MA-240V</v>
          </cell>
          <cell r="C905" t="str">
            <v>UN</v>
          </cell>
          <cell r="D905">
            <v>193.55</v>
          </cell>
        </row>
        <row r="906">
          <cell r="A906" t="str">
            <v>09.09.00</v>
          </cell>
          <cell r="B906" t="str">
            <v>APARELHOS DE ILUMINACAO</v>
          </cell>
        </row>
        <row r="907">
          <cell r="A907" t="str">
            <v>09.09.02</v>
          </cell>
          <cell r="B907" t="str">
            <v>LUMINARIA DECORATIVA - 2 LAMP. FLUORESCENTE, 20 W</v>
          </cell>
          <cell r="C907" t="str">
            <v>UN</v>
          </cell>
          <cell r="D907">
            <v>105.26</v>
          </cell>
        </row>
        <row r="908">
          <cell r="A908" t="str">
            <v>09.09.04</v>
          </cell>
          <cell r="B908" t="str">
            <v>LUMINARIA DECORATIVA - 2 LAMP. FLUORESCENTE, 40 W</v>
          </cell>
          <cell r="C908" t="str">
            <v>UN</v>
          </cell>
          <cell r="D908">
            <v>121.33</v>
          </cell>
        </row>
        <row r="909">
          <cell r="A909" t="str">
            <v>09.09.05</v>
          </cell>
          <cell r="B909" t="str">
            <v>LD - 25 LUMINARIA INDUSTRIAL - 1 LAMPADA FLUORESCENTE,40W</v>
          </cell>
          <cell r="C909" t="str">
            <v>UN</v>
          </cell>
          <cell r="D909">
            <v>84.06</v>
          </cell>
        </row>
        <row r="910">
          <cell r="A910" t="str">
            <v>09.09.06</v>
          </cell>
          <cell r="B910" t="str">
            <v>LD - 26 LUMINARIA INDUSTRIAL - 2 LAMPADAS FLUORESCENTES,40W</v>
          </cell>
          <cell r="C910" t="str">
            <v>UN</v>
          </cell>
          <cell r="D910">
            <v>108.83</v>
          </cell>
        </row>
        <row r="911">
          <cell r="A911" t="str">
            <v>09.09.08</v>
          </cell>
          <cell r="B911" t="str">
            <v>LD - 28 LUMINARIA INDUSTRIAL - 4 LAMPADAS FLUORESCENTES,40W</v>
          </cell>
          <cell r="C911" t="str">
            <v>UN</v>
          </cell>
          <cell r="D911">
            <v>186.86</v>
          </cell>
        </row>
        <row r="912">
          <cell r="A912" t="str">
            <v>09.09.12</v>
          </cell>
          <cell r="B912" t="str">
            <v>LUMINARIA INDUSTRIAL - 2 LAMPADAS FLUORESCENTES,20W</v>
          </cell>
          <cell r="C912" t="str">
            <v>UN</v>
          </cell>
          <cell r="D912">
            <v>92.35</v>
          </cell>
        </row>
        <row r="913">
          <cell r="A913" t="str">
            <v>09.09.14</v>
          </cell>
          <cell r="B913" t="str">
            <v>LUMINARIA INDUSTRIAL - 4 LAMPADAS FLUORESCENTES,20W</v>
          </cell>
          <cell r="C913" t="str">
            <v>UN</v>
          </cell>
          <cell r="D913">
            <v>135.34</v>
          </cell>
        </row>
        <row r="914">
          <cell r="A914" t="str">
            <v>09.09.15</v>
          </cell>
          <cell r="B914" t="str">
            <v>LUMINARIA INDUSTRIAL - 1 LAMPADA FLUORESCENTE 110W</v>
          </cell>
          <cell r="C914" t="str">
            <v>UN</v>
          </cell>
          <cell r="D914">
            <v>110.29</v>
          </cell>
        </row>
        <row r="915">
          <cell r="A915" t="str">
            <v>09.09.16</v>
          </cell>
          <cell r="B915" t="str">
            <v>LUMINARIA INDUSTRIAL - 2 LAMPADAS FLUORESCENTES 110W</v>
          </cell>
          <cell r="C915" t="str">
            <v>UN</v>
          </cell>
          <cell r="D915">
            <v>139.74</v>
          </cell>
        </row>
        <row r="916">
          <cell r="A916" t="str">
            <v>09.09.20</v>
          </cell>
          <cell r="B916" t="str">
            <v>LD-40 LUMINARIA TIPO"BEED",ESMALTADA - 1 LAMPADA MISTA,250W</v>
          </cell>
          <cell r="C916" t="str">
            <v>UN</v>
          </cell>
          <cell r="D916">
            <v>85.06</v>
          </cell>
        </row>
        <row r="917">
          <cell r="A917" t="str">
            <v>09.09.22</v>
          </cell>
          <cell r="B917" t="str">
            <v>LUMINARIA TIPO DROPS - 1 LAMPADA INCANDESCENTE,100W</v>
          </cell>
          <cell r="C917" t="str">
            <v>UN</v>
          </cell>
          <cell r="D917">
            <v>46.59</v>
          </cell>
        </row>
        <row r="918">
          <cell r="A918" t="str">
            <v>09.09.25</v>
          </cell>
          <cell r="B918" t="str">
            <v>LUMINARIA TIPO GLOBO,12"X6" - 1 LAMPADA INCANDESCENTE,100W</v>
          </cell>
          <cell r="C918" t="str">
            <v>UN</v>
          </cell>
          <cell r="D918">
            <v>26.94</v>
          </cell>
        </row>
        <row r="919">
          <cell r="A919" t="str">
            <v>09.09.32</v>
          </cell>
          <cell r="B919" t="str">
            <v>LUMINARIA PARA GALPAO,C/TELA - 1 LAMPADA DE VAPOR DE MERCURIO,400W</v>
          </cell>
          <cell r="C919" t="str">
            <v>UN</v>
          </cell>
          <cell r="D919">
            <v>164.4</v>
          </cell>
        </row>
        <row r="920">
          <cell r="A920" t="str">
            <v>09.09.35</v>
          </cell>
          <cell r="B920" t="str">
            <v>PROJETOR DE ALUMINIO FUNDIDO C/VIDRO/TELA P/LAMP ATE 500W</v>
          </cell>
          <cell r="C920" t="str">
            <v>UN</v>
          </cell>
          <cell r="D920">
            <v>199.42</v>
          </cell>
        </row>
        <row r="921">
          <cell r="A921" t="str">
            <v>09.09.36</v>
          </cell>
          <cell r="B921" t="str">
            <v>PROJETOR DE ALUMINIO FUNDIDO C/VIDRO/TELA P/LAMP ATE 1000W</v>
          </cell>
          <cell r="C921" t="str">
            <v>UN</v>
          </cell>
          <cell r="D921">
            <v>481.88</v>
          </cell>
        </row>
        <row r="922">
          <cell r="A922" t="str">
            <v>09.09.37</v>
          </cell>
          <cell r="B922" t="str">
            <v>PROJETOR DE ALUMINIO REPUXADO C/VIDRO/TELA P/LAMP ATE 250W</v>
          </cell>
          <cell r="C922" t="str">
            <v>UN</v>
          </cell>
          <cell r="D922">
            <v>135.46</v>
          </cell>
        </row>
        <row r="923">
          <cell r="A923" t="str">
            <v>09.09.39</v>
          </cell>
          <cell r="B923" t="str">
            <v>PROJETOR DE ALUMINIO REPUXADO C/VIDRO/TELA P/LAMP ATE 500W</v>
          </cell>
          <cell r="C923" t="str">
            <v>UN</v>
          </cell>
          <cell r="D923">
            <v>108.44</v>
          </cell>
        </row>
        <row r="924">
          <cell r="A924" t="str">
            <v>09.09.40</v>
          </cell>
          <cell r="B924" t="str">
            <v>LUMINARIA BLINDADA EM ALUMINIO FUNDIDO TIPO PENDENTE ATE 200W</v>
          </cell>
          <cell r="C924" t="str">
            <v>UN</v>
          </cell>
          <cell r="D924">
            <v>75.66</v>
          </cell>
        </row>
        <row r="925">
          <cell r="A925" t="str">
            <v>09.09.41</v>
          </cell>
          <cell r="B925" t="str">
            <v>LD-61 ARANDELA BLINDADA P/ 1 LAMPADA ATE 200W</v>
          </cell>
          <cell r="C925" t="str">
            <v>UN</v>
          </cell>
          <cell r="D925">
            <v>115.22</v>
          </cell>
        </row>
        <row r="926">
          <cell r="A926" t="str">
            <v>09.09.42</v>
          </cell>
          <cell r="B926" t="str">
            <v>LUMINARIA BLINDADA EM ALUMINIO FUNDIDO TIPO TARTARUGA ATE 200W</v>
          </cell>
          <cell r="C926" t="str">
            <v>UN</v>
          </cell>
          <cell r="D926">
            <v>55.42</v>
          </cell>
        </row>
        <row r="927">
          <cell r="A927" t="str">
            <v>09.09.56</v>
          </cell>
          <cell r="B927" t="str">
            <v>LUMINARIA EM ALUMINIO REPUXADO C/VIDRO P/LAMP ATE 250W</v>
          </cell>
          <cell r="C927" t="str">
            <v>UN</v>
          </cell>
          <cell r="D927">
            <v>211.34</v>
          </cell>
        </row>
        <row r="928">
          <cell r="A928" t="str">
            <v>09.09.57</v>
          </cell>
          <cell r="B928" t="str">
            <v>LUMINARIA HERMETICA EM ALUMINIO FUNDIDO C/ALOJAMENTO P/LAMP ATE 400W</v>
          </cell>
          <cell r="C928" t="str">
            <v>UN</v>
          </cell>
          <cell r="D928">
            <v>275.97000000000003</v>
          </cell>
        </row>
        <row r="929">
          <cell r="A929" t="str">
            <v>09.09.71</v>
          </cell>
          <cell r="B929" t="str">
            <v>LUMINÁRIA INDUSTRIAL - 1 LÂMPADA FLUORESCENTE 16 W</v>
          </cell>
          <cell r="C929" t="str">
            <v>UN</v>
          </cell>
          <cell r="D929">
            <v>93.67</v>
          </cell>
        </row>
        <row r="930">
          <cell r="A930" t="str">
            <v>09.09.72</v>
          </cell>
          <cell r="B930" t="str">
            <v>LUMINÁRIA INDUSTRIAL - 2 LÂMPADAS FLUORESCENTES 16 W</v>
          </cell>
          <cell r="C930" t="str">
            <v>UN</v>
          </cell>
          <cell r="D930">
            <v>103.04</v>
          </cell>
        </row>
        <row r="931">
          <cell r="A931" t="str">
            <v>09.09.74</v>
          </cell>
          <cell r="B931" t="str">
            <v>LUMINÁRIA INDUSTRIAL - 1 LÂMPADA FLUORESCENTE  32 W</v>
          </cell>
          <cell r="C931" t="str">
            <v>UN</v>
          </cell>
          <cell r="D931">
            <v>81.11</v>
          </cell>
        </row>
        <row r="932">
          <cell r="A932" t="str">
            <v>09.09.75</v>
          </cell>
          <cell r="B932" t="str">
            <v>LUMINÁRIA INDUSTRIAL - 2 LÂMPADAS FLUORESCENTE 32 W</v>
          </cell>
          <cell r="C932" t="str">
            <v>UN</v>
          </cell>
          <cell r="D932">
            <v>120.1</v>
          </cell>
        </row>
        <row r="933">
          <cell r="A933" t="str">
            <v>09.09.76</v>
          </cell>
          <cell r="B933" t="str">
            <v>LUMINÁRIA INDUSTRIAL - 3 LÂMPADAS FLUORESCENTES 32 W</v>
          </cell>
          <cell r="C933" t="str">
            <v>UN</v>
          </cell>
          <cell r="D933">
            <v>98.87</v>
          </cell>
        </row>
        <row r="934">
          <cell r="A934" t="str">
            <v>09.09.77</v>
          </cell>
          <cell r="B934" t="str">
            <v>LUMINÁRIA INDUSTRIAL - 4 LÂMPADAS FLUORESCENTES 32 W</v>
          </cell>
          <cell r="C934" t="str">
            <v>UN</v>
          </cell>
          <cell r="D934">
            <v>113.86</v>
          </cell>
        </row>
        <row r="935">
          <cell r="A935" t="str">
            <v>09.09.80</v>
          </cell>
          <cell r="B935" t="str">
            <v>LUMINÁRIA DECORATIVA - 1 LÂMPADA FLUORESCENTE 16 W</v>
          </cell>
          <cell r="C935" t="str">
            <v>UN</v>
          </cell>
          <cell r="D935">
            <v>61.24</v>
          </cell>
        </row>
        <row r="936">
          <cell r="A936" t="str">
            <v>09.09.81</v>
          </cell>
          <cell r="B936" t="str">
            <v>LUMINÁRIA DECORATIVA - 2 LÂMPADAS FLUORESCENTES 16W</v>
          </cell>
          <cell r="C936" t="str">
            <v>UN</v>
          </cell>
          <cell r="D936">
            <v>84.35</v>
          </cell>
        </row>
        <row r="937">
          <cell r="A937" t="str">
            <v>09.09.83</v>
          </cell>
          <cell r="B937" t="str">
            <v>LUMINÁRIA DECORATIVA - 1 LÂMPADA FLUORESCENTE 32 W</v>
          </cell>
          <cell r="C937" t="str">
            <v>UN</v>
          </cell>
          <cell r="D937">
            <v>62.68</v>
          </cell>
        </row>
        <row r="938">
          <cell r="A938" t="str">
            <v>09.09.84</v>
          </cell>
          <cell r="B938" t="str">
            <v>LUMINÁRIA DECORATIVA - 2 LÂMPADAS FLUORESCENTES 32 W</v>
          </cell>
          <cell r="C938" t="str">
            <v>UN</v>
          </cell>
          <cell r="D938">
            <v>156.62</v>
          </cell>
        </row>
        <row r="939">
          <cell r="A939" t="str">
            <v>09.09.85</v>
          </cell>
          <cell r="B939" t="str">
            <v>LUMINÁRIA DECORATIVA - 3 LÂMPADAS FLUORESCENTES 32 W</v>
          </cell>
          <cell r="C939" t="str">
            <v>UN</v>
          </cell>
          <cell r="D939">
            <v>128.33000000000001</v>
          </cell>
        </row>
        <row r="940">
          <cell r="A940" t="str">
            <v>09.09.86</v>
          </cell>
          <cell r="B940" t="str">
            <v>LUMINÁRIA DECORATIVA - 4 LÂMPADAS FLUORESCENTES 32 W</v>
          </cell>
          <cell r="C940" t="str">
            <v>UN</v>
          </cell>
          <cell r="D940">
            <v>151.21</v>
          </cell>
        </row>
        <row r="941">
          <cell r="A941" t="str">
            <v>09.10.00</v>
          </cell>
          <cell r="B941" t="str">
            <v>EQUIPAMENTOS DE EMERGENCIA E SEGURANCA</v>
          </cell>
        </row>
        <row r="942">
          <cell r="A942" t="str">
            <v>09.10.20</v>
          </cell>
          <cell r="B942" t="str">
            <v>LUMINARIA DE EMERGENCIA C/LAMPADA INCANDESCENTE 40W</v>
          </cell>
          <cell r="C942" t="str">
            <v>UN</v>
          </cell>
          <cell r="D942">
            <v>34.14</v>
          </cell>
        </row>
        <row r="943">
          <cell r="A943" t="str">
            <v>09.10.23</v>
          </cell>
          <cell r="B943" t="str">
            <v>LUMINARIA DE EMERGENCIA AUTONOMA C/LAMP FLUORESCENTE 15W</v>
          </cell>
          <cell r="C943" t="str">
            <v>UN</v>
          </cell>
          <cell r="D943">
            <v>125.32</v>
          </cell>
        </row>
        <row r="944">
          <cell r="A944" t="str">
            <v>09.10.24</v>
          </cell>
          <cell r="B944" t="str">
            <v>LUMINARIA DE EMERGENCIA AUTONOMA C/2 PROJ 55W/12VCC</v>
          </cell>
          <cell r="C944" t="str">
            <v>UN</v>
          </cell>
          <cell r="D944">
            <v>291.14999999999998</v>
          </cell>
        </row>
        <row r="945">
          <cell r="A945" t="str">
            <v>09.10.26</v>
          </cell>
          <cell r="B945" t="str">
            <v>LUMINÁRIA DE EMERGÊNCIA AUT. C/ 2 LÂMPADAS FLUORESC. DE 8W</v>
          </cell>
          <cell r="C945" t="str">
            <v>UN</v>
          </cell>
          <cell r="D945">
            <v>57.64</v>
          </cell>
        </row>
        <row r="946">
          <cell r="A946" t="str">
            <v>09.10.27</v>
          </cell>
          <cell r="B946" t="str">
            <v>LUMINARIA DE EMERGENCIA AUTONOMA C/LAMP FLUORESCENTE 9W</v>
          </cell>
          <cell r="C946" t="str">
            <v>UN</v>
          </cell>
          <cell r="D946">
            <v>102.68</v>
          </cell>
        </row>
        <row r="947">
          <cell r="A947" t="str">
            <v>09.10.31</v>
          </cell>
          <cell r="B947" t="str">
            <v>BATERIA AUTOMOTIVA SELADA S/COMPLEMENTACAO DE NIVEL 40AH-12V</v>
          </cell>
          <cell r="C947" t="str">
            <v>UN</v>
          </cell>
          <cell r="D947">
            <v>122.65</v>
          </cell>
        </row>
        <row r="948">
          <cell r="A948" t="str">
            <v>09.10.32</v>
          </cell>
          <cell r="B948" t="str">
            <v>BATERIA AUTOMOTIVA SELADA S/COMPLEMENTACAO DE NIVEL 45AH-12V</v>
          </cell>
          <cell r="C948" t="str">
            <v>UN</v>
          </cell>
          <cell r="D948">
            <v>144.57</v>
          </cell>
        </row>
        <row r="949">
          <cell r="A949" t="str">
            <v>09.10.36</v>
          </cell>
          <cell r="B949" t="str">
            <v>BATERIA ESTACIONARIA CHUMBO/CALCIO 40AH - 12V</v>
          </cell>
          <cell r="C949" t="str">
            <v>UN</v>
          </cell>
          <cell r="D949">
            <v>178.86</v>
          </cell>
        </row>
        <row r="950">
          <cell r="A950" t="str">
            <v>09.10.50</v>
          </cell>
          <cell r="B950" t="str">
            <v>CENTRAL DE ALARME DE INCENDIO ATE 10 LACOS</v>
          </cell>
          <cell r="C950" t="str">
            <v>UN</v>
          </cell>
          <cell r="D950">
            <v>481.25</v>
          </cell>
        </row>
        <row r="951">
          <cell r="A951" t="str">
            <v>09.10.53</v>
          </cell>
          <cell r="B951" t="str">
            <v>CENTRAL DE ALARME DE INCÊNDIO ATÉ 24 LAÇOS</v>
          </cell>
          <cell r="C951" t="str">
            <v>UN</v>
          </cell>
          <cell r="D951">
            <v>661.48</v>
          </cell>
        </row>
        <row r="952">
          <cell r="A952" t="str">
            <v>09.10.54</v>
          </cell>
          <cell r="B952" t="str">
            <v>BOTOEIRA LIGA-DESLIGA P/ COMANDO DE BOMBA DE RECALQUE</v>
          </cell>
          <cell r="C952" t="str">
            <v>UN</v>
          </cell>
          <cell r="D952">
            <v>54.2</v>
          </cell>
        </row>
        <row r="953">
          <cell r="A953" t="str">
            <v>09.10.55</v>
          </cell>
          <cell r="B953" t="str">
            <v>ACIONADOR MANUAL TIPO "QUEBRE O VIDRO"</v>
          </cell>
          <cell r="C953" t="str">
            <v>UN</v>
          </cell>
          <cell r="D953">
            <v>32.76</v>
          </cell>
        </row>
        <row r="954">
          <cell r="A954" t="str">
            <v>09.10.58</v>
          </cell>
          <cell r="B954" t="str">
            <v>CAMPAINHA DE TIMBRE (SINO) 24V-100 DB</v>
          </cell>
          <cell r="C954" t="str">
            <v>UN</v>
          </cell>
          <cell r="D954">
            <v>26.62</v>
          </cell>
        </row>
        <row r="955">
          <cell r="A955" t="str">
            <v>09.10.62</v>
          </cell>
          <cell r="B955" t="str">
            <v>SIRENE ELETRONICA BITONAL 24V-90 DB</v>
          </cell>
          <cell r="C955" t="str">
            <v>UN</v>
          </cell>
          <cell r="D955">
            <v>44.58</v>
          </cell>
        </row>
        <row r="956">
          <cell r="A956" t="str">
            <v>09.10.63</v>
          </cell>
          <cell r="B956" t="str">
            <v>SIRENE ELETRONICA BITONAL 24V-104 DB</v>
          </cell>
          <cell r="C956" t="str">
            <v>UN</v>
          </cell>
          <cell r="D956">
            <v>26.56</v>
          </cell>
        </row>
        <row r="957">
          <cell r="A957" t="str">
            <v>09.10.66</v>
          </cell>
          <cell r="B957" t="str">
            <v>DETECTOR IONICO DE FUMACA</v>
          </cell>
          <cell r="C957" t="str">
            <v>UN</v>
          </cell>
          <cell r="D957">
            <v>149.01</v>
          </cell>
        </row>
        <row r="958">
          <cell r="A958" t="str">
            <v>09.10.71</v>
          </cell>
          <cell r="B958" t="str">
            <v>DETECTOR DE PRESENCA TIPO INFRAVERMELHO PASSIVO - 110 VCA</v>
          </cell>
          <cell r="C958" t="str">
            <v>UN</v>
          </cell>
          <cell r="D958">
            <v>40.92</v>
          </cell>
        </row>
        <row r="959">
          <cell r="A959" t="str">
            <v>09.10.74</v>
          </cell>
          <cell r="B959" t="str">
            <v>NO-BREAK TRIFÁSICO - 15 KVA - AUTONOMIA DE 15 MIN.</v>
          </cell>
          <cell r="C959" t="str">
            <v>UN</v>
          </cell>
          <cell r="D959">
            <v>30730.36</v>
          </cell>
        </row>
        <row r="960">
          <cell r="A960" t="str">
            <v>09.10.77</v>
          </cell>
          <cell r="B960" t="str">
            <v>ESTABILIZADOR ELETRÔNICO TRIFÁSICO - 15 KVA</v>
          </cell>
          <cell r="C960" t="str">
            <v>UN</v>
          </cell>
          <cell r="D960">
            <v>13293.36</v>
          </cell>
        </row>
        <row r="961">
          <cell r="A961" t="str">
            <v>09.11.00</v>
          </cell>
          <cell r="B961" t="str">
            <v>PARA-RAIOS</v>
          </cell>
        </row>
        <row r="962">
          <cell r="A962" t="str">
            <v>09.11.14</v>
          </cell>
          <cell r="B962" t="str">
            <v>CAIXA DE INSPECAO DE ATERRAMENTO TIPO EMBUTIR C/TAMPA E ALCA</v>
          </cell>
          <cell r="C962" t="str">
            <v>UN</v>
          </cell>
          <cell r="D962">
            <v>48.3</v>
          </cell>
        </row>
        <row r="963">
          <cell r="A963" t="str">
            <v>09.11.15</v>
          </cell>
          <cell r="B963" t="str">
            <v>CAIXA DE INSPECAO DE ATERRAMENTO TIPO SUSPENSA EM FºFº</v>
          </cell>
          <cell r="C963" t="str">
            <v>UN</v>
          </cell>
          <cell r="D963">
            <v>32.31</v>
          </cell>
        </row>
        <row r="964">
          <cell r="A964" t="str">
            <v>09.11.17</v>
          </cell>
          <cell r="B964" t="str">
            <v>LUZ DE OBSTACULO SIMPLES C/FOTOCELULA SOLAR</v>
          </cell>
          <cell r="C964" t="str">
            <v>UN</v>
          </cell>
          <cell r="D964">
            <v>66.069999999999993</v>
          </cell>
        </row>
        <row r="965">
          <cell r="A965" t="str">
            <v>09.11.18</v>
          </cell>
          <cell r="B965" t="str">
            <v>LUZ DE OBSTACULO DUPLA C/FOTOCELULA SOLAR</v>
          </cell>
          <cell r="C965" t="str">
            <v>UN</v>
          </cell>
          <cell r="D965">
            <v>99.78</v>
          </cell>
        </row>
        <row r="966">
          <cell r="A966" t="str">
            <v>09.11.50</v>
          </cell>
          <cell r="B966" t="str">
            <v>HASTE DE ACO GALVANIZADO,INCLUSIVE BASE E ESTAIS - 2"/3M</v>
          </cell>
          <cell r="C966" t="str">
            <v>UN</v>
          </cell>
          <cell r="D966">
            <v>206.81</v>
          </cell>
        </row>
        <row r="967">
          <cell r="A967" t="str">
            <v>09.11.51</v>
          </cell>
          <cell r="B967" t="str">
            <v>CORDOALHA DE COBRE NU, INCLUSIVE ISOLADORES - 16,00MM2</v>
          </cell>
          <cell r="C967" t="str">
            <v>M</v>
          </cell>
          <cell r="D967">
            <v>13.97</v>
          </cell>
        </row>
        <row r="968">
          <cell r="A968" t="str">
            <v>09.11.52</v>
          </cell>
          <cell r="B968" t="str">
            <v>CORDOALHA DE COBRE NU, INCLUSIVE ISOLADORES - 25,00MM2</v>
          </cell>
          <cell r="C968" t="str">
            <v>M</v>
          </cell>
          <cell r="D968">
            <v>16.350000000000001</v>
          </cell>
        </row>
        <row r="969">
          <cell r="A969" t="str">
            <v>09.11.53</v>
          </cell>
          <cell r="B969" t="str">
            <v>CORDOALHA DE COBRE NU, INCLUSIVE ISOLADORES - 35,00MM2</v>
          </cell>
          <cell r="C969" t="str">
            <v>M</v>
          </cell>
          <cell r="D969">
            <v>21.36</v>
          </cell>
        </row>
        <row r="970">
          <cell r="A970" t="str">
            <v>09.11.54</v>
          </cell>
          <cell r="B970" t="str">
            <v>CORDOALHA DE COBRE NU, INCLUSIVE ISOLADORES - 50,00MM2</v>
          </cell>
          <cell r="C970" t="str">
            <v>M</v>
          </cell>
          <cell r="D970">
            <v>23.54</v>
          </cell>
        </row>
        <row r="971">
          <cell r="A971" t="str">
            <v>09.11.55</v>
          </cell>
          <cell r="B971" t="str">
            <v>CORDOALHA DE COBRE NU, INCLUSIVE ISOLADORES - 70,00MM2</v>
          </cell>
          <cell r="C971" t="str">
            <v>M</v>
          </cell>
          <cell r="D971">
            <v>32.130000000000003</v>
          </cell>
        </row>
        <row r="972">
          <cell r="A972" t="str">
            <v>09.11.56</v>
          </cell>
          <cell r="B972" t="str">
            <v>CORDOALHA DE COBRE NU, INCLUSIVE ISOLADORES - 95,00MM2</v>
          </cell>
          <cell r="C972" t="str">
            <v>M</v>
          </cell>
          <cell r="D972">
            <v>38.85</v>
          </cell>
        </row>
        <row r="973">
          <cell r="A973" t="str">
            <v>09.11.61</v>
          </cell>
          <cell r="B973" t="str">
            <v>TUBO DE PVC PARA PROTECAO DE CORDOALHA - 2"X3M</v>
          </cell>
          <cell r="C973" t="str">
            <v>UN</v>
          </cell>
          <cell r="D973">
            <v>28.09</v>
          </cell>
        </row>
        <row r="974">
          <cell r="A974" t="str">
            <v>09.11.90</v>
          </cell>
          <cell r="B974" t="str">
            <v>TOMADA DE TERRA,COMPLETA</v>
          </cell>
          <cell r="C974" t="str">
            <v>UN</v>
          </cell>
          <cell r="D974">
            <v>279.67</v>
          </cell>
        </row>
        <row r="975">
          <cell r="A975" t="str">
            <v>09.11.95</v>
          </cell>
          <cell r="B975" t="str">
            <v>BARRA CHATA DE ALUMÍNIO TIPO FITA 1/8" X 7/8" X 3 M</v>
          </cell>
          <cell r="C975" t="str">
            <v>PÇ</v>
          </cell>
          <cell r="D975">
            <v>23.16</v>
          </cell>
        </row>
        <row r="976">
          <cell r="A976" t="str">
            <v>09.12.00</v>
          </cell>
          <cell r="B976" t="str">
            <v>DIVERSOS</v>
          </cell>
        </row>
        <row r="977">
          <cell r="A977" t="str">
            <v>09.12.50</v>
          </cell>
          <cell r="B977" t="str">
            <v>QUADRO COMANDO PARA CONJUNTO MOTOR-BOMBA,MONOFASICO - ATE 5HP</v>
          </cell>
          <cell r="C977" t="str">
            <v>UN</v>
          </cell>
          <cell r="D977">
            <v>913.83</v>
          </cell>
        </row>
        <row r="978">
          <cell r="A978" t="str">
            <v>09.12.51</v>
          </cell>
          <cell r="B978" t="str">
            <v>QUADRO COMANDO PARA CONJUNTO MOTOR-BOMBA,TRIFASICO - ATE 5HP</v>
          </cell>
          <cell r="C978" t="str">
            <v>UN</v>
          </cell>
          <cell r="D978">
            <v>927.61</v>
          </cell>
        </row>
        <row r="979">
          <cell r="A979" t="str">
            <v>09.12.60</v>
          </cell>
          <cell r="B979" t="str">
            <v>AUTOMATICO DE BOIA TIPO CONTACTO DE MERCURIO</v>
          </cell>
          <cell r="C979" t="str">
            <v>UN</v>
          </cell>
          <cell r="D979">
            <v>29.48</v>
          </cell>
        </row>
        <row r="980">
          <cell r="A980" t="str">
            <v>09.13.00</v>
          </cell>
          <cell r="B980" t="str">
            <v>ELETROFERRAGENS</v>
          </cell>
        </row>
        <row r="981">
          <cell r="A981" t="str">
            <v>09.13.05</v>
          </cell>
          <cell r="B981" t="str">
            <v>PERFILADO LISO CHAPA 14-GE-MED. 19X38MM C/TAMPA E INSTAL.</v>
          </cell>
          <cell r="C981" t="str">
            <v>M</v>
          </cell>
          <cell r="D981">
            <v>21.63</v>
          </cell>
        </row>
        <row r="982">
          <cell r="A982" t="str">
            <v>09.13.07</v>
          </cell>
          <cell r="B982" t="str">
            <v>PERFILADO LISO CHAPA 14-GE-MED. 38X38MM C/TAMPA E INSTAL.</v>
          </cell>
          <cell r="C982" t="str">
            <v>M</v>
          </cell>
          <cell r="D982">
            <v>26.12</v>
          </cell>
        </row>
        <row r="983">
          <cell r="A983" t="str">
            <v>09.13.08</v>
          </cell>
          <cell r="B983" t="str">
            <v>PERFILADO LISO CHAPA 14-GE-MED. 38X76MM C/TAMPA E INSTAL.</v>
          </cell>
          <cell r="C983" t="str">
            <v>M</v>
          </cell>
          <cell r="D983">
            <v>31.37</v>
          </cell>
        </row>
        <row r="984">
          <cell r="A984" t="str">
            <v>09.13.11</v>
          </cell>
          <cell r="B984" t="str">
            <v>PERFILADO PERFURADO CHAPA 14-GE-MED. 19X38MM C/TAMPA E INSTAL.</v>
          </cell>
          <cell r="C984" t="str">
            <v>M</v>
          </cell>
          <cell r="D984">
            <v>21.63</v>
          </cell>
        </row>
        <row r="985">
          <cell r="A985" t="str">
            <v>09.13.13</v>
          </cell>
          <cell r="B985" t="str">
            <v>PERFILADO PERFURADO CHAPA 14-GE-MED. 38X38MM C/TAMPA E INSTAL.</v>
          </cell>
          <cell r="C985" t="str">
            <v>M</v>
          </cell>
          <cell r="D985">
            <v>25</v>
          </cell>
        </row>
        <row r="986">
          <cell r="A986" t="str">
            <v>09.13.14</v>
          </cell>
          <cell r="B986" t="str">
            <v>PERFILADO PERFURADO CHAPA 14-GE-MED. 38X76MM C/TAMPA E INSTAL.</v>
          </cell>
          <cell r="C986" t="str">
            <v>M</v>
          </cell>
          <cell r="D986">
            <v>31.71</v>
          </cell>
        </row>
        <row r="987">
          <cell r="A987" t="str">
            <v>09.13.21</v>
          </cell>
          <cell r="B987" t="str">
            <v>ELETROCALHA LISA GALV ELETROLIT CHAPA 14 - 100X50MM  C/TAMPA E INST.</v>
          </cell>
          <cell r="C987" t="str">
            <v>M</v>
          </cell>
          <cell r="D987">
            <v>37.590000000000003</v>
          </cell>
        </row>
        <row r="988">
          <cell r="A988" t="str">
            <v>09.13.22</v>
          </cell>
          <cell r="B988" t="str">
            <v>ELETROCALHA LISA GALV ELETROLIT CHAPA 14 - 125X50MM  C/TAMPA E INST.</v>
          </cell>
          <cell r="C988" t="str">
            <v>M</v>
          </cell>
          <cell r="D988">
            <v>42.12</v>
          </cell>
        </row>
        <row r="989">
          <cell r="A989" t="str">
            <v>09.13.23</v>
          </cell>
          <cell r="B989" t="str">
            <v>ELETROCALHA LISA GALV ELETROLIT CHAPA 14 - 150X50MM  C/TAMPA E INST.</v>
          </cell>
          <cell r="C989" t="str">
            <v>M</v>
          </cell>
          <cell r="D989">
            <v>47.25</v>
          </cell>
        </row>
        <row r="990">
          <cell r="A990" t="str">
            <v>09.13.25</v>
          </cell>
          <cell r="B990" t="str">
            <v>ELETROCALHA LISA GALV ELETROLIT CHAPA 14 - 200X50MM  C/TAMPA E INST.</v>
          </cell>
          <cell r="C990" t="str">
            <v>M</v>
          </cell>
          <cell r="D990">
            <v>56.18</v>
          </cell>
        </row>
        <row r="991">
          <cell r="A991" t="str">
            <v>09.13.27</v>
          </cell>
          <cell r="B991" t="str">
            <v>ELETROCALHA LISA GALV ELETROLIT CHAPA 14 - 300X50MM  C/TAMPA E INST.</v>
          </cell>
          <cell r="C991" t="str">
            <v>M</v>
          </cell>
          <cell r="D991">
            <v>71.040000000000006</v>
          </cell>
        </row>
        <row r="992">
          <cell r="A992" t="str">
            <v>09.13.32</v>
          </cell>
          <cell r="B992" t="str">
            <v>ELETROCALHA LISA GALV ELETROLIT CHAPA 14 - 200X100MM C/TAMPA E INST.</v>
          </cell>
          <cell r="C992" t="str">
            <v>M</v>
          </cell>
          <cell r="D992">
            <v>70.400000000000006</v>
          </cell>
        </row>
        <row r="993">
          <cell r="A993" t="str">
            <v>09.13.34</v>
          </cell>
          <cell r="B993" t="str">
            <v>ELETROCALHA LISA GALV ELETROLIT CHAPA 14 - 300X100MM C/TAMPA E INST.</v>
          </cell>
          <cell r="C993" t="str">
            <v>M</v>
          </cell>
          <cell r="D993">
            <v>86.27</v>
          </cell>
        </row>
        <row r="994">
          <cell r="A994" t="str">
            <v>09.14.00</v>
          </cell>
          <cell r="B994" t="str">
            <v>ALTA TENSAO</v>
          </cell>
        </row>
        <row r="995">
          <cell r="A995" t="str">
            <v>09.14.13</v>
          </cell>
          <cell r="B995" t="str">
            <v>VERGALHAO DE COBRE 3/8" (10 MM)</v>
          </cell>
          <cell r="C995" t="str">
            <v>M</v>
          </cell>
          <cell r="D995">
            <v>56.02</v>
          </cell>
        </row>
        <row r="996">
          <cell r="A996" t="str">
            <v>09.14.17</v>
          </cell>
          <cell r="B996" t="str">
            <v>CABO DE MEDIA TENSAO PARA 12/20 KV - 1 X 35 MM2 UNIPOLAR</v>
          </cell>
          <cell r="C996" t="str">
            <v>M</v>
          </cell>
          <cell r="D996">
            <v>39.29</v>
          </cell>
        </row>
        <row r="997">
          <cell r="A997" t="str">
            <v>09.14.21</v>
          </cell>
          <cell r="B997" t="str">
            <v>MUFLA UNIPOLAR INTERNA PARA CABO ATE 35 MM2 - 15 KV</v>
          </cell>
          <cell r="C997" t="str">
            <v>UN</v>
          </cell>
          <cell r="D997">
            <v>166.52</v>
          </cell>
        </row>
        <row r="998">
          <cell r="A998" t="str">
            <v>09.14.22</v>
          </cell>
          <cell r="B998" t="str">
            <v>MUFLA UNIPOLAR EXTERNA PARA CABO ATE 35 MM2 - 15 KV</v>
          </cell>
          <cell r="C998" t="str">
            <v>UN</v>
          </cell>
          <cell r="D998">
            <v>224.39</v>
          </cell>
        </row>
        <row r="999">
          <cell r="A999" t="str">
            <v>09.14.23</v>
          </cell>
          <cell r="B999" t="str">
            <v>MUFLA TRIPOLAR INTERNA PARA CABO ATE 35 MM2 - 15 KV</v>
          </cell>
          <cell r="C999" t="str">
            <v>UN</v>
          </cell>
          <cell r="D999">
            <v>559.41</v>
          </cell>
        </row>
        <row r="1000">
          <cell r="A1000" t="str">
            <v>09.14.24</v>
          </cell>
          <cell r="B1000" t="str">
            <v>MUFLA TRIPOLAR EXTERNA PARA CABO ATE 35 MM2 - 15 KV</v>
          </cell>
          <cell r="C1000" t="str">
            <v>UN</v>
          </cell>
          <cell r="D1000">
            <v>693.17</v>
          </cell>
        </row>
        <row r="1001">
          <cell r="A1001" t="str">
            <v>09.14.43</v>
          </cell>
          <cell r="B1001" t="str">
            <v>PARA-RAIO TIPO CRISTAL VALVE - CLASSE 15 KV</v>
          </cell>
          <cell r="C1001" t="str">
            <v>UN</v>
          </cell>
          <cell r="D1001">
            <v>177.31</v>
          </cell>
        </row>
        <row r="1002">
          <cell r="A1002" t="str">
            <v>09.14.45</v>
          </cell>
          <cell r="B1002" t="str">
            <v>ESTRADO DE MADEIRA 100X100CM</v>
          </cell>
          <cell r="C1002" t="str">
            <v>UN</v>
          </cell>
          <cell r="D1002">
            <v>44.19</v>
          </cell>
        </row>
        <row r="1003">
          <cell r="A1003" t="str">
            <v>09.14.47</v>
          </cell>
          <cell r="B1003" t="str">
            <v>CAIXA DE MEDICAO PADRAO ELETROPAULO - 100 X 100 X 25 CM</v>
          </cell>
          <cell r="C1003" t="str">
            <v>UN</v>
          </cell>
          <cell r="D1003">
            <v>639.38</v>
          </cell>
        </row>
        <row r="1004">
          <cell r="A1004" t="str">
            <v>09.14.49</v>
          </cell>
          <cell r="B1004" t="str">
            <v>PLACA DE AVISO P/ CABINE PRIM. DE FERRO ESMALTADO 30 X 40 CM</v>
          </cell>
          <cell r="C1004" t="str">
            <v>UN</v>
          </cell>
          <cell r="D1004">
            <v>38.57</v>
          </cell>
        </row>
        <row r="1005">
          <cell r="A1005" t="str">
            <v>09.14.50</v>
          </cell>
          <cell r="B1005" t="str">
            <v>PLAQUETA INDICATIVADE PVC 8 X 12 CM</v>
          </cell>
          <cell r="C1005" t="str">
            <v>UN</v>
          </cell>
          <cell r="D1005">
            <v>4.55</v>
          </cell>
        </row>
        <row r="1006">
          <cell r="A1006" t="str">
            <v>09.14.59</v>
          </cell>
          <cell r="B1006" t="str">
            <v>LUVA DE BORRACHA ISOLACAO 20KV</v>
          </cell>
          <cell r="C1006" t="str">
            <v>PR</v>
          </cell>
          <cell r="D1006">
            <v>301.14</v>
          </cell>
        </row>
        <row r="1007">
          <cell r="A1007" t="str">
            <v>09.20.00</v>
          </cell>
          <cell r="B1007" t="str">
            <v>CONJUNTOS DE ILUMINACAO</v>
          </cell>
        </row>
        <row r="1008">
          <cell r="A1008" t="str">
            <v>09.20.10</v>
          </cell>
          <cell r="B1008" t="str">
            <v>LC.02-ILUM.QUADRA C/POSTE CONCR TUB H LIV.=10M C/3 PROJ VP/MERC 400W</v>
          </cell>
          <cell r="C1008" t="str">
            <v>CJ</v>
          </cell>
          <cell r="D1008">
            <v>1799.58</v>
          </cell>
        </row>
        <row r="1009">
          <cell r="A1009" t="str">
            <v>09.20.15</v>
          </cell>
          <cell r="B1009" t="str">
            <v>LC.05-POSTE CONCR.TUB H LIV.= 5M LUM C/VIDR.C/LAMP.MISTA 250W</v>
          </cell>
          <cell r="C1009" t="str">
            <v>CJ</v>
          </cell>
          <cell r="D1009">
            <v>1179.92</v>
          </cell>
        </row>
        <row r="1010">
          <cell r="A1010" t="str">
            <v>09.20.18</v>
          </cell>
          <cell r="B1010" t="str">
            <v>LC.08-POSTE CONCR TUB H LIV.= 5M LUM.C/ALOJ.C/LAMP.VP/MERCURIO 250W</v>
          </cell>
          <cell r="C1010" t="str">
            <v>CJ</v>
          </cell>
          <cell r="D1010">
            <v>1294.8900000000001</v>
          </cell>
        </row>
        <row r="1011">
          <cell r="A1011" t="str">
            <v>09.20.25</v>
          </cell>
          <cell r="B1011" t="str">
            <v>LC.15-POSTE CONCR TUB H LIV.= 7M LUM.C/VIDR.C/LAMP.MISTA 250 W</v>
          </cell>
          <cell r="C1011" t="str">
            <v>CJ</v>
          </cell>
          <cell r="D1011">
            <v>1317.64</v>
          </cell>
        </row>
        <row r="1012">
          <cell r="A1012" t="str">
            <v>09.20.28</v>
          </cell>
          <cell r="B1012" t="str">
            <v>LC.18-POSTE CONCR TUB H LIV.= 7M LUM.C/ALOJ.C/LAMP.VP/MERCURIO 250W</v>
          </cell>
          <cell r="C1012" t="str">
            <v>CJ</v>
          </cell>
          <cell r="D1012">
            <v>1432.61</v>
          </cell>
        </row>
        <row r="1013">
          <cell r="A1013" t="str">
            <v>09.50.00</v>
          </cell>
          <cell r="B1013" t="str">
            <v>DEMOLICOES - ENTRADA E DISTRIBUICAO</v>
          </cell>
        </row>
        <row r="1014">
          <cell r="A1014" t="str">
            <v>09.50.01</v>
          </cell>
          <cell r="B1014" t="str">
            <v>REMOCAO DE POSTE DE ENTRADA DE ENERGIA EM BAIXA TENSAO - GALVANIZADO</v>
          </cell>
          <cell r="C1014" t="str">
            <v>UN</v>
          </cell>
          <cell r="D1014">
            <v>57.4</v>
          </cell>
        </row>
        <row r="1015">
          <cell r="A1015" t="str">
            <v>09.50.02</v>
          </cell>
          <cell r="B1015" t="str">
            <v>REMOCAO DE POSTE DE ENTRADA DE ENERGIA EM BAIXA TENSAO - CONCRETO</v>
          </cell>
          <cell r="C1015" t="str">
            <v>UN</v>
          </cell>
          <cell r="D1015">
            <v>71.75</v>
          </cell>
        </row>
        <row r="1016">
          <cell r="A1016" t="str">
            <v>09.50.03</v>
          </cell>
          <cell r="B1016" t="str">
            <v>REMOCAO DE CAIXA DE ENTRADA DE ENERGIA EM BAIXA TENSAO</v>
          </cell>
          <cell r="C1016" t="str">
            <v>UN</v>
          </cell>
          <cell r="D1016">
            <v>57.4</v>
          </cell>
        </row>
        <row r="1017">
          <cell r="A1017" t="str">
            <v>09.50.04</v>
          </cell>
          <cell r="B1017" t="str">
            <v>REMOCAO DE ARMACAO TIPO BRAQUETE</v>
          </cell>
          <cell r="C1017" t="str">
            <v>UN</v>
          </cell>
          <cell r="D1017">
            <v>7.18</v>
          </cell>
        </row>
        <row r="1018">
          <cell r="A1018" t="str">
            <v>09.50.05</v>
          </cell>
          <cell r="B1018" t="str">
            <v>REMOCAO DE CABECOTE TIPO"TELESP"</v>
          </cell>
          <cell r="C1018" t="str">
            <v>UN</v>
          </cell>
          <cell r="D1018">
            <v>3.59</v>
          </cell>
        </row>
        <row r="1019">
          <cell r="A1019" t="str">
            <v>09.50.06</v>
          </cell>
          <cell r="B1019" t="str">
            <v>REMOCAO DE CAIXA DE ENTRADA DE TELEFONE TIPO"TELESP"</v>
          </cell>
          <cell r="C1019" t="str">
            <v>UN</v>
          </cell>
          <cell r="D1019">
            <v>28.7</v>
          </cell>
        </row>
        <row r="1020">
          <cell r="A1020" t="str">
            <v>09.50.09</v>
          </cell>
          <cell r="B1020" t="str">
            <v>REMOCAO DE PERFILADOS</v>
          </cell>
          <cell r="C1020" t="str">
            <v>M</v>
          </cell>
          <cell r="D1020">
            <v>5.74</v>
          </cell>
        </row>
        <row r="1021">
          <cell r="A1021" t="str">
            <v>09.50.10</v>
          </cell>
          <cell r="B1021" t="str">
            <v>REMOCAO DE ELETRODUTOS EMBUTIDOS - ATE 2"</v>
          </cell>
          <cell r="C1021" t="str">
            <v>M</v>
          </cell>
          <cell r="D1021">
            <v>7.18</v>
          </cell>
        </row>
        <row r="1022">
          <cell r="A1022" t="str">
            <v>09.50.11</v>
          </cell>
          <cell r="B1022" t="str">
            <v>REMOCAO DE ELETRODUTOS EMBUTIDOS - ACIMA DE 2"</v>
          </cell>
          <cell r="C1022" t="str">
            <v>M</v>
          </cell>
          <cell r="D1022">
            <v>14.35</v>
          </cell>
        </row>
        <row r="1023">
          <cell r="A1023" t="str">
            <v>09.50.12</v>
          </cell>
          <cell r="B1023" t="str">
            <v>REMOCAO DE ELETRODUTOS APARENTES - ATE 2"</v>
          </cell>
          <cell r="C1023" t="str">
            <v>M</v>
          </cell>
          <cell r="D1023">
            <v>3.59</v>
          </cell>
        </row>
        <row r="1024">
          <cell r="A1024" t="str">
            <v>09.50.13</v>
          </cell>
          <cell r="B1024" t="str">
            <v>REMOCAO DE ELETRODUTOS APARENTES - ACIMA DE 2"</v>
          </cell>
          <cell r="C1024" t="str">
            <v>M</v>
          </cell>
          <cell r="D1024">
            <v>7.18</v>
          </cell>
        </row>
        <row r="1025">
          <cell r="A1025" t="str">
            <v>09.50.14</v>
          </cell>
          <cell r="B1025" t="str">
            <v>REMOCAO DE FIO EMBUTIDO - ATE 16MM2</v>
          </cell>
          <cell r="C1025" t="str">
            <v>M</v>
          </cell>
          <cell r="D1025">
            <v>0.72</v>
          </cell>
        </row>
        <row r="1026">
          <cell r="A1026" t="str">
            <v>09.50.15</v>
          </cell>
          <cell r="B1026" t="str">
            <v>REMOCAO DE CABO EMBUTIDO - ACIMA DE 16MM2</v>
          </cell>
          <cell r="C1026" t="str">
            <v>M</v>
          </cell>
          <cell r="D1026">
            <v>1.44</v>
          </cell>
        </row>
        <row r="1027">
          <cell r="A1027" t="str">
            <v>09.50.16</v>
          </cell>
          <cell r="B1027" t="str">
            <v>REMOCAO DE FIO APARENTE - ATE 16MM2</v>
          </cell>
          <cell r="C1027" t="str">
            <v>M</v>
          </cell>
          <cell r="D1027">
            <v>0.86</v>
          </cell>
        </row>
        <row r="1028">
          <cell r="A1028" t="str">
            <v>09.50.17</v>
          </cell>
          <cell r="B1028" t="str">
            <v>REMOCAO DE CABO APARENTE - ACIMA DE 16MM2</v>
          </cell>
          <cell r="C1028" t="str">
            <v>M</v>
          </cell>
          <cell r="D1028">
            <v>1.72</v>
          </cell>
        </row>
        <row r="1029">
          <cell r="A1029" t="str">
            <v>09.50.18</v>
          </cell>
          <cell r="B1029" t="str">
            <v>REMOCAO DE TERMINAIS OU CONECTORES DE PRESSAO PARA CABOS</v>
          </cell>
          <cell r="C1029" t="str">
            <v>UN</v>
          </cell>
          <cell r="D1029">
            <v>2.87</v>
          </cell>
        </row>
        <row r="1030">
          <cell r="A1030" t="str">
            <v>09.50.20</v>
          </cell>
          <cell r="B1030" t="str">
            <v>REMOCAO DE SUPORTE-ISOLADOR TIPO ROLDANA</v>
          </cell>
          <cell r="C1030" t="str">
            <v>UN</v>
          </cell>
          <cell r="D1030">
            <v>2.87</v>
          </cell>
        </row>
        <row r="1031">
          <cell r="A1031" t="str">
            <v>09.51.00</v>
          </cell>
          <cell r="B1031" t="str">
            <v>DEMOLICOES - CAIXAS E QUADROS</v>
          </cell>
        </row>
        <row r="1032">
          <cell r="A1032" t="str">
            <v>09.51.11</v>
          </cell>
          <cell r="B1032" t="str">
            <v>REMOCAO DE DE ISOLADORES EM QUADROS ELETRICOS</v>
          </cell>
          <cell r="C1032" t="str">
            <v>UN</v>
          </cell>
          <cell r="D1032">
            <v>2.87</v>
          </cell>
        </row>
        <row r="1033">
          <cell r="A1033" t="str">
            <v>09.51.15</v>
          </cell>
          <cell r="B1033" t="str">
            <v>REMOCAO DE DISJUNTOR AUTOMATICO UNIPOLAR ATE 50A</v>
          </cell>
          <cell r="C1033" t="str">
            <v>UN</v>
          </cell>
          <cell r="D1033">
            <v>4.3099999999999996</v>
          </cell>
        </row>
        <row r="1034">
          <cell r="A1034" t="str">
            <v>09.51.16</v>
          </cell>
          <cell r="B1034" t="str">
            <v>REMOCAO DE DISJUNTOR AUTOMATICO BIPOLAR ATE 50A</v>
          </cell>
          <cell r="C1034" t="str">
            <v>UN</v>
          </cell>
          <cell r="D1034">
            <v>10.050000000000001</v>
          </cell>
        </row>
        <row r="1035">
          <cell r="A1035" t="str">
            <v>09.51.17</v>
          </cell>
          <cell r="B1035" t="str">
            <v>REMOCAO DE DISJUNTOR AUTOMATICO TRIPOLAR ATE 50A</v>
          </cell>
          <cell r="C1035" t="str">
            <v>UN</v>
          </cell>
          <cell r="D1035">
            <v>18.66</v>
          </cell>
        </row>
        <row r="1036">
          <cell r="A1036" t="str">
            <v>09.51.25</v>
          </cell>
          <cell r="B1036" t="str">
            <v>REMOCAO DE CAIXA PARA FUSIVEL OU TOMADA,INSTALADA EM PERFILADOS</v>
          </cell>
          <cell r="C1036" t="str">
            <v>UN</v>
          </cell>
          <cell r="D1036">
            <v>7.18</v>
          </cell>
        </row>
        <row r="1037">
          <cell r="A1037" t="str">
            <v>09.51.26</v>
          </cell>
          <cell r="B1037" t="str">
            <v>REMOCAO DE QUADRO DE DISTRIBUICAO OU CAIXA DE PASSAGEM</v>
          </cell>
          <cell r="C1037" t="str">
            <v>UN</v>
          </cell>
          <cell r="D1037">
            <v>14.35</v>
          </cell>
        </row>
        <row r="1038">
          <cell r="A1038" t="str">
            <v>09.51.27</v>
          </cell>
          <cell r="B1038" t="str">
            <v>REMOCAO DE FUNDO DE QUADRO DE DISTRIBUICAO OU CAIXA DE PASSAGEM</v>
          </cell>
          <cell r="C1038" t="str">
            <v>M2</v>
          </cell>
          <cell r="D1038">
            <v>14.35</v>
          </cell>
        </row>
        <row r="1039">
          <cell r="A1039" t="str">
            <v>09.51.29</v>
          </cell>
          <cell r="B1039" t="str">
            <v>REMOCAO DE TAMPA DE QUADRO DE DISTRIBUICAO OU CAIXA DE PASSAGEM</v>
          </cell>
          <cell r="C1039" t="str">
            <v>M2</v>
          </cell>
          <cell r="D1039">
            <v>14.35</v>
          </cell>
        </row>
        <row r="1040">
          <cell r="A1040" t="str">
            <v>09.51.30</v>
          </cell>
          <cell r="B1040" t="str">
            <v>REMOCAO DE FECHADURA DE QUADRO DE DISTRIBUICAO OU CAIXA DE PASSAGEM</v>
          </cell>
          <cell r="C1040" t="str">
            <v>UN</v>
          </cell>
          <cell r="D1040">
            <v>2.87</v>
          </cell>
        </row>
        <row r="1041">
          <cell r="A1041" t="str">
            <v>09.51.32</v>
          </cell>
          <cell r="B1041" t="str">
            <v>REMOCAO DE DISJUNTOR AUTOMATICO TIPO"QUICK-LAG"</v>
          </cell>
          <cell r="C1041" t="str">
            <v>UN</v>
          </cell>
          <cell r="D1041">
            <v>3.59</v>
          </cell>
        </row>
        <row r="1042">
          <cell r="A1042" t="str">
            <v>09.51.34</v>
          </cell>
          <cell r="B1042" t="str">
            <v>REMOCAO DE BASE EM CH. DE FERRO P/ DISJ. TIPO "QUICK-LAG"</v>
          </cell>
          <cell r="C1042" t="str">
            <v>UN</v>
          </cell>
          <cell r="D1042">
            <v>3.59</v>
          </cell>
        </row>
        <row r="1043">
          <cell r="A1043" t="str">
            <v>09.51.35</v>
          </cell>
          <cell r="B1043" t="str">
            <v>REMOCAO DE CAPACITOR PARA CORRECAO DE FATOR DE POTENCIA</v>
          </cell>
          <cell r="C1043" t="str">
            <v>UN</v>
          </cell>
          <cell r="D1043">
            <v>90.84</v>
          </cell>
        </row>
        <row r="1044">
          <cell r="A1044" t="str">
            <v>09.51.36</v>
          </cell>
          <cell r="B1044" t="str">
            <v>REMOCAO DE CHAVE SECCIONADORA TIPO FACA - BASE DE MARMORE OU ARDOSIA</v>
          </cell>
          <cell r="C1044" t="str">
            <v>UN</v>
          </cell>
          <cell r="D1044">
            <v>7.18</v>
          </cell>
        </row>
        <row r="1045">
          <cell r="A1045" t="str">
            <v>09.51.37</v>
          </cell>
          <cell r="B1045" t="str">
            <v>REMOCAO DE CHAVE SECCIONADORA OU BASE P/FUSIVEIS TIPO NH - UNIPOLAR</v>
          </cell>
          <cell r="C1045" t="str">
            <v>UN</v>
          </cell>
          <cell r="D1045">
            <v>7.18</v>
          </cell>
        </row>
        <row r="1046">
          <cell r="A1046" t="str">
            <v>09.51.38</v>
          </cell>
          <cell r="B1046" t="str">
            <v>REMOCAO DE CHAVE SECCIONADORA OU BASE P/FUSIVEIS TIPO NH - TRIPOLAR</v>
          </cell>
          <cell r="C1046" t="str">
            <v>UN</v>
          </cell>
          <cell r="D1046">
            <v>10.76</v>
          </cell>
        </row>
        <row r="1047">
          <cell r="A1047" t="str">
            <v>09.51.39</v>
          </cell>
          <cell r="B1047" t="str">
            <v>REMOCAO DE BASE PARA FUSIVEIS TIPO"DIAZED"</v>
          </cell>
          <cell r="C1047" t="str">
            <v>UN</v>
          </cell>
          <cell r="D1047">
            <v>3.59</v>
          </cell>
        </row>
        <row r="1048">
          <cell r="A1048" t="str">
            <v>09.52.00</v>
          </cell>
          <cell r="B1048" t="str">
            <v>DEMOLICOES - PONTOS E APARELHOS</v>
          </cell>
        </row>
        <row r="1049">
          <cell r="A1049" t="str">
            <v>09.52.01</v>
          </cell>
          <cell r="B1049" t="str">
            <v>REMOCAO DE SOQUETE</v>
          </cell>
          <cell r="C1049" t="str">
            <v>UN</v>
          </cell>
          <cell r="D1049">
            <v>2.87</v>
          </cell>
        </row>
        <row r="1050">
          <cell r="A1050" t="str">
            <v>09.52.02</v>
          </cell>
          <cell r="B1050" t="str">
            <v>REMOCAO DE REATOR PARA LAMPADA FLUORESCENTE</v>
          </cell>
          <cell r="C1050" t="str">
            <v>UN</v>
          </cell>
          <cell r="D1050">
            <v>7.18</v>
          </cell>
        </row>
        <row r="1051">
          <cell r="A1051" t="str">
            <v>09.52.03</v>
          </cell>
          <cell r="B1051" t="str">
            <v>REMOCAO DE LAMPADA INCANDESCENTE OU FLUORESCENTE</v>
          </cell>
          <cell r="C1051" t="str">
            <v>UN</v>
          </cell>
          <cell r="D1051">
            <v>0.63</v>
          </cell>
        </row>
        <row r="1052">
          <cell r="A1052" t="str">
            <v>09.52.04</v>
          </cell>
          <cell r="B1052" t="str">
            <v>REMOCAO DE LAMPADA VAPOR DE MERCURIO,SODIO OU MISTA</v>
          </cell>
          <cell r="C1052" t="str">
            <v>UN</v>
          </cell>
          <cell r="D1052">
            <v>4.3099999999999996</v>
          </cell>
        </row>
        <row r="1053">
          <cell r="A1053" t="str">
            <v>09.52.05</v>
          </cell>
          <cell r="B1053" t="str">
            <v>REMOCAO DE PLACA DIFUSORA PARA LAMPADA FLUORESCENTE</v>
          </cell>
          <cell r="C1053" t="str">
            <v>UN</v>
          </cell>
          <cell r="D1053">
            <v>0.63</v>
          </cell>
        </row>
        <row r="1054">
          <cell r="A1054" t="str">
            <v>09.52.06</v>
          </cell>
          <cell r="B1054" t="str">
            <v>REMOCAO DE INTERRUPTOR,TOMADA,BOTAO DE CAMPAINHA OU CIGARRA</v>
          </cell>
          <cell r="C1054" t="str">
            <v>UN</v>
          </cell>
          <cell r="D1054">
            <v>5.74</v>
          </cell>
        </row>
        <row r="1055">
          <cell r="A1055" t="str">
            <v>09.52.08</v>
          </cell>
          <cell r="B1055" t="str">
            <v>REMOCAO DE REATOR PARA LAMPADA HG/NA - EM CAIXA DE PASSAGEM</v>
          </cell>
          <cell r="C1055" t="str">
            <v>UN</v>
          </cell>
          <cell r="D1055">
            <v>7.18</v>
          </cell>
        </row>
        <row r="1056">
          <cell r="A1056" t="str">
            <v>09.52.09</v>
          </cell>
          <cell r="B1056" t="str">
            <v>REMOCAO DE REATOR PARA LAMPADA HG/NA - EM POSTE</v>
          </cell>
          <cell r="C1056" t="str">
            <v>UN</v>
          </cell>
          <cell r="D1056">
            <v>14.35</v>
          </cell>
        </row>
        <row r="1057">
          <cell r="A1057" t="str">
            <v>09.52.10</v>
          </cell>
          <cell r="B1057" t="str">
            <v>REMOCAO DE LUMINARIA INTERNA PARA LAMPADA INCANDESCENTE</v>
          </cell>
          <cell r="C1057" t="str">
            <v>UN</v>
          </cell>
          <cell r="D1057">
            <v>5.74</v>
          </cell>
        </row>
        <row r="1058">
          <cell r="A1058" t="str">
            <v>09.52.11</v>
          </cell>
          <cell r="B1058" t="str">
            <v>REMOCAO DE LUMINARIA INTERNA PARA LAMPADA FLUORESCENTE</v>
          </cell>
          <cell r="C1058" t="str">
            <v>UN</v>
          </cell>
          <cell r="D1058">
            <v>10.76</v>
          </cell>
        </row>
        <row r="1059">
          <cell r="A1059" t="str">
            <v>09.52.12</v>
          </cell>
          <cell r="B1059" t="str">
            <v>REMOCAO DE LUMINARIA EXTERNA INSTALADA EM POSTE</v>
          </cell>
          <cell r="C1059" t="str">
            <v>UN</v>
          </cell>
          <cell r="D1059">
            <v>21.53</v>
          </cell>
        </row>
        <row r="1060">
          <cell r="A1060" t="str">
            <v>09.52.13</v>
          </cell>
          <cell r="B1060" t="str">
            <v>REMOCAO DE LUMINARIA EXTERNA INSTALADA EM BRACO DE FERRO</v>
          </cell>
          <cell r="C1060" t="str">
            <v>UN</v>
          </cell>
          <cell r="D1060">
            <v>21.53</v>
          </cell>
        </row>
        <row r="1061">
          <cell r="A1061" t="str">
            <v>09.52.14</v>
          </cell>
          <cell r="B1061" t="str">
            <v>REMOCAO DE LUMINARIA A PROVA DE TEMPO,GASES E VAPOR</v>
          </cell>
          <cell r="C1061" t="str">
            <v>UN</v>
          </cell>
          <cell r="D1061">
            <v>7.18</v>
          </cell>
        </row>
        <row r="1062">
          <cell r="A1062" t="str">
            <v>09.52.18</v>
          </cell>
          <cell r="B1062" t="str">
            <v>REMOCAO DE PROJETOR DE FACHADA</v>
          </cell>
          <cell r="C1062" t="str">
            <v>UN</v>
          </cell>
          <cell r="D1062">
            <v>21.53</v>
          </cell>
        </row>
        <row r="1063">
          <cell r="A1063" t="str">
            <v>09.52.19</v>
          </cell>
          <cell r="B1063" t="str">
            <v>REMOCAO DE PROJETOR DE JARDIM</v>
          </cell>
          <cell r="C1063" t="str">
            <v>UN</v>
          </cell>
          <cell r="D1063">
            <v>14.35</v>
          </cell>
        </row>
        <row r="1064">
          <cell r="A1064" t="str">
            <v>09.52.20</v>
          </cell>
          <cell r="B1064" t="str">
            <v>REMOCAO DE CRUZETA DE FERRO PARA FIXACAO DE PROJETOR</v>
          </cell>
          <cell r="C1064" t="str">
            <v>UN</v>
          </cell>
          <cell r="D1064">
            <v>21.53</v>
          </cell>
        </row>
        <row r="1065">
          <cell r="A1065" t="str">
            <v>09.52.25</v>
          </cell>
          <cell r="B1065" t="str">
            <v>REMOCAO DE BRACO DE LUMINARIA</v>
          </cell>
          <cell r="C1065" t="str">
            <v>UN</v>
          </cell>
          <cell r="D1065">
            <v>11.48</v>
          </cell>
        </row>
        <row r="1066">
          <cell r="A1066" t="str">
            <v>09.53.00</v>
          </cell>
          <cell r="B1066" t="str">
            <v>DEMOLICOES - PARA-RAIOS E OUTROS</v>
          </cell>
        </row>
        <row r="1067">
          <cell r="A1067" t="str">
            <v>09.53.10</v>
          </cell>
          <cell r="B1067" t="str">
            <v>REMOCAO DE CAPTOR DE PARA-RAIOS - TIPO FRANKLIN</v>
          </cell>
          <cell r="C1067" t="str">
            <v>UN</v>
          </cell>
          <cell r="D1067">
            <v>7.18</v>
          </cell>
        </row>
        <row r="1068">
          <cell r="A1068" t="str">
            <v>09.53.11</v>
          </cell>
          <cell r="B1068" t="str">
            <v>REMOCAO DE CAPTOR DE PARA-RAIOS - RADIOATIVO</v>
          </cell>
          <cell r="C1068" t="str">
            <v>UN</v>
          </cell>
          <cell r="D1068">
            <v>7.18</v>
          </cell>
        </row>
        <row r="1069">
          <cell r="A1069" t="str">
            <v>09.53.14</v>
          </cell>
          <cell r="B1069" t="str">
            <v>REMOCAO DE CORDOALHA DE COBRE NU</v>
          </cell>
          <cell r="C1069" t="str">
            <v>M</v>
          </cell>
          <cell r="D1069">
            <v>2.87</v>
          </cell>
        </row>
        <row r="1070">
          <cell r="A1070" t="str">
            <v>09.53.15</v>
          </cell>
          <cell r="B1070" t="str">
            <v>REMOCAO DE CABO DE COBRE NU,PARA ATERRAMENTO</v>
          </cell>
          <cell r="C1070" t="str">
            <v>M</v>
          </cell>
          <cell r="D1070">
            <v>3.59</v>
          </cell>
        </row>
        <row r="1071">
          <cell r="A1071" t="str">
            <v>09.53.16</v>
          </cell>
          <cell r="B1071" t="str">
            <v>REMOCAO DE CONECTOR TIPO"SPLIT-BOLT"</v>
          </cell>
          <cell r="C1071" t="str">
            <v>UN</v>
          </cell>
          <cell r="D1071">
            <v>2.87</v>
          </cell>
        </row>
        <row r="1072">
          <cell r="A1072" t="str">
            <v>09.53.20</v>
          </cell>
          <cell r="B1072" t="str">
            <v>REMOCAO DE BASE E HASTE DE PARA-RAIOS</v>
          </cell>
          <cell r="C1072" t="str">
            <v>UN</v>
          </cell>
          <cell r="D1072">
            <v>14.35</v>
          </cell>
        </row>
        <row r="1073">
          <cell r="A1073" t="str">
            <v>09.53.21</v>
          </cell>
          <cell r="B1073" t="str">
            <v>REMOCAO DE CABO DE ACO E ESTICADORES</v>
          </cell>
          <cell r="C1073" t="str">
            <v>M</v>
          </cell>
          <cell r="D1073">
            <v>7.18</v>
          </cell>
        </row>
        <row r="1074">
          <cell r="A1074" t="str">
            <v>09.53.22</v>
          </cell>
          <cell r="B1074" t="str">
            <v>REMOCAO DE BRACADEIRA PARA 3 ESTAIS</v>
          </cell>
          <cell r="C1074" t="str">
            <v>UN</v>
          </cell>
          <cell r="D1074">
            <v>7.18</v>
          </cell>
        </row>
        <row r="1075">
          <cell r="A1075" t="str">
            <v>09.53.25</v>
          </cell>
          <cell r="B1075" t="str">
            <v>REMOCAO DE TUBO DE PROTECAO PARA CORDOALHA,INCLUSIVE FIXACOES</v>
          </cell>
          <cell r="C1075" t="str">
            <v>UN</v>
          </cell>
          <cell r="D1075">
            <v>14.35</v>
          </cell>
        </row>
        <row r="1076">
          <cell r="A1076" t="str">
            <v>09.53.55</v>
          </cell>
          <cell r="B1076" t="str">
            <v>REMOCAO DE AUTOMATICO DE BOIA</v>
          </cell>
          <cell r="C1076" t="str">
            <v>UN</v>
          </cell>
          <cell r="D1076">
            <v>8.61</v>
          </cell>
        </row>
        <row r="1077">
          <cell r="A1077" t="str">
            <v>09.53.56</v>
          </cell>
          <cell r="B1077" t="str">
            <v>REMOCAO DE CONTACTOR MAGNETICO E RELES PARA QUADRO DE COMANDO</v>
          </cell>
          <cell r="C1077" t="str">
            <v>UN</v>
          </cell>
          <cell r="D1077">
            <v>14.35</v>
          </cell>
        </row>
        <row r="1078">
          <cell r="A1078" t="str">
            <v>09.53.60</v>
          </cell>
          <cell r="B1078" t="str">
            <v>REMOCAO DE POSTE DE FERRO,INCLUSIVE BASE DE FIXACAO</v>
          </cell>
          <cell r="C1078" t="str">
            <v>UN</v>
          </cell>
          <cell r="D1078">
            <v>71.75</v>
          </cell>
        </row>
        <row r="1079">
          <cell r="A1079" t="str">
            <v>09.53.61</v>
          </cell>
          <cell r="B1079" t="str">
            <v>REMOCAO DE POSTE DE FERRO ENGASTADO NO SOLO</v>
          </cell>
          <cell r="C1079" t="str">
            <v>UN</v>
          </cell>
          <cell r="D1079">
            <v>114.8</v>
          </cell>
        </row>
        <row r="1080">
          <cell r="A1080" t="str">
            <v>09.53.62</v>
          </cell>
          <cell r="B1080" t="str">
            <v>REMOCAO DE POSTE DE CONCRETO EM REDE DE ENERGIA</v>
          </cell>
          <cell r="C1080" t="str">
            <v>UN</v>
          </cell>
          <cell r="D1080">
            <v>71.75</v>
          </cell>
        </row>
        <row r="1081">
          <cell r="A1081" t="str">
            <v>09.54.00</v>
          </cell>
          <cell r="B1081" t="str">
            <v>DEMOLICOES - CABINE PRIMARIA</v>
          </cell>
        </row>
        <row r="1082">
          <cell r="A1082" t="str">
            <v>09.54.01</v>
          </cell>
          <cell r="B1082" t="str">
            <v>REMOCAO DE ISOLADOR TP DISCO, INCLUS. GANCHO DE SUSTENTACAO</v>
          </cell>
          <cell r="C1082" t="str">
            <v>UN</v>
          </cell>
          <cell r="D1082">
            <v>2.15</v>
          </cell>
        </row>
        <row r="1083">
          <cell r="A1083" t="str">
            <v>09.54.02</v>
          </cell>
          <cell r="B1083" t="str">
            <v>REMOCAO DE ISOLADOR TP CASTANHA, INCLUS. GANCHO DE SUSTENTACAO</v>
          </cell>
          <cell r="C1083" t="str">
            <v>UN</v>
          </cell>
          <cell r="D1083">
            <v>0.63</v>
          </cell>
        </row>
        <row r="1084">
          <cell r="A1084" t="str">
            <v>09.54.03</v>
          </cell>
          <cell r="B1084" t="str">
            <v>REMOCAO DE ISOLADOR TP PINO PARA A.T. INCLUSIVE PINO</v>
          </cell>
          <cell r="C1084" t="str">
            <v>UN</v>
          </cell>
          <cell r="D1084">
            <v>3.59</v>
          </cell>
        </row>
        <row r="1085">
          <cell r="A1085" t="str">
            <v>09.54.04</v>
          </cell>
          <cell r="B1085" t="str">
            <v>REMOCAO DE ISOLADOR TIPO PEDESTAL PARA A.T.</v>
          </cell>
          <cell r="C1085" t="str">
            <v>UN</v>
          </cell>
          <cell r="D1085">
            <v>2.87</v>
          </cell>
        </row>
        <row r="1086">
          <cell r="A1086" t="str">
            <v>09.54.05</v>
          </cell>
          <cell r="B1086" t="str">
            <v>REMOCAO DE CRUZETA DE MADEIRA</v>
          </cell>
          <cell r="C1086" t="str">
            <v>UN</v>
          </cell>
          <cell r="D1086">
            <v>20.6</v>
          </cell>
        </row>
        <row r="1087">
          <cell r="A1087" t="str">
            <v>09.54.06</v>
          </cell>
          <cell r="B1087" t="str">
            <v>REMOCAO DE BUCHA DE PASSAGEM INTERNA/EXTERNA PARA A.T.</v>
          </cell>
          <cell r="C1087" t="str">
            <v>UN</v>
          </cell>
          <cell r="D1087">
            <v>5.74</v>
          </cell>
        </row>
        <row r="1088">
          <cell r="A1088" t="str">
            <v>09.54.07</v>
          </cell>
          <cell r="B1088" t="str">
            <v>REMOCAO DE CHAPA DE FERRO PARA BUCHA DE PASSAGEM</v>
          </cell>
          <cell r="C1088" t="str">
            <v>UN</v>
          </cell>
          <cell r="D1088">
            <v>5.74</v>
          </cell>
        </row>
        <row r="1089">
          <cell r="A1089" t="str">
            <v>09.54.08</v>
          </cell>
          <cell r="B1089" t="str">
            <v>REMOCAO DE VERGALHAO DE COBRE 3/8"</v>
          </cell>
          <cell r="C1089" t="str">
            <v>M</v>
          </cell>
          <cell r="D1089">
            <v>2.87</v>
          </cell>
        </row>
        <row r="1090">
          <cell r="A1090" t="str">
            <v>09.54.09</v>
          </cell>
          <cell r="B1090" t="str">
            <v>REMOCAO DE TERMINAL OU CONECTOR P/ VERGALHAO DE COBRE</v>
          </cell>
          <cell r="C1090" t="str">
            <v>UN</v>
          </cell>
          <cell r="D1090">
            <v>1.25</v>
          </cell>
        </row>
        <row r="1091">
          <cell r="A1091" t="str">
            <v>09.54.10</v>
          </cell>
          <cell r="B1091" t="str">
            <v>REMOCAO DE CHAVE SECCIONADORA TRIPOLAR</v>
          </cell>
          <cell r="C1091" t="str">
            <v>UN</v>
          </cell>
          <cell r="D1091">
            <v>41.21</v>
          </cell>
        </row>
        <row r="1092">
          <cell r="A1092" t="str">
            <v>09.54.11</v>
          </cell>
          <cell r="B1092" t="str">
            <v>REMOCAO DE TRANSFORMADOR DE POTENCIAL</v>
          </cell>
          <cell r="C1092" t="str">
            <v>UN</v>
          </cell>
          <cell r="D1092">
            <v>9.33</v>
          </cell>
        </row>
        <row r="1093">
          <cell r="A1093" t="str">
            <v>09.54.12</v>
          </cell>
          <cell r="B1093" t="str">
            <v>REMOCAO DE DISJUNTOR A OLEO - VOL NORMAL OU REDUZIDO</v>
          </cell>
          <cell r="C1093" t="str">
            <v>UN</v>
          </cell>
          <cell r="D1093">
            <v>62.14</v>
          </cell>
        </row>
        <row r="1094">
          <cell r="A1094" t="str">
            <v>09.54.13</v>
          </cell>
          <cell r="B1094" t="str">
            <v>REMOCAO DE TRANSFORMADOR DE POTENCIA CLASSE 15KV</v>
          </cell>
          <cell r="C1094" t="str">
            <v>UN</v>
          </cell>
          <cell r="D1094">
            <v>113.65</v>
          </cell>
        </row>
        <row r="1095">
          <cell r="A1095" t="str">
            <v>09.54.14</v>
          </cell>
          <cell r="B1095" t="str">
            <v>REMOCAO DE CHAVE FUSIVEL TIPO MATHEUS</v>
          </cell>
          <cell r="C1095" t="str">
            <v>UN</v>
          </cell>
          <cell r="D1095">
            <v>21.53</v>
          </cell>
        </row>
        <row r="1096">
          <cell r="A1096" t="str">
            <v>09.54.15</v>
          </cell>
          <cell r="B1096" t="str">
            <v>REMOCAO DE SUPORTE DE TRANSFORMADOR EM POSTE</v>
          </cell>
          <cell r="C1096" t="str">
            <v>UN</v>
          </cell>
          <cell r="D1096">
            <v>10.01</v>
          </cell>
        </row>
        <row r="1097">
          <cell r="A1097" t="str">
            <v>09.54.16</v>
          </cell>
          <cell r="B1097" t="str">
            <v>REMOCAO DE CABOS DE A.T. EM LINHA AEREA ATE 35MM2</v>
          </cell>
          <cell r="C1097" t="str">
            <v>M</v>
          </cell>
          <cell r="D1097">
            <v>10.3</v>
          </cell>
        </row>
        <row r="1098">
          <cell r="A1098" t="str">
            <v>09.54.17</v>
          </cell>
          <cell r="B1098" t="str">
            <v>REMOCAO DE PARA-RAIOS TIPO CRISTAL VALVE CLASSE 15 KV</v>
          </cell>
          <cell r="C1098" t="str">
            <v>UN</v>
          </cell>
          <cell r="D1098">
            <v>30.91</v>
          </cell>
        </row>
        <row r="1099">
          <cell r="A1099" t="str">
            <v>09.54.18</v>
          </cell>
          <cell r="B1099" t="str">
            <v>REMOCAO DE CONTATORES E RELES EM GERAL</v>
          </cell>
          <cell r="C1099" t="str">
            <v>UN</v>
          </cell>
          <cell r="D1099">
            <v>29.9</v>
          </cell>
        </row>
        <row r="1100">
          <cell r="A1100" t="str">
            <v>09.54.19</v>
          </cell>
          <cell r="B1100" t="str">
            <v>REMOCAO DE MUFLA INTERNA UNIPOLAR/TRIPOLAR</v>
          </cell>
          <cell r="C1100" t="str">
            <v>UN</v>
          </cell>
          <cell r="D1100">
            <v>20.6</v>
          </cell>
        </row>
        <row r="1101">
          <cell r="A1101" t="str">
            <v>09.54.20</v>
          </cell>
          <cell r="B1101" t="str">
            <v>REMOCAO DE BUCHA DE PASSAGEM PARA NEUTRO - 1 KV</v>
          </cell>
          <cell r="C1101" t="str">
            <v>UN</v>
          </cell>
          <cell r="D1101">
            <v>4.3099999999999996</v>
          </cell>
        </row>
        <row r="1102">
          <cell r="A1102" t="str">
            <v>09.54.21</v>
          </cell>
          <cell r="B1102" t="str">
            <v>REMOCAO DE OLEO ISOLANTE DE TRANSFORMADOR OU DISJUNTOR</v>
          </cell>
          <cell r="C1102" t="str">
            <v>L</v>
          </cell>
          <cell r="D1102">
            <v>0.25</v>
          </cell>
        </row>
        <row r="1103">
          <cell r="A1103" t="str">
            <v>09.54.22</v>
          </cell>
          <cell r="B1103" t="str">
            <v>REMOCAO DE SELA PARA CRUZETA DE MADEIRA</v>
          </cell>
          <cell r="C1103" t="str">
            <v>UN</v>
          </cell>
          <cell r="D1103">
            <v>3.13</v>
          </cell>
        </row>
        <row r="1104">
          <cell r="A1104" t="str">
            <v>09.54.23</v>
          </cell>
          <cell r="B1104" t="str">
            <v>REMOCAO DE FUSIVEL EM ALTA TENSAO TIPO "HH"</v>
          </cell>
          <cell r="C1104" t="str">
            <v>UN</v>
          </cell>
          <cell r="D1104">
            <v>7.18</v>
          </cell>
        </row>
        <row r="1105">
          <cell r="A1105" t="str">
            <v>09.54.24</v>
          </cell>
          <cell r="B1105" t="str">
            <v>REMOCAO DE ELO FUSIVEL EM CHAVE TIPO MATHEUS</v>
          </cell>
          <cell r="C1105" t="str">
            <v>UN</v>
          </cell>
          <cell r="D1105">
            <v>4.3099999999999996</v>
          </cell>
        </row>
        <row r="1106">
          <cell r="A1106" t="str">
            <v>09.54.25</v>
          </cell>
          <cell r="B1106" t="str">
            <v>REMOCAO DE RELE OU BOBINA - DISJUNTOR DE A.T.</v>
          </cell>
          <cell r="C1106" t="str">
            <v>UN</v>
          </cell>
          <cell r="D1106">
            <v>6.48</v>
          </cell>
        </row>
        <row r="1107">
          <cell r="A1107" t="str">
            <v>09.54.26</v>
          </cell>
          <cell r="B1107" t="str">
            <v>REMOCAO DE MUFLA EXTERNA UNIPOLAR / TRIPOLAR</v>
          </cell>
          <cell r="C1107" t="str">
            <v>UN</v>
          </cell>
          <cell r="D1107">
            <v>30.91</v>
          </cell>
        </row>
        <row r="1108">
          <cell r="A1108" t="str">
            <v>09.54.27</v>
          </cell>
          <cell r="B1108" t="str">
            <v>REMOCAO DE MUFLA INTERNA UNIPOLAR / TRIPOLAR</v>
          </cell>
          <cell r="C1108" t="str">
            <v>UN</v>
          </cell>
          <cell r="D1108">
            <v>20.6</v>
          </cell>
        </row>
        <row r="1109">
          <cell r="A1109" t="str">
            <v>09.60.00</v>
          </cell>
          <cell r="B1109" t="str">
            <v>RETIRADAS - ENTRADA E DISTRIBUICAO</v>
          </cell>
        </row>
        <row r="1110">
          <cell r="A1110" t="str">
            <v>09.60.01</v>
          </cell>
          <cell r="B1110" t="str">
            <v>RETIRADA DE POSTE DE ENTRADA DE ENERGIA EM BAIXA TENSAO - GALVANIZ.</v>
          </cell>
          <cell r="C1110" t="str">
            <v>UN</v>
          </cell>
          <cell r="D1110">
            <v>57.4</v>
          </cell>
        </row>
        <row r="1111">
          <cell r="A1111" t="str">
            <v>09.60.02</v>
          </cell>
          <cell r="B1111" t="str">
            <v>RETIRADA DE POSTE DE ENTRADA DE ENERGIA EM BAIXA TENSAO - CONCRETO</v>
          </cell>
          <cell r="C1111" t="str">
            <v>UN</v>
          </cell>
          <cell r="D1111">
            <v>71.75</v>
          </cell>
        </row>
        <row r="1112">
          <cell r="A1112" t="str">
            <v>09.60.03</v>
          </cell>
          <cell r="B1112" t="str">
            <v>RETIRADA DE CAIXA DE ENTRADA DE ENERGIA EM BAIXA TENSAO</v>
          </cell>
          <cell r="C1112" t="str">
            <v>UN</v>
          </cell>
          <cell r="D1112">
            <v>64.58</v>
          </cell>
        </row>
        <row r="1113">
          <cell r="A1113" t="str">
            <v>09.60.04</v>
          </cell>
          <cell r="B1113" t="str">
            <v>RETIRADA DE ARMACAO TIPO BRAQUETE</v>
          </cell>
          <cell r="C1113" t="str">
            <v>UN</v>
          </cell>
          <cell r="D1113">
            <v>7.18</v>
          </cell>
        </row>
        <row r="1114">
          <cell r="A1114" t="str">
            <v>09.60.05</v>
          </cell>
          <cell r="B1114" t="str">
            <v>RETIRADA DE CABECOTE TIPO"TELESP"</v>
          </cell>
          <cell r="C1114" t="str">
            <v>UN</v>
          </cell>
          <cell r="D1114">
            <v>3.59</v>
          </cell>
        </row>
        <row r="1115">
          <cell r="A1115" t="str">
            <v>09.60.08</v>
          </cell>
          <cell r="B1115" t="str">
            <v>RETIRADA DE CONDULETE</v>
          </cell>
          <cell r="C1115" t="str">
            <v>UN</v>
          </cell>
          <cell r="D1115">
            <v>7.18</v>
          </cell>
        </row>
        <row r="1116">
          <cell r="A1116" t="str">
            <v>09.60.09</v>
          </cell>
          <cell r="B1116" t="str">
            <v>RETIRADA DE PERFILADOS</v>
          </cell>
          <cell r="C1116" t="str">
            <v>M</v>
          </cell>
          <cell r="D1116">
            <v>5.74</v>
          </cell>
        </row>
        <row r="1117">
          <cell r="A1117" t="str">
            <v>09.60.12</v>
          </cell>
          <cell r="B1117" t="str">
            <v>RETIRADA DE ELETRODUTOS APARENTES - ATE 2"</v>
          </cell>
          <cell r="C1117" t="str">
            <v>M</v>
          </cell>
          <cell r="D1117">
            <v>3.59</v>
          </cell>
        </row>
        <row r="1118">
          <cell r="A1118" t="str">
            <v>09.60.13</v>
          </cell>
          <cell r="B1118" t="str">
            <v>RETIRADA DE ELETRODUTOS APARENTES - ACIMA DE 2"</v>
          </cell>
          <cell r="C1118" t="str">
            <v>M</v>
          </cell>
          <cell r="D1118">
            <v>7.18</v>
          </cell>
        </row>
        <row r="1119">
          <cell r="A1119" t="str">
            <v>09.60.14</v>
          </cell>
          <cell r="B1119" t="str">
            <v>RETIRADA DE FIO EMBUTIDO - ATE 16MM2</v>
          </cell>
          <cell r="C1119" t="str">
            <v>M</v>
          </cell>
          <cell r="D1119">
            <v>0.72</v>
          </cell>
        </row>
        <row r="1120">
          <cell r="A1120" t="str">
            <v>09.60.15</v>
          </cell>
          <cell r="B1120" t="str">
            <v>RETIRADA DE CABO EMBUTIDO - ACIMA DE 16MM2</v>
          </cell>
          <cell r="C1120" t="str">
            <v>M</v>
          </cell>
          <cell r="D1120">
            <v>1.44</v>
          </cell>
        </row>
        <row r="1121">
          <cell r="A1121" t="str">
            <v>09.60.16</v>
          </cell>
          <cell r="B1121" t="str">
            <v>RETIRADA DE FIO APARENTE - ATE 16MM2</v>
          </cell>
          <cell r="C1121" t="str">
            <v>M</v>
          </cell>
          <cell r="D1121">
            <v>0.86</v>
          </cell>
        </row>
        <row r="1122">
          <cell r="A1122" t="str">
            <v>09.60.17</v>
          </cell>
          <cell r="B1122" t="str">
            <v>RETIRADA DE CABO APARENTE - ACIMA DE 16MM2</v>
          </cell>
          <cell r="C1122" t="str">
            <v>M</v>
          </cell>
          <cell r="D1122">
            <v>1.72</v>
          </cell>
        </row>
        <row r="1123">
          <cell r="A1123" t="str">
            <v>09.60.18</v>
          </cell>
          <cell r="B1123" t="str">
            <v>RETIRADA DE TERMINAIS OU CONECTORES DE PRESSAO PARA CABOS</v>
          </cell>
          <cell r="C1123" t="str">
            <v>UN</v>
          </cell>
          <cell r="D1123">
            <v>2.87</v>
          </cell>
        </row>
        <row r="1124">
          <cell r="A1124" t="str">
            <v>09.60.20</v>
          </cell>
          <cell r="B1124" t="str">
            <v>RETIRADA DE SUPORTE-ISOLADOR TIPO ROLDANA</v>
          </cell>
          <cell r="C1124" t="str">
            <v>UN</v>
          </cell>
          <cell r="D1124">
            <v>2.87</v>
          </cell>
        </row>
        <row r="1125">
          <cell r="A1125" t="str">
            <v>09.61.00</v>
          </cell>
          <cell r="B1125" t="str">
            <v>RETIRADAS - CAIXAS E QUADROS</v>
          </cell>
        </row>
        <row r="1126">
          <cell r="A1126" t="str">
            <v>09.61.10</v>
          </cell>
          <cell r="B1126" t="str">
            <v>RETIRADA DE BARRAMENTOS EM QUADROS ELETRICOS</v>
          </cell>
          <cell r="C1126" t="str">
            <v>M</v>
          </cell>
          <cell r="D1126">
            <v>11.48</v>
          </cell>
        </row>
        <row r="1127">
          <cell r="A1127" t="str">
            <v>09.61.11</v>
          </cell>
          <cell r="B1127" t="str">
            <v>RETIRADA DE ISOLADORES EM QUADROS ELETRICOS</v>
          </cell>
          <cell r="C1127" t="str">
            <v>UN</v>
          </cell>
          <cell r="D1127">
            <v>2.87</v>
          </cell>
        </row>
        <row r="1128">
          <cell r="A1128" t="str">
            <v>09.61.15</v>
          </cell>
          <cell r="B1128" t="str">
            <v>RETIRADA DE DISJUNTOR AUTOMATICO UNIPOLAR ATE 50A</v>
          </cell>
          <cell r="C1128" t="str">
            <v>UN</v>
          </cell>
          <cell r="D1128">
            <v>4.3099999999999996</v>
          </cell>
        </row>
        <row r="1129">
          <cell r="A1129" t="str">
            <v>09.61.16</v>
          </cell>
          <cell r="B1129" t="str">
            <v>RETIRADA DE DISJUNTOR AUTOMATICO BIPOLAR ATE 50A</v>
          </cell>
          <cell r="C1129" t="str">
            <v>UN</v>
          </cell>
          <cell r="D1129">
            <v>10.050000000000001</v>
          </cell>
        </row>
        <row r="1130">
          <cell r="A1130" t="str">
            <v>09.61.17</v>
          </cell>
          <cell r="B1130" t="str">
            <v>RETIRADA DE DISJUNTOR AUTOMATICO TRIPOLAR ATE 50A</v>
          </cell>
          <cell r="C1130" t="str">
            <v>UN</v>
          </cell>
          <cell r="D1130">
            <v>18.66</v>
          </cell>
        </row>
        <row r="1131">
          <cell r="A1131" t="str">
            <v>09.61.25</v>
          </cell>
          <cell r="B1131" t="str">
            <v>RETIRADA DE CAIXA PARA FUSIVEL OU TOMADA,INSTALADA EM PERFILADOS</v>
          </cell>
          <cell r="C1131" t="str">
            <v>UN</v>
          </cell>
          <cell r="D1131">
            <v>7.18</v>
          </cell>
        </row>
        <row r="1132">
          <cell r="A1132" t="str">
            <v>09.61.26</v>
          </cell>
          <cell r="B1132" t="str">
            <v>RETIRADA DE QUADRO DE DISTRIBUICAO OU CAIXA DE PASSAGEM</v>
          </cell>
          <cell r="C1132" t="str">
            <v>M2</v>
          </cell>
          <cell r="D1132">
            <v>28.7</v>
          </cell>
        </row>
        <row r="1133">
          <cell r="A1133" t="str">
            <v>09.61.30</v>
          </cell>
          <cell r="B1133" t="str">
            <v>RETIRADA DE FECHADURA DE QUADRO DE DISTRIBUICAO OU CAIXA DE PASSAGEM</v>
          </cell>
          <cell r="C1133" t="str">
            <v>UN</v>
          </cell>
          <cell r="D1133">
            <v>2.87</v>
          </cell>
        </row>
        <row r="1134">
          <cell r="A1134" t="str">
            <v>09.61.32</v>
          </cell>
          <cell r="B1134" t="str">
            <v>RETIRADA DE DISJUNTOR AUTOMATICO TIPO "QUICK-LAG"</v>
          </cell>
          <cell r="C1134" t="str">
            <v>UN</v>
          </cell>
          <cell r="D1134">
            <v>4.3099999999999996</v>
          </cell>
        </row>
        <row r="1135">
          <cell r="A1135" t="str">
            <v>09.61.34</v>
          </cell>
          <cell r="B1135" t="str">
            <v>RETIRADA DE BASE EM CHAPA DE FERRO,PARA DISJUNTOR TIPO"QUICK-LAG"</v>
          </cell>
          <cell r="C1135" t="str">
            <v>UN</v>
          </cell>
          <cell r="D1135">
            <v>3.59</v>
          </cell>
        </row>
        <row r="1136">
          <cell r="A1136" t="str">
            <v>09.61.35</v>
          </cell>
          <cell r="B1136" t="str">
            <v>RETIRADA DE CAPACITOR PARA CORRECAO DE FATOR DE POTENCIA</v>
          </cell>
          <cell r="C1136" t="str">
            <v>UN</v>
          </cell>
          <cell r="D1136">
            <v>181.68</v>
          </cell>
        </row>
        <row r="1137">
          <cell r="A1137" t="str">
            <v>09.61.37</v>
          </cell>
          <cell r="B1137" t="str">
            <v>RETIRADA DE CHAVE SECCIONADORA OU BASE P/ FUSIVEIS TP NH UNIPOLAR</v>
          </cell>
          <cell r="C1137" t="str">
            <v>UN</v>
          </cell>
          <cell r="D1137">
            <v>7.18</v>
          </cell>
        </row>
        <row r="1138">
          <cell r="A1138" t="str">
            <v>09.61.38</v>
          </cell>
          <cell r="B1138" t="str">
            <v>RETIRADA DE CHAVE SECCIONADORA OU BASE P/ FUSIVEIS TIPO NH TRIPOLAR</v>
          </cell>
          <cell r="C1138" t="str">
            <v>UN</v>
          </cell>
          <cell r="D1138">
            <v>10.76</v>
          </cell>
        </row>
        <row r="1139">
          <cell r="A1139" t="str">
            <v>09.61.39</v>
          </cell>
          <cell r="B1139" t="str">
            <v>RETIRADA DE BASE P/ FUSIVEIS TIPO DIAZED</v>
          </cell>
          <cell r="C1139" t="str">
            <v>UN</v>
          </cell>
          <cell r="D1139">
            <v>3.59</v>
          </cell>
        </row>
        <row r="1140">
          <cell r="A1140" t="str">
            <v>09.61.40</v>
          </cell>
          <cell r="B1140" t="str">
            <v>RETIRADA DE BARRAMENTO DE COBRE</v>
          </cell>
          <cell r="C1140" t="str">
            <v>UN</v>
          </cell>
          <cell r="D1140">
            <v>7.18</v>
          </cell>
        </row>
        <row r="1141">
          <cell r="A1141" t="str">
            <v>09.62.00</v>
          </cell>
          <cell r="B1141" t="str">
            <v>RETIRADAS - PONTOS E APARELHOS</v>
          </cell>
        </row>
        <row r="1142">
          <cell r="A1142" t="str">
            <v>09.62.01</v>
          </cell>
          <cell r="B1142" t="str">
            <v>RETIRADA DE SOQUETES EM LUMINARIAS</v>
          </cell>
          <cell r="C1142" t="str">
            <v>UN</v>
          </cell>
          <cell r="D1142">
            <v>3.59</v>
          </cell>
        </row>
        <row r="1143">
          <cell r="A1143" t="str">
            <v>09.62.02</v>
          </cell>
          <cell r="B1143" t="str">
            <v>RETIRADA DE REATOR EM LUMINARIA FLUORESCENTE</v>
          </cell>
          <cell r="C1143" t="str">
            <v>UN</v>
          </cell>
          <cell r="D1143">
            <v>1.44</v>
          </cell>
        </row>
        <row r="1144">
          <cell r="A1144" t="str">
            <v>09.62.03</v>
          </cell>
          <cell r="B1144" t="str">
            <v>RETIRADA DE LAMPADA INCANDESCENTE OU FLUORESCENTE</v>
          </cell>
          <cell r="C1144" t="str">
            <v>UN</v>
          </cell>
          <cell r="D1144">
            <v>0.63</v>
          </cell>
        </row>
        <row r="1145">
          <cell r="A1145" t="str">
            <v>09.62.04</v>
          </cell>
          <cell r="B1145" t="str">
            <v>RETIRADA DE LAMPADA VAPOR DE MERCURIO,SODIO OU MISTA</v>
          </cell>
          <cell r="C1145" t="str">
            <v>UN</v>
          </cell>
          <cell r="D1145">
            <v>4.3099999999999996</v>
          </cell>
        </row>
        <row r="1146">
          <cell r="A1146" t="str">
            <v>09.62.05</v>
          </cell>
          <cell r="B1146" t="str">
            <v>RETIRADA DE PLACA DIFUSORA PARA LAMPADA FLUORESCENTE</v>
          </cell>
          <cell r="C1146" t="str">
            <v>UN</v>
          </cell>
          <cell r="D1146">
            <v>0.63</v>
          </cell>
        </row>
        <row r="1147">
          <cell r="A1147" t="str">
            <v>09.62.10</v>
          </cell>
          <cell r="B1147" t="str">
            <v>RETIRADA DE LUMINARIA INTERNA PARA LAMPADA INCANDESCENTE</v>
          </cell>
          <cell r="C1147" t="str">
            <v>UN</v>
          </cell>
          <cell r="D1147">
            <v>5.74</v>
          </cell>
        </row>
        <row r="1148">
          <cell r="A1148" t="str">
            <v>09.62.11</v>
          </cell>
          <cell r="B1148" t="str">
            <v>RETIRADA DE LUMINARIA INTERNA PARA LAMPADA FLUORESCENTE</v>
          </cell>
          <cell r="C1148" t="str">
            <v>UN</v>
          </cell>
          <cell r="D1148">
            <v>10.76</v>
          </cell>
        </row>
        <row r="1149">
          <cell r="A1149" t="str">
            <v>09.62.12</v>
          </cell>
          <cell r="B1149" t="str">
            <v>RETIRADA DE LUMINARIA EXTERNA INSTALADA EM POSTE</v>
          </cell>
          <cell r="C1149" t="str">
            <v>UN</v>
          </cell>
          <cell r="D1149">
            <v>21.53</v>
          </cell>
        </row>
        <row r="1150">
          <cell r="A1150" t="str">
            <v>09.62.13</v>
          </cell>
          <cell r="B1150" t="str">
            <v>RETIRADA DE LUMINARIA EXTERNA INSTALADA EM BRACO DE FERRO</v>
          </cell>
          <cell r="C1150" t="str">
            <v>UN</v>
          </cell>
          <cell r="D1150">
            <v>21.53</v>
          </cell>
        </row>
        <row r="1151">
          <cell r="A1151" t="str">
            <v>09.62.14</v>
          </cell>
          <cell r="B1151" t="str">
            <v>RETIRADA DE LUMINARIA A PROVA DE TEMPO,GASES E VAPOR</v>
          </cell>
          <cell r="C1151" t="str">
            <v>UN</v>
          </cell>
          <cell r="D1151">
            <v>7.18</v>
          </cell>
        </row>
        <row r="1152">
          <cell r="A1152" t="str">
            <v>09.62.18</v>
          </cell>
          <cell r="B1152" t="str">
            <v>RETIRADA DE PROJETOR DE FACHADA</v>
          </cell>
          <cell r="C1152" t="str">
            <v>UN</v>
          </cell>
          <cell r="D1152">
            <v>21.53</v>
          </cell>
        </row>
        <row r="1153">
          <cell r="A1153" t="str">
            <v>09.62.19</v>
          </cell>
          <cell r="B1153" t="str">
            <v>RETIRADA DE PROJETOR DE JARDIM</v>
          </cell>
          <cell r="C1153" t="str">
            <v>UN</v>
          </cell>
          <cell r="D1153">
            <v>14.35</v>
          </cell>
        </row>
        <row r="1154">
          <cell r="A1154" t="str">
            <v>09.62.25</v>
          </cell>
          <cell r="B1154" t="str">
            <v>RETIRADA DE BRACO DE LUMINARIA</v>
          </cell>
          <cell r="C1154" t="str">
            <v>UN</v>
          </cell>
          <cell r="D1154">
            <v>14.35</v>
          </cell>
        </row>
        <row r="1155">
          <cell r="A1155" t="str">
            <v>09.63.00</v>
          </cell>
          <cell r="B1155" t="str">
            <v>RETIRADAS - PARA-RAIOS E OUTROS</v>
          </cell>
        </row>
        <row r="1156">
          <cell r="A1156" t="str">
            <v>09.63.14</v>
          </cell>
          <cell r="B1156" t="str">
            <v>RETIRADA DE CORDOALHA DE COBRE NU</v>
          </cell>
          <cell r="C1156" t="str">
            <v>M</v>
          </cell>
          <cell r="D1156">
            <v>2.87</v>
          </cell>
        </row>
        <row r="1157">
          <cell r="A1157" t="str">
            <v>09.63.15</v>
          </cell>
          <cell r="B1157" t="str">
            <v>RETIRADA DE CORDOALHA DE COBRE NU PARA ATERRAMENTO</v>
          </cell>
          <cell r="C1157" t="str">
            <v>M</v>
          </cell>
          <cell r="D1157">
            <v>3.59</v>
          </cell>
        </row>
        <row r="1158">
          <cell r="A1158" t="str">
            <v>09.63.16</v>
          </cell>
          <cell r="B1158" t="str">
            <v>RETIRADA DE CONECTOR TIPO "SPLIT-BOLT"</v>
          </cell>
          <cell r="C1158" t="str">
            <v>UN</v>
          </cell>
          <cell r="D1158">
            <v>2.87</v>
          </cell>
        </row>
        <row r="1159">
          <cell r="A1159" t="str">
            <v>09.63.60</v>
          </cell>
          <cell r="B1159" t="str">
            <v>RETIRADA DE POSTE DE FERRO,INCLUSIVE BASE DE FIXACAO</v>
          </cell>
          <cell r="C1159" t="str">
            <v>UN</v>
          </cell>
          <cell r="D1159">
            <v>71.75</v>
          </cell>
        </row>
        <row r="1160">
          <cell r="A1160" t="str">
            <v>09.63.61</v>
          </cell>
          <cell r="B1160" t="str">
            <v>RETIRADA DE POSTE DE FERRO ENGASTADO NO SOLO</v>
          </cell>
          <cell r="C1160" t="str">
            <v>UN</v>
          </cell>
          <cell r="D1160">
            <v>114.8</v>
          </cell>
        </row>
        <row r="1161">
          <cell r="A1161" t="str">
            <v>09.63.62</v>
          </cell>
          <cell r="B1161" t="str">
            <v>RETIRADA DE POSTE DE CONCRETO EM REDE DE ENERGIA</v>
          </cell>
          <cell r="C1161" t="str">
            <v>UN</v>
          </cell>
          <cell r="D1161">
            <v>165.55</v>
          </cell>
        </row>
        <row r="1162">
          <cell r="A1162" t="str">
            <v>09.64.00</v>
          </cell>
          <cell r="B1162" t="str">
            <v>RETIRADAS - CABINE PRIMARIA</v>
          </cell>
        </row>
        <row r="1163">
          <cell r="A1163" t="str">
            <v>09.64.01</v>
          </cell>
          <cell r="B1163" t="str">
            <v>RETIRADA DE ISOLADOR TP DISCO INCLUSIVE GANCHO DE SUSTENTACAO</v>
          </cell>
          <cell r="C1163" t="str">
            <v>UN</v>
          </cell>
          <cell r="D1163">
            <v>14.35</v>
          </cell>
        </row>
        <row r="1164">
          <cell r="A1164" t="str">
            <v>09.64.02</v>
          </cell>
          <cell r="B1164" t="str">
            <v>RETIRADA DE ISOLADOR TP CASTANHA INCLUSIVE GANCHO DE SUSTENTACAO</v>
          </cell>
          <cell r="C1164" t="str">
            <v>UN</v>
          </cell>
          <cell r="D1164">
            <v>0.63</v>
          </cell>
        </row>
        <row r="1165">
          <cell r="A1165" t="str">
            <v>09.64.03</v>
          </cell>
          <cell r="B1165" t="str">
            <v>RETIRADA DE ISOLADOR TP PINO A.T. INCLUSIVE PINO</v>
          </cell>
          <cell r="C1165" t="str">
            <v>UN</v>
          </cell>
          <cell r="D1165">
            <v>3.59</v>
          </cell>
        </row>
        <row r="1166">
          <cell r="A1166" t="str">
            <v>09.64.04</v>
          </cell>
          <cell r="B1166" t="str">
            <v>RETIRADA DR ISOLADOR TIPO PEDESTAL PARA A.T.</v>
          </cell>
          <cell r="C1166" t="str">
            <v>UN</v>
          </cell>
          <cell r="D1166">
            <v>2.87</v>
          </cell>
        </row>
        <row r="1167">
          <cell r="A1167" t="str">
            <v>09.64.05</v>
          </cell>
          <cell r="B1167" t="str">
            <v>RETIRADA DE CRUZETA DE MADEIRA</v>
          </cell>
          <cell r="C1167" t="str">
            <v>UN</v>
          </cell>
          <cell r="D1167">
            <v>30.91</v>
          </cell>
        </row>
        <row r="1168">
          <cell r="A1168" t="str">
            <v>09.64.06</v>
          </cell>
          <cell r="B1168" t="str">
            <v>RETIRADA DE BUCHA DE PASSAGEM INTERNA/EXTERNA PARA A.T.</v>
          </cell>
          <cell r="C1168" t="str">
            <v>UN</v>
          </cell>
          <cell r="D1168">
            <v>5.74</v>
          </cell>
        </row>
        <row r="1169">
          <cell r="A1169" t="str">
            <v>09.64.07</v>
          </cell>
          <cell r="B1169" t="str">
            <v>RETIRADA DE CHAPA DE FERRO PARA BUCHA DE PASSAGEM</v>
          </cell>
          <cell r="C1169" t="str">
            <v>UN</v>
          </cell>
          <cell r="D1169">
            <v>5.74</v>
          </cell>
        </row>
        <row r="1170">
          <cell r="A1170" t="str">
            <v>09.64.08</v>
          </cell>
          <cell r="B1170" t="str">
            <v>RETIRADA DE VERGALHAO DE COBRE 3/8"</v>
          </cell>
          <cell r="C1170" t="str">
            <v>M</v>
          </cell>
          <cell r="D1170">
            <v>2.87</v>
          </cell>
        </row>
        <row r="1171">
          <cell r="A1171" t="str">
            <v>09.64.09</v>
          </cell>
          <cell r="B1171" t="str">
            <v>RETIRADA DE TERMINAL OU CONECTOR PARA VERGALHAO DE COBRE</v>
          </cell>
          <cell r="C1171" t="str">
            <v>UN</v>
          </cell>
          <cell r="D1171">
            <v>1.25</v>
          </cell>
        </row>
        <row r="1172">
          <cell r="A1172" t="str">
            <v>09.64.10</v>
          </cell>
          <cell r="B1172" t="str">
            <v>RETIRADA DE CHAVE SECCIONADORA TRIPOLAR CLASSE 15 K.V.</v>
          </cell>
          <cell r="C1172" t="str">
            <v>UN</v>
          </cell>
          <cell r="D1172">
            <v>41.21</v>
          </cell>
        </row>
        <row r="1173">
          <cell r="A1173" t="str">
            <v>09.64.11</v>
          </cell>
          <cell r="B1173" t="str">
            <v>RETIRADA DE TRANSFORMADOR DE POTENCIAL</v>
          </cell>
          <cell r="C1173" t="str">
            <v>UN</v>
          </cell>
          <cell r="D1173">
            <v>9.33</v>
          </cell>
        </row>
        <row r="1174">
          <cell r="A1174" t="str">
            <v>09.64.12</v>
          </cell>
          <cell r="B1174" t="str">
            <v>RETIRADA DE DISJUNTOR A.T. DE VOL. NORMAL OU REDUZIDO DE OLEO</v>
          </cell>
          <cell r="C1174" t="str">
            <v>UN</v>
          </cell>
          <cell r="D1174">
            <v>62.14</v>
          </cell>
        </row>
        <row r="1175">
          <cell r="A1175" t="str">
            <v>09.64.13</v>
          </cell>
          <cell r="B1175" t="str">
            <v>RETIRADA DE TRANSFORMADOR DE POTENCIA CLASSE 15 KV</v>
          </cell>
          <cell r="C1175" t="str">
            <v>UN</v>
          </cell>
          <cell r="D1175">
            <v>113.65</v>
          </cell>
        </row>
        <row r="1176">
          <cell r="A1176" t="str">
            <v>09.64.14</v>
          </cell>
          <cell r="B1176" t="str">
            <v>RETIRADA DE CHAVE FUSIVEL TIPO MATHEUS</v>
          </cell>
          <cell r="C1176" t="str">
            <v>UN</v>
          </cell>
          <cell r="D1176">
            <v>21.53</v>
          </cell>
        </row>
        <row r="1177">
          <cell r="A1177" t="str">
            <v>09.64.15</v>
          </cell>
          <cell r="B1177" t="str">
            <v>RETIRADA DE SUPORTE DE TRANSFORMADOR EM POSTE</v>
          </cell>
          <cell r="C1177" t="str">
            <v>UN</v>
          </cell>
          <cell r="D1177">
            <v>10.01</v>
          </cell>
        </row>
        <row r="1178">
          <cell r="A1178" t="str">
            <v>09.64.16</v>
          </cell>
          <cell r="B1178" t="str">
            <v>RETIRADA DE CABO DE A.T. EM LINHA AEREA ATE 35MM2</v>
          </cell>
          <cell r="C1178" t="str">
            <v>M</v>
          </cell>
          <cell r="D1178">
            <v>2.15</v>
          </cell>
        </row>
        <row r="1179">
          <cell r="A1179" t="str">
            <v>09.64.17</v>
          </cell>
          <cell r="B1179" t="str">
            <v>RETIRADA DE PARA-RAIO TIPO CRISTAL VALVE 15KV</v>
          </cell>
          <cell r="C1179" t="str">
            <v>UN</v>
          </cell>
          <cell r="D1179">
            <v>24.86</v>
          </cell>
        </row>
        <row r="1180">
          <cell r="A1180" t="str">
            <v>09.64.18</v>
          </cell>
          <cell r="B1180" t="str">
            <v>RETIRADA DE CONTATORES E RELES EM GERAL</v>
          </cell>
          <cell r="C1180" t="str">
            <v>UN</v>
          </cell>
          <cell r="D1180">
            <v>46.34</v>
          </cell>
        </row>
        <row r="1181">
          <cell r="A1181" t="str">
            <v>09.64.23</v>
          </cell>
          <cell r="B1181" t="str">
            <v>RETIRADA DE FUSIVEL EM ALTA TENSAO TIPO "HH"</v>
          </cell>
          <cell r="C1181" t="str">
            <v>UN</v>
          </cell>
          <cell r="D1181">
            <v>7.18</v>
          </cell>
        </row>
        <row r="1182">
          <cell r="A1182" t="str">
            <v>09.64.24</v>
          </cell>
          <cell r="B1182" t="str">
            <v>RETIRADA DE ELO FUSIVEL EM CHAVE TIPO MATHEUS</v>
          </cell>
          <cell r="C1182" t="str">
            <v>UN</v>
          </cell>
          <cell r="D1182">
            <v>4.3099999999999996</v>
          </cell>
        </row>
        <row r="1183">
          <cell r="A1183" t="str">
            <v>09.70.00</v>
          </cell>
          <cell r="B1183" t="str">
            <v>RECOLOCACOES - ENTRADA E DISTRIBUICAO</v>
          </cell>
        </row>
        <row r="1184">
          <cell r="A1184" t="str">
            <v>09.70.01</v>
          </cell>
          <cell r="B1184" t="str">
            <v>RECOLOCACAO DE POSTE DE ENTRADA DE ENERGIA EM BAIXA TENSAO - GALVAN.</v>
          </cell>
          <cell r="C1184" t="str">
            <v>UN</v>
          </cell>
          <cell r="D1184">
            <v>124.28</v>
          </cell>
        </row>
        <row r="1185">
          <cell r="A1185" t="str">
            <v>09.70.02</v>
          </cell>
          <cell r="B1185" t="str">
            <v>RECOLOCACAO DE POSTE DE ENTRADA DE ENERGIA EM BAIXA TENSAO - CONCR.</v>
          </cell>
          <cell r="C1185" t="str">
            <v>UN</v>
          </cell>
          <cell r="D1185">
            <v>165.49</v>
          </cell>
        </row>
        <row r="1186">
          <cell r="A1186" t="str">
            <v>09.70.03</v>
          </cell>
          <cell r="B1186" t="str">
            <v>RECOLOCACAO DE CAIXA DE ENTRADA DE ENERGIA EM BAIXA TENSAO</v>
          </cell>
          <cell r="C1186" t="str">
            <v>UN</v>
          </cell>
          <cell r="D1186">
            <v>71.75</v>
          </cell>
        </row>
        <row r="1187">
          <cell r="A1187" t="str">
            <v>09.70.04</v>
          </cell>
          <cell r="B1187" t="str">
            <v>RECOLOCACAO DE ARMACAO TIPO BRAQUETE</v>
          </cell>
          <cell r="C1187" t="str">
            <v>UN</v>
          </cell>
          <cell r="D1187">
            <v>5.74</v>
          </cell>
        </row>
        <row r="1188">
          <cell r="A1188" t="str">
            <v>09.70.05</v>
          </cell>
          <cell r="B1188" t="str">
            <v>RECOLOCACAO DE CABECOTE TIPO"TELESP"</v>
          </cell>
          <cell r="C1188" t="str">
            <v>UN</v>
          </cell>
          <cell r="D1188">
            <v>5.74</v>
          </cell>
        </row>
        <row r="1189">
          <cell r="A1189" t="str">
            <v>09.70.08</v>
          </cell>
          <cell r="B1189" t="str">
            <v>RECOLOCACAO DE CONDULETE</v>
          </cell>
          <cell r="C1189" t="str">
            <v>UN</v>
          </cell>
          <cell r="D1189">
            <v>7.18</v>
          </cell>
        </row>
        <row r="1190">
          <cell r="A1190" t="str">
            <v>09.70.09</v>
          </cell>
          <cell r="B1190" t="str">
            <v>RECOLOCACAO DE PERFILADOS</v>
          </cell>
          <cell r="C1190" t="str">
            <v>M</v>
          </cell>
          <cell r="D1190">
            <v>7.18</v>
          </cell>
        </row>
        <row r="1191">
          <cell r="A1191" t="str">
            <v>09.70.12</v>
          </cell>
          <cell r="B1191" t="str">
            <v>RECOLOCACAO DE ELETRODUTOS APARENTES - ATE 2"</v>
          </cell>
          <cell r="C1191" t="str">
            <v>M</v>
          </cell>
          <cell r="D1191">
            <v>4.3099999999999996</v>
          </cell>
        </row>
        <row r="1192">
          <cell r="A1192" t="str">
            <v>09.70.13</v>
          </cell>
          <cell r="B1192" t="str">
            <v>RECOLOCACAO DE ELETRODUTOS APARENTES - ACIMA DE 2"</v>
          </cell>
          <cell r="C1192" t="str">
            <v>M</v>
          </cell>
          <cell r="D1192">
            <v>8.61</v>
          </cell>
        </row>
        <row r="1193">
          <cell r="A1193" t="str">
            <v>09.70.14</v>
          </cell>
          <cell r="B1193" t="str">
            <v>RECOLOCACAO DE FIO EMBUTIDO - ATE 16MM2</v>
          </cell>
          <cell r="C1193" t="str">
            <v>M</v>
          </cell>
          <cell r="D1193">
            <v>0.72</v>
          </cell>
        </row>
        <row r="1194">
          <cell r="A1194" t="str">
            <v>09.70.15</v>
          </cell>
          <cell r="B1194" t="str">
            <v>RECOLOCACAO DE CABO EMBUTIDO - ACIMA DE 16MM2</v>
          </cell>
          <cell r="C1194" t="str">
            <v>M</v>
          </cell>
          <cell r="D1194">
            <v>10.050000000000001</v>
          </cell>
        </row>
        <row r="1195">
          <cell r="A1195" t="str">
            <v>09.70.16</v>
          </cell>
          <cell r="B1195" t="str">
            <v>RECOLOCACAO DE FIO APARENTE - ATE 16MM2</v>
          </cell>
          <cell r="C1195" t="str">
            <v>M</v>
          </cell>
          <cell r="D1195">
            <v>0.43</v>
          </cell>
        </row>
        <row r="1196">
          <cell r="A1196" t="str">
            <v>09.70.17</v>
          </cell>
          <cell r="B1196" t="str">
            <v>RECOLOCACAO DE CABO APARENTE - ACIMA DE 16MM2</v>
          </cell>
          <cell r="C1196" t="str">
            <v>M</v>
          </cell>
          <cell r="D1196">
            <v>4.3099999999999996</v>
          </cell>
        </row>
        <row r="1197">
          <cell r="A1197" t="str">
            <v>09.70.18</v>
          </cell>
          <cell r="B1197" t="str">
            <v>RECOLOCACAO DE TERMINAIS OU CONECTORES DE PRESSAO PARA CABOS</v>
          </cell>
          <cell r="C1197" t="str">
            <v>UN</v>
          </cell>
          <cell r="D1197">
            <v>5.74</v>
          </cell>
        </row>
        <row r="1198">
          <cell r="A1198" t="str">
            <v>09.70.20</v>
          </cell>
          <cell r="B1198" t="str">
            <v>RECOLOCACAO DE SUPORTE-ISOLADOR TIPO ROLDANA</v>
          </cell>
          <cell r="C1198" t="str">
            <v>UN</v>
          </cell>
          <cell r="D1198">
            <v>4.3099999999999996</v>
          </cell>
        </row>
        <row r="1199">
          <cell r="A1199" t="str">
            <v>09.71.00</v>
          </cell>
          <cell r="B1199" t="str">
            <v>RECOLOCACOES - CAIXAS E QUADROS</v>
          </cell>
        </row>
        <row r="1200">
          <cell r="A1200" t="str">
            <v>09.71.10</v>
          </cell>
          <cell r="B1200" t="str">
            <v>RECOLOCACAO DE BARRAMENTOS EM QUADROS ELETRICOS</v>
          </cell>
          <cell r="C1200" t="str">
            <v>M</v>
          </cell>
          <cell r="D1200">
            <v>14.35</v>
          </cell>
        </row>
        <row r="1201">
          <cell r="A1201" t="str">
            <v>09.71.11</v>
          </cell>
          <cell r="B1201" t="str">
            <v>RECOLOCACAO DE ISOLADORES EM QUADROS ELETRICOS</v>
          </cell>
          <cell r="C1201" t="str">
            <v>UN</v>
          </cell>
          <cell r="D1201">
            <v>3.59</v>
          </cell>
        </row>
        <row r="1202">
          <cell r="A1202" t="str">
            <v>09.71.15</v>
          </cell>
          <cell r="B1202" t="str">
            <v>RECOLOCACAO DE DISJUNTOR AUTOMATICO UNIPOLAR ATE 50A</v>
          </cell>
          <cell r="C1202" t="str">
            <v>UN</v>
          </cell>
          <cell r="D1202">
            <v>7.18</v>
          </cell>
        </row>
        <row r="1203">
          <cell r="A1203" t="str">
            <v>09.71.16</v>
          </cell>
          <cell r="B1203" t="str">
            <v>RECOLOCACAO DE DISJUNTOR AUTOMATICO BIPOLAR ATE 50A</v>
          </cell>
          <cell r="C1203" t="str">
            <v>UN</v>
          </cell>
          <cell r="D1203">
            <v>11.48</v>
          </cell>
        </row>
        <row r="1204">
          <cell r="A1204" t="str">
            <v>09.71.17</v>
          </cell>
          <cell r="B1204" t="str">
            <v>RECOLOCACAO DE DISJUNTOR AUTOMATICO TRIPOLAR ATE 50A</v>
          </cell>
          <cell r="C1204" t="str">
            <v>UN</v>
          </cell>
          <cell r="D1204">
            <v>21.53</v>
          </cell>
        </row>
        <row r="1205">
          <cell r="A1205" t="str">
            <v>09.71.25</v>
          </cell>
          <cell r="B1205" t="str">
            <v>RECOLOCACAO DE CAIXA PARA FUSIVEL OU TOMADA,INSTALADA EM PERFILADOS</v>
          </cell>
          <cell r="C1205" t="str">
            <v>UN</v>
          </cell>
          <cell r="D1205">
            <v>7.18</v>
          </cell>
        </row>
        <row r="1206">
          <cell r="A1206" t="str">
            <v>09.71.26</v>
          </cell>
          <cell r="B1206" t="str">
            <v>RECOLOCACAO DE QUADRO DE DISTRIBUICAO OU CAIXA DE PASSAGEM</v>
          </cell>
          <cell r="C1206" t="str">
            <v>M2</v>
          </cell>
          <cell r="D1206">
            <v>87.07</v>
          </cell>
        </row>
        <row r="1207">
          <cell r="A1207" t="str">
            <v>09.71.30</v>
          </cell>
          <cell r="B1207" t="str">
            <v>RECOL. DE FECHADURA DE QUADRO DE DISTRIB. OU CX DE PASSAGEM</v>
          </cell>
          <cell r="C1207" t="str">
            <v>UN</v>
          </cell>
          <cell r="D1207">
            <v>3.59</v>
          </cell>
        </row>
        <row r="1208">
          <cell r="A1208" t="str">
            <v>09.71.32</v>
          </cell>
          <cell r="B1208" t="str">
            <v>RECOLOCACAO DE DISJUNTOR AUTOMATICO TIPO "QUICK-LAG"</v>
          </cell>
          <cell r="C1208" t="str">
            <v>UN</v>
          </cell>
          <cell r="D1208">
            <v>4.3099999999999996</v>
          </cell>
        </row>
        <row r="1209">
          <cell r="A1209" t="str">
            <v>09.71.34</v>
          </cell>
          <cell r="B1209" t="str">
            <v>RECOLOCACAO DE BASE EM CHAPA DE FERRO,PARA DISJUNTOR TIPO"QUICK-LAG"</v>
          </cell>
          <cell r="C1209" t="str">
            <v>UN</v>
          </cell>
          <cell r="D1209">
            <v>14.35</v>
          </cell>
        </row>
        <row r="1210">
          <cell r="A1210" t="str">
            <v>09.71.35</v>
          </cell>
          <cell r="B1210" t="str">
            <v>RECOLOCACAO DE CAPACITOR PARA CORRECAO DE FATOR DE POTENCIA</v>
          </cell>
          <cell r="C1210" t="str">
            <v>UN</v>
          </cell>
          <cell r="D1210">
            <v>181.68</v>
          </cell>
        </row>
        <row r="1211">
          <cell r="A1211" t="str">
            <v>09.71.37</v>
          </cell>
          <cell r="B1211" t="str">
            <v>RECOLOCACAO DE CHAVE SECCION. OU BASE P/ FUSIV. TIPO NH-UNIPOLAR</v>
          </cell>
          <cell r="C1211" t="str">
            <v>UN</v>
          </cell>
          <cell r="D1211">
            <v>10.050000000000001</v>
          </cell>
        </row>
        <row r="1212">
          <cell r="A1212" t="str">
            <v>09.71.38</v>
          </cell>
          <cell r="B1212" t="str">
            <v>RECOLOCACAO DE CHAVE SECCION. OU BASE P/ FUSIV. TIPO NH-TRIPOLAR</v>
          </cell>
          <cell r="C1212" t="str">
            <v>UN</v>
          </cell>
          <cell r="D1212">
            <v>14.35</v>
          </cell>
        </row>
        <row r="1213">
          <cell r="A1213" t="str">
            <v>09.71.39</v>
          </cell>
          <cell r="B1213" t="str">
            <v>RECOLOCACAO DE BASE DE FUSIVEIS TIPO " DIAZED"</v>
          </cell>
          <cell r="C1213" t="str">
            <v>UN</v>
          </cell>
          <cell r="D1213">
            <v>7.18</v>
          </cell>
        </row>
        <row r="1214">
          <cell r="A1214" t="str">
            <v>09.71.40</v>
          </cell>
          <cell r="B1214" t="str">
            <v>RECOLOCACAO DE BARRAMENTO DE COBRE</v>
          </cell>
          <cell r="C1214" t="str">
            <v>UN</v>
          </cell>
          <cell r="D1214">
            <v>7.18</v>
          </cell>
        </row>
        <row r="1215">
          <cell r="A1215" t="str">
            <v>09.72.00</v>
          </cell>
          <cell r="B1215" t="str">
            <v>RECOLOCACOES - PONTOS E APARELHOS</v>
          </cell>
        </row>
        <row r="1216">
          <cell r="A1216" t="str">
            <v>09.72.01</v>
          </cell>
          <cell r="B1216" t="str">
            <v>RECOLOCACAO DE SOQUETES EM LUMINARIAS</v>
          </cell>
          <cell r="C1216" t="str">
            <v>UN</v>
          </cell>
          <cell r="D1216">
            <v>4.3099999999999996</v>
          </cell>
        </row>
        <row r="1217">
          <cell r="A1217" t="str">
            <v>09.72.02</v>
          </cell>
          <cell r="B1217" t="str">
            <v>RECOLOCACAO DE REATOR EM LUMINARIA FLUORESCENTE</v>
          </cell>
          <cell r="C1217" t="str">
            <v>UN</v>
          </cell>
          <cell r="D1217">
            <v>9.33</v>
          </cell>
        </row>
        <row r="1218">
          <cell r="A1218" t="str">
            <v>09.72.03</v>
          </cell>
          <cell r="B1218" t="str">
            <v>RECOLOCACAO DE LAMPADA INCANDESCENTE OU FLUORESCENTE</v>
          </cell>
          <cell r="C1218" t="str">
            <v>UN</v>
          </cell>
          <cell r="D1218">
            <v>0.63</v>
          </cell>
        </row>
        <row r="1219">
          <cell r="A1219" t="str">
            <v>09.72.04</v>
          </cell>
          <cell r="B1219" t="str">
            <v>RECOLOCACAO DE LAMPADA VAPOR DE MERCURIO,SODIO OU MISTA</v>
          </cell>
          <cell r="C1219" t="str">
            <v>UN</v>
          </cell>
          <cell r="D1219">
            <v>4.3099999999999996</v>
          </cell>
        </row>
        <row r="1220">
          <cell r="A1220" t="str">
            <v>09.72.05</v>
          </cell>
          <cell r="B1220" t="str">
            <v>RECOLOCACAO DE PLACA DIFUSORA PARA LAMPADA FLUORESCENTE</v>
          </cell>
          <cell r="C1220" t="str">
            <v>UN</v>
          </cell>
          <cell r="D1220">
            <v>0.63</v>
          </cell>
        </row>
        <row r="1221">
          <cell r="A1221" t="str">
            <v>09.72.10</v>
          </cell>
          <cell r="B1221" t="str">
            <v>RECOLOCACAO DE LUMINARIA INTERNA PARA LAMPADA INCANDESCENTE</v>
          </cell>
          <cell r="C1221" t="str">
            <v>UN</v>
          </cell>
          <cell r="D1221">
            <v>11.48</v>
          </cell>
        </row>
        <row r="1222">
          <cell r="A1222" t="str">
            <v>09.72.11</v>
          </cell>
          <cell r="B1222" t="str">
            <v>RECOLOCACAO DE LUMINARIA INTERNA PARA LAMPADA FLUORESCENTE</v>
          </cell>
          <cell r="C1222" t="str">
            <v>UN</v>
          </cell>
          <cell r="D1222">
            <v>21.53</v>
          </cell>
        </row>
        <row r="1223">
          <cell r="A1223" t="str">
            <v>09.72.12</v>
          </cell>
          <cell r="B1223" t="str">
            <v>RECOLOCACAO DE LUMINARIA EXTERNA INSTALADA EM POSTE</v>
          </cell>
          <cell r="C1223" t="str">
            <v>UN</v>
          </cell>
          <cell r="D1223">
            <v>57.4</v>
          </cell>
        </row>
        <row r="1224">
          <cell r="A1224" t="str">
            <v>09.72.13</v>
          </cell>
          <cell r="B1224" t="str">
            <v>RECOLOCACAO DE LUMINARIA EXTERNA INSTALADA EM BRACO DE FERRO</v>
          </cell>
          <cell r="C1224" t="str">
            <v>UN</v>
          </cell>
          <cell r="D1224">
            <v>28.7</v>
          </cell>
        </row>
        <row r="1225">
          <cell r="A1225" t="str">
            <v>09.72.14</v>
          </cell>
          <cell r="B1225" t="str">
            <v>RECOLOCACAO DE LUMINARIA A PROVA DE TEMPO,GASES E VAPOR</v>
          </cell>
          <cell r="C1225" t="str">
            <v>UN</v>
          </cell>
          <cell r="D1225">
            <v>14.35</v>
          </cell>
        </row>
        <row r="1226">
          <cell r="A1226" t="str">
            <v>09.72.18</v>
          </cell>
          <cell r="B1226" t="str">
            <v>RECOLOCACAO DE PROJETOR DE FACHADA</v>
          </cell>
          <cell r="C1226" t="str">
            <v>UN</v>
          </cell>
          <cell r="D1226">
            <v>14.35</v>
          </cell>
        </row>
        <row r="1227">
          <cell r="A1227" t="str">
            <v>09.72.19</v>
          </cell>
          <cell r="B1227" t="str">
            <v>RECOLOCACAO DE PROJETOR DE JARDIM</v>
          </cell>
          <cell r="C1227" t="str">
            <v>UN</v>
          </cell>
          <cell r="D1227">
            <v>11.48</v>
          </cell>
        </row>
        <row r="1228">
          <cell r="A1228" t="str">
            <v>09.72.25</v>
          </cell>
          <cell r="B1228" t="str">
            <v>RECOLOCACAO DE BRACO DE LUMINARIA</v>
          </cell>
          <cell r="C1228" t="str">
            <v>UN</v>
          </cell>
          <cell r="D1228">
            <v>14.35</v>
          </cell>
        </row>
        <row r="1229">
          <cell r="A1229" t="str">
            <v>09.73.00</v>
          </cell>
          <cell r="B1229" t="str">
            <v>RECOLOCACOES - PARA-RAIOS E OUTROS</v>
          </cell>
        </row>
        <row r="1230">
          <cell r="A1230" t="str">
            <v>09.73.14</v>
          </cell>
          <cell r="B1230" t="str">
            <v>RECOLOCACAO DE CORDOALHA DE COBRE NU</v>
          </cell>
          <cell r="C1230" t="str">
            <v>M</v>
          </cell>
          <cell r="D1230">
            <v>7.18</v>
          </cell>
        </row>
        <row r="1231">
          <cell r="A1231" t="str">
            <v>09.73.15</v>
          </cell>
          <cell r="B1231" t="str">
            <v>RECOLOCACAO CORDOALHA DE COBRE NU PARA ATERRAMENTO</v>
          </cell>
          <cell r="C1231" t="str">
            <v>M</v>
          </cell>
          <cell r="D1231">
            <v>7.18</v>
          </cell>
        </row>
        <row r="1232">
          <cell r="A1232" t="str">
            <v>09.73.16</v>
          </cell>
          <cell r="B1232" t="str">
            <v>RECOLOCACAO DE CONECTOR TIPO "SPLIT_BOLT"</v>
          </cell>
          <cell r="C1232" t="str">
            <v>UN</v>
          </cell>
          <cell r="D1232">
            <v>4.3099999999999996</v>
          </cell>
        </row>
        <row r="1233">
          <cell r="A1233" t="str">
            <v>09.73.60</v>
          </cell>
          <cell r="B1233" t="str">
            <v>RECOLOCACAO DE POSTE DE FERRO,INCLUSIVE BASE DE FIXACAO</v>
          </cell>
          <cell r="C1233" t="str">
            <v>UN</v>
          </cell>
          <cell r="D1233">
            <v>124.28</v>
          </cell>
        </row>
        <row r="1234">
          <cell r="A1234" t="str">
            <v>09.73.61</v>
          </cell>
          <cell r="B1234" t="str">
            <v>RECOLOCACAO DE POSTE DE FERRO ENGASTADO NO SOLO</v>
          </cell>
          <cell r="C1234" t="str">
            <v>UN</v>
          </cell>
          <cell r="D1234">
            <v>165.49</v>
          </cell>
        </row>
        <row r="1235">
          <cell r="A1235" t="str">
            <v>09.73.62</v>
          </cell>
          <cell r="B1235" t="str">
            <v>RECOLOCACAO DE POSTE DE CONCRETO EM REDE DE ENERGIA</v>
          </cell>
          <cell r="C1235" t="str">
            <v>UN</v>
          </cell>
          <cell r="D1235">
            <v>178.06</v>
          </cell>
        </row>
        <row r="1236">
          <cell r="A1236" t="str">
            <v>09.74.00</v>
          </cell>
          <cell r="B1236" t="str">
            <v>RECOLOCACOES - CABINE PRIMARIA</v>
          </cell>
        </row>
        <row r="1237">
          <cell r="A1237" t="str">
            <v>09.74.01</v>
          </cell>
          <cell r="B1237" t="str">
            <v>RECOLOCACAO DE ISOLADOR TP DISCO INCLUSIVE GANCHO DE SUSTENTACAO</v>
          </cell>
          <cell r="C1237" t="str">
            <v>UN</v>
          </cell>
          <cell r="D1237">
            <v>2.87</v>
          </cell>
        </row>
        <row r="1238">
          <cell r="A1238" t="str">
            <v>09.74.02</v>
          </cell>
          <cell r="B1238" t="str">
            <v>RECOLOCACAO DE ISOLADOR TP CASTANHA INCLUSIVE GANCHO DE SUSTENTACAO</v>
          </cell>
          <cell r="C1238" t="str">
            <v>UN</v>
          </cell>
          <cell r="D1238">
            <v>2.87</v>
          </cell>
        </row>
        <row r="1239">
          <cell r="A1239" t="str">
            <v>09.74.03</v>
          </cell>
          <cell r="B1239" t="str">
            <v>RECOLOCACAO DE ISOLADOR TP PINO PARA A.T. INCLUSIVE PINO</v>
          </cell>
          <cell r="C1239" t="str">
            <v>UN</v>
          </cell>
          <cell r="D1239">
            <v>9.33</v>
          </cell>
        </row>
        <row r="1240">
          <cell r="A1240" t="str">
            <v>09.74.04</v>
          </cell>
          <cell r="B1240" t="str">
            <v>RECOLOCACAO DE ISOLADOR TIPO PEDESTAL PARA A.T.</v>
          </cell>
          <cell r="C1240" t="str">
            <v>UN</v>
          </cell>
          <cell r="D1240">
            <v>8.61</v>
          </cell>
        </row>
        <row r="1241">
          <cell r="A1241" t="str">
            <v>09.74.05</v>
          </cell>
          <cell r="B1241" t="str">
            <v>RECOLOCACAO DE CRUZETA DE MADEIRA</v>
          </cell>
          <cell r="C1241" t="str">
            <v>UN</v>
          </cell>
          <cell r="D1241">
            <v>41.21</v>
          </cell>
        </row>
        <row r="1242">
          <cell r="A1242" t="str">
            <v>09.74.06</v>
          </cell>
          <cell r="B1242" t="str">
            <v>RECOLOCACAO DE BUCHA DE PASSAGEM INTERNA/EXTERNA PARA A.T.</v>
          </cell>
          <cell r="C1242" t="str">
            <v>UN</v>
          </cell>
          <cell r="D1242">
            <v>7.18</v>
          </cell>
        </row>
        <row r="1243">
          <cell r="A1243" t="str">
            <v>09.74.07</v>
          </cell>
          <cell r="B1243" t="str">
            <v>RECOLOCACAO DE CHAPA DE FERRO PARA BUCHA DE PASSAGEM</v>
          </cell>
          <cell r="C1243" t="str">
            <v>UN</v>
          </cell>
          <cell r="D1243">
            <v>7.18</v>
          </cell>
        </row>
        <row r="1244">
          <cell r="A1244" t="str">
            <v>09.74.08</v>
          </cell>
          <cell r="B1244" t="str">
            <v>RECOLOCACAO DE VERGALHAO DE COBRE 3/8"</v>
          </cell>
          <cell r="C1244" t="str">
            <v>M</v>
          </cell>
          <cell r="D1244">
            <v>5.74</v>
          </cell>
        </row>
        <row r="1245">
          <cell r="A1245" t="str">
            <v>09.74.09</v>
          </cell>
          <cell r="B1245" t="str">
            <v>RECOLOCACAO DE TERMINAL OU CONECTOR PARA VERGALHAO DE COBRE</v>
          </cell>
          <cell r="C1245" t="str">
            <v>UN</v>
          </cell>
          <cell r="D1245">
            <v>2.87</v>
          </cell>
        </row>
        <row r="1246">
          <cell r="A1246" t="str">
            <v>09.74.10</v>
          </cell>
          <cell r="B1246" t="str">
            <v>RECOLOCACAO DE CHAVE SECCIONADORA TRIPOLAR CLASSE 15KV</v>
          </cell>
          <cell r="C1246" t="str">
            <v>UN</v>
          </cell>
          <cell r="D1246">
            <v>72.28</v>
          </cell>
        </row>
        <row r="1247">
          <cell r="A1247" t="str">
            <v>09.74.11</v>
          </cell>
          <cell r="B1247" t="str">
            <v>RECOLOCACAO DE TRANSFORMADOR DE POTENCIAL</v>
          </cell>
          <cell r="C1247" t="str">
            <v>UN</v>
          </cell>
          <cell r="D1247">
            <v>26.88</v>
          </cell>
        </row>
        <row r="1248">
          <cell r="A1248" t="str">
            <v>09.74.12</v>
          </cell>
          <cell r="B1248" t="str">
            <v>RECOLOCACAO DE DISJUNTOR A.T. DE VOLUME NORMAL OU REDUZIDO DE OLEO</v>
          </cell>
          <cell r="C1248" t="str">
            <v>UN</v>
          </cell>
          <cell r="D1248">
            <v>135.72999999999999</v>
          </cell>
        </row>
        <row r="1249">
          <cell r="A1249" t="str">
            <v>09.74.13</v>
          </cell>
          <cell r="B1249" t="str">
            <v>RECOLOCACAO DE TRANSFORMADOR DE POTENCIA CLASSE 15KV</v>
          </cell>
          <cell r="C1249" t="str">
            <v>UN</v>
          </cell>
          <cell r="D1249">
            <v>248.56</v>
          </cell>
        </row>
        <row r="1250">
          <cell r="A1250" t="str">
            <v>09.74.14</v>
          </cell>
          <cell r="B1250" t="str">
            <v>RECOLOCACAO DE CHAVE FUSIVEL TIPO MATHEUS</v>
          </cell>
          <cell r="C1250" t="str">
            <v>UN</v>
          </cell>
          <cell r="D1250">
            <v>22.76</v>
          </cell>
        </row>
        <row r="1251">
          <cell r="A1251" t="str">
            <v>09.74.15</v>
          </cell>
          <cell r="B1251" t="str">
            <v>RECOLOCACAO DE SUPORTE DE TRANSFORMADOR EM POSTE</v>
          </cell>
          <cell r="C1251" t="str">
            <v>UN</v>
          </cell>
          <cell r="D1251">
            <v>41.21</v>
          </cell>
        </row>
        <row r="1252">
          <cell r="A1252" t="str">
            <v>09.74.16</v>
          </cell>
          <cell r="B1252" t="str">
            <v>RECOLOCACAO DE CABO DE A.T. EM LINHA AEREA ATE 35MM2</v>
          </cell>
          <cell r="C1252" t="str">
            <v>M</v>
          </cell>
          <cell r="D1252">
            <v>4.3099999999999996</v>
          </cell>
        </row>
        <row r="1253">
          <cell r="A1253" t="str">
            <v>09.74.17</v>
          </cell>
          <cell r="B1253" t="str">
            <v>RECOLOCACAO DE PARA-RAIO TIPO CRISTAL VALVE 15KV</v>
          </cell>
          <cell r="C1253" t="str">
            <v>UN</v>
          </cell>
          <cell r="D1253">
            <v>100.21</v>
          </cell>
        </row>
        <row r="1254">
          <cell r="A1254" t="str">
            <v>09.74.18</v>
          </cell>
          <cell r="B1254" t="str">
            <v>RECOLOCACAO DE CONTATORES E RELES EM GERAL</v>
          </cell>
          <cell r="C1254" t="str">
            <v>UN</v>
          </cell>
          <cell r="D1254">
            <v>92.68</v>
          </cell>
        </row>
        <row r="1255">
          <cell r="A1255" t="str">
            <v>09.74.23</v>
          </cell>
          <cell r="B1255" t="str">
            <v>RECOLOCACAO DE FUSIVEL EM ALTA TENSAO TIPO "HH"</v>
          </cell>
          <cell r="C1255" t="str">
            <v>UN</v>
          </cell>
          <cell r="D1255">
            <v>7.18</v>
          </cell>
        </row>
        <row r="1256">
          <cell r="A1256" t="str">
            <v>09.74.24</v>
          </cell>
          <cell r="B1256" t="str">
            <v>RECOLOCACAO DE ELO FUSIVEL EM CHAVE TIPO MATHEUS</v>
          </cell>
          <cell r="C1256" t="str">
            <v>UN</v>
          </cell>
          <cell r="D1256">
            <v>4.3099999999999996</v>
          </cell>
        </row>
        <row r="1257">
          <cell r="A1257" t="str">
            <v>09.80.00</v>
          </cell>
          <cell r="B1257" t="str">
            <v>SERVICOS PARCIAIS - ENTR.E DISTRIBUICAO</v>
          </cell>
        </row>
        <row r="1258">
          <cell r="A1258" t="str">
            <v>09.80.18</v>
          </cell>
          <cell r="B1258" t="str">
            <v>TERMINAL OU CONECTOR DE PRESSAO - PARA FIO ATE 6MM2</v>
          </cell>
          <cell r="C1258" t="str">
            <v>UN</v>
          </cell>
          <cell r="D1258">
            <v>4.6399999999999997</v>
          </cell>
        </row>
        <row r="1259">
          <cell r="A1259" t="str">
            <v>09.80.19</v>
          </cell>
          <cell r="B1259" t="str">
            <v>TERMINAL OU CONECTOR DE PRESSAO - PARA CABO 10MM2</v>
          </cell>
          <cell r="C1259" t="str">
            <v>UN</v>
          </cell>
          <cell r="D1259">
            <v>5.68</v>
          </cell>
        </row>
        <row r="1260">
          <cell r="A1260" t="str">
            <v>09.80.20</v>
          </cell>
          <cell r="B1260" t="str">
            <v>TERMINAL OU CONECTOR DE PRESSAO - PARA CABO 16MM2</v>
          </cell>
          <cell r="C1260" t="str">
            <v>UN</v>
          </cell>
          <cell r="D1260">
            <v>5.95</v>
          </cell>
        </row>
        <row r="1261">
          <cell r="A1261" t="str">
            <v>09.80.21</v>
          </cell>
          <cell r="B1261" t="str">
            <v>TERMINAL OU CONECTOR DE PRESSAO - PARA CABO 25MM2</v>
          </cell>
          <cell r="C1261" t="str">
            <v>UN</v>
          </cell>
          <cell r="D1261">
            <v>6.18</v>
          </cell>
        </row>
        <row r="1262">
          <cell r="A1262" t="str">
            <v>09.80.22</v>
          </cell>
          <cell r="B1262" t="str">
            <v>TERMINAL OU CONECTOR DE PRESSAO - PARA CABO 35MM2</v>
          </cell>
          <cell r="C1262" t="str">
            <v>UN</v>
          </cell>
          <cell r="D1262">
            <v>6.25</v>
          </cell>
        </row>
        <row r="1263">
          <cell r="A1263" t="str">
            <v>09.80.23</v>
          </cell>
          <cell r="B1263" t="str">
            <v>TERMINAL OU CONECTOR DE PRESSAO - PARA CABO 50MM2</v>
          </cell>
          <cell r="C1263" t="str">
            <v>UN</v>
          </cell>
          <cell r="D1263">
            <v>7.74</v>
          </cell>
        </row>
        <row r="1264">
          <cell r="A1264" t="str">
            <v>09.80.24</v>
          </cell>
          <cell r="B1264" t="str">
            <v>TERMINAL OU CONECTOR DE PRESSAO - PARA CABO 70MM2</v>
          </cell>
          <cell r="C1264" t="str">
            <v>UN</v>
          </cell>
          <cell r="D1264">
            <v>7.95</v>
          </cell>
        </row>
        <row r="1265">
          <cell r="A1265" t="str">
            <v>09.80.25</v>
          </cell>
          <cell r="B1265" t="str">
            <v>TERMINAL OU CONECTOR DE PRESSAO - PARA CABO 95MM2</v>
          </cell>
          <cell r="C1265" t="str">
            <v>UN</v>
          </cell>
          <cell r="D1265">
            <v>8.98</v>
          </cell>
        </row>
        <row r="1266">
          <cell r="A1266" t="str">
            <v>09.80.26</v>
          </cell>
          <cell r="B1266" t="str">
            <v>TERMINAL OU CONECTOR DE PRESSAO - PARA CABO 120MM2</v>
          </cell>
          <cell r="C1266" t="str">
            <v>UN</v>
          </cell>
          <cell r="D1266">
            <v>12.16</v>
          </cell>
        </row>
        <row r="1267">
          <cell r="A1267" t="str">
            <v>09.80.27</v>
          </cell>
          <cell r="B1267" t="str">
            <v>TERMINAL OU CONECTOR DE PRESSAO - PARA CABO 150MM2</v>
          </cell>
          <cell r="C1267" t="str">
            <v>UN</v>
          </cell>
          <cell r="D1267">
            <v>12.29</v>
          </cell>
        </row>
        <row r="1268">
          <cell r="A1268" t="str">
            <v>09.80.28</v>
          </cell>
          <cell r="B1268" t="str">
            <v>TERMINAL OU CONECTOR DE PRESSAO - PARA CABO 185MM2</v>
          </cell>
          <cell r="C1268" t="str">
            <v>UN</v>
          </cell>
          <cell r="D1268">
            <v>13.9</v>
          </cell>
        </row>
        <row r="1269">
          <cell r="A1269" t="str">
            <v>09.80.29</v>
          </cell>
          <cell r="B1269" t="str">
            <v>TERMINAL OU CONECTOR DE PRESSAO - PARA CABO 240MM2</v>
          </cell>
          <cell r="C1269" t="str">
            <v>UN</v>
          </cell>
          <cell r="D1269">
            <v>18.809999999999999</v>
          </cell>
        </row>
        <row r="1270">
          <cell r="A1270" t="str">
            <v>09.80.30</v>
          </cell>
          <cell r="B1270" t="str">
            <v>TERMINAL OU CONECTOR DE PRESSAO - PARA CABO 300MM2</v>
          </cell>
          <cell r="C1270" t="str">
            <v>UN</v>
          </cell>
          <cell r="D1270">
            <v>19.66</v>
          </cell>
        </row>
        <row r="1271">
          <cell r="A1271" t="str">
            <v>09.82.00</v>
          </cell>
          <cell r="B1271" t="str">
            <v>SERVICOS PARCIAIS - PONTOS E APARELHOS</v>
          </cell>
        </row>
        <row r="1272">
          <cell r="A1272" t="str">
            <v>09.82.01</v>
          </cell>
          <cell r="B1272" t="str">
            <v>INTERRUPTOR SIMPLES - 1 TECLA</v>
          </cell>
          <cell r="C1272" t="str">
            <v>UN</v>
          </cell>
          <cell r="D1272">
            <v>7.22</v>
          </cell>
        </row>
        <row r="1273">
          <cell r="A1273" t="str">
            <v>09.82.02</v>
          </cell>
          <cell r="B1273" t="str">
            <v>INTERRUPTOR SIMPLES - 2 TECLAS</v>
          </cell>
          <cell r="C1273" t="str">
            <v>UN</v>
          </cell>
          <cell r="D1273">
            <v>11.02</v>
          </cell>
        </row>
        <row r="1274">
          <cell r="A1274" t="str">
            <v>09.82.03</v>
          </cell>
          <cell r="B1274" t="str">
            <v>INTERRUPTOR SIMPLES - 3 TECLAS</v>
          </cell>
          <cell r="C1274" t="str">
            <v>UN</v>
          </cell>
          <cell r="D1274">
            <v>14.52</v>
          </cell>
        </row>
        <row r="1275">
          <cell r="A1275" t="str">
            <v>09.82.04</v>
          </cell>
          <cell r="B1275" t="str">
            <v>INTERRUPTOR SIMPLES BIPOLAR - 1 TECLA</v>
          </cell>
          <cell r="C1275" t="str">
            <v>UN</v>
          </cell>
          <cell r="D1275">
            <v>26.58</v>
          </cell>
        </row>
        <row r="1276">
          <cell r="A1276" t="str">
            <v>09.82.05</v>
          </cell>
          <cell r="B1276" t="str">
            <v>INTERRUPTOR PARALELO - 1 TECLA</v>
          </cell>
          <cell r="C1276" t="str">
            <v>UN</v>
          </cell>
          <cell r="D1276">
            <v>8.5399999999999991</v>
          </cell>
        </row>
        <row r="1277">
          <cell r="A1277" t="str">
            <v>09.82.06</v>
          </cell>
          <cell r="B1277" t="str">
            <v>ESPELHO PLASTICO - 3"X3"</v>
          </cell>
          <cell r="C1277" t="str">
            <v>UN</v>
          </cell>
          <cell r="D1277">
            <v>1.85</v>
          </cell>
        </row>
        <row r="1278">
          <cell r="A1278" t="str">
            <v>09.82.07</v>
          </cell>
          <cell r="B1278" t="str">
            <v>ESPELHO PLASTICO - 4"X2"</v>
          </cell>
          <cell r="C1278" t="str">
            <v>UN</v>
          </cell>
          <cell r="D1278">
            <v>1.77</v>
          </cell>
        </row>
        <row r="1279">
          <cell r="A1279" t="str">
            <v>09.82.08</v>
          </cell>
          <cell r="B1279" t="str">
            <v>ESPELHO PLASTICO - 4"X4"</v>
          </cell>
          <cell r="C1279" t="str">
            <v>UN</v>
          </cell>
          <cell r="D1279">
            <v>3.45</v>
          </cell>
        </row>
        <row r="1280">
          <cell r="A1280" t="str">
            <v>09.82.09</v>
          </cell>
          <cell r="B1280" t="str">
            <v>TOMADA P/TELEFONE DE 4 POLOS PADRAO TELEBRAS</v>
          </cell>
          <cell r="C1280" t="str">
            <v>UN</v>
          </cell>
          <cell r="D1280">
            <v>11.13</v>
          </cell>
        </row>
        <row r="1281">
          <cell r="A1281" t="str">
            <v>09.82.10</v>
          </cell>
          <cell r="B1281" t="str">
            <v>TOMADA SIMPLES DE EMBUTIR - 110/220V</v>
          </cell>
          <cell r="C1281" t="str">
            <v>UN</v>
          </cell>
          <cell r="D1281">
            <v>7.2</v>
          </cell>
        </row>
        <row r="1282">
          <cell r="A1282" t="str">
            <v>09.82.11</v>
          </cell>
          <cell r="B1282" t="str">
            <v>TOMADA PARA APARELHOS FIXOS,TRIPOLAR - 220V</v>
          </cell>
          <cell r="C1282" t="str">
            <v>UN</v>
          </cell>
          <cell r="D1282">
            <v>10.77</v>
          </cell>
        </row>
        <row r="1283">
          <cell r="A1283" t="str">
            <v>09.82.12</v>
          </cell>
          <cell r="B1283" t="str">
            <v>TOMADA SIMPLES DE EMBUTIR - PARA PISO</v>
          </cell>
          <cell r="C1283" t="str">
            <v>UN</v>
          </cell>
          <cell r="D1283">
            <v>20.27</v>
          </cell>
        </row>
        <row r="1284">
          <cell r="A1284" t="str">
            <v>09.82.13</v>
          </cell>
          <cell r="B1284" t="str">
            <v>TOMADA 3P+T 30A - 440V</v>
          </cell>
          <cell r="C1284" t="str">
            <v>UN</v>
          </cell>
          <cell r="D1284">
            <v>29.01</v>
          </cell>
        </row>
        <row r="1285">
          <cell r="A1285" t="str">
            <v>09.82.14</v>
          </cell>
          <cell r="B1285" t="str">
            <v>TOMADA 3P+T 32A - 750V TIPO INDUSTRIAL</v>
          </cell>
          <cell r="C1285" t="str">
            <v>UN</v>
          </cell>
          <cell r="D1285">
            <v>29.6</v>
          </cell>
        </row>
        <row r="1286">
          <cell r="A1286" t="str">
            <v>09.82.15</v>
          </cell>
          <cell r="B1286" t="str">
            <v>TOMADA 3P+T 63A - 750V TIPO INDUSTRIAL</v>
          </cell>
          <cell r="C1286" t="str">
            <v>UN</v>
          </cell>
          <cell r="D1286">
            <v>91.67</v>
          </cell>
        </row>
        <row r="1287">
          <cell r="A1287" t="str">
            <v>09.82.16</v>
          </cell>
          <cell r="B1287" t="str">
            <v>BOTAO PARA CAMPAINHA - USO AO TEMPO</v>
          </cell>
          <cell r="C1287" t="str">
            <v>UN</v>
          </cell>
          <cell r="D1287">
            <v>7.71</v>
          </cell>
        </row>
        <row r="1288">
          <cell r="A1288" t="str">
            <v>09.82.17</v>
          </cell>
          <cell r="B1288" t="str">
            <v>CIGARRA DE SOBREPOR,TIPO COLEGIAL</v>
          </cell>
          <cell r="C1288" t="str">
            <v>UN</v>
          </cell>
          <cell r="D1288">
            <v>12.42</v>
          </cell>
        </row>
        <row r="1289">
          <cell r="A1289" t="str">
            <v>09.82.22</v>
          </cell>
          <cell r="B1289" t="str">
            <v>SOQUETE ANTIVIBRATORIO P/LAMPADA FLUORESCENTE S/PORTA-STARTER</v>
          </cell>
          <cell r="C1289" t="str">
            <v>UN</v>
          </cell>
          <cell r="D1289">
            <v>5.7</v>
          </cell>
        </row>
        <row r="1290">
          <cell r="A1290" t="str">
            <v>09.82.23</v>
          </cell>
          <cell r="B1290" t="str">
            <v>SOQUETE ANTIVIBRATORIO P/LAMPADA FLUORESCENTE C/PORTA-STARTER</v>
          </cell>
          <cell r="C1290" t="str">
            <v>UN</v>
          </cell>
          <cell r="D1290">
            <v>8.66</v>
          </cell>
        </row>
        <row r="1291">
          <cell r="A1291" t="str">
            <v>09.82.24</v>
          </cell>
          <cell r="B1291" t="str">
            <v>STARTER PARA LAMPADA FLUORESCENTE - 20/40W</v>
          </cell>
          <cell r="C1291" t="str">
            <v>UN</v>
          </cell>
          <cell r="D1291">
            <v>3.96</v>
          </cell>
        </row>
        <row r="1292">
          <cell r="A1292" t="str">
            <v>09.82.25</v>
          </cell>
          <cell r="B1292" t="str">
            <v>IGNITOR P/PARTIDA LAMP VAPOR SODIO ALTA PRESSAO ATE 400W</v>
          </cell>
          <cell r="C1292" t="str">
            <v>UN</v>
          </cell>
          <cell r="D1292">
            <v>26.65</v>
          </cell>
        </row>
        <row r="1293">
          <cell r="A1293" t="str">
            <v>09.82.26</v>
          </cell>
          <cell r="B1293" t="str">
            <v>REATOR SIMPLES P/LAMPADA FLUORESCENTE,BAIXO F.POTENCIA - 110V/20W</v>
          </cell>
          <cell r="C1293" t="str">
            <v>UN</v>
          </cell>
          <cell r="D1293">
            <v>19.34</v>
          </cell>
        </row>
        <row r="1294">
          <cell r="A1294" t="str">
            <v>09.82.27</v>
          </cell>
          <cell r="B1294" t="str">
            <v>REATOR SIMPLES P/LAMPADA FLUORESCENTE,BAIXO F.POTENCIA - 220V/20W</v>
          </cell>
          <cell r="C1294" t="str">
            <v>UN</v>
          </cell>
          <cell r="D1294">
            <v>21.34</v>
          </cell>
        </row>
        <row r="1295">
          <cell r="A1295" t="str">
            <v>09.82.29</v>
          </cell>
          <cell r="B1295" t="str">
            <v>REATOR SIMPLES P/LAMPADA FLUORESCENTE,BAIXO F.POTENCIA - 110V/40W</v>
          </cell>
          <cell r="C1295" t="str">
            <v>UN</v>
          </cell>
          <cell r="D1295">
            <v>27.17</v>
          </cell>
        </row>
        <row r="1296">
          <cell r="A1296" t="str">
            <v>09.82.30</v>
          </cell>
          <cell r="B1296" t="str">
            <v>REATOR SIMPLES P/LAMPADA FLUORESCENTE,BAIXO F.POTENCIA - 220V/40W</v>
          </cell>
          <cell r="C1296" t="str">
            <v>UN</v>
          </cell>
          <cell r="D1296">
            <v>21.32</v>
          </cell>
        </row>
        <row r="1297">
          <cell r="A1297" t="str">
            <v>09.82.31</v>
          </cell>
          <cell r="B1297" t="str">
            <v>REATOR SIMPLES P/LAMPADA FLUORESCENTE,ALTO F.POTENCIA - 220V/40W</v>
          </cell>
          <cell r="C1297" t="str">
            <v>UN</v>
          </cell>
          <cell r="D1297">
            <v>28.1</v>
          </cell>
        </row>
        <row r="1298">
          <cell r="A1298" t="str">
            <v>09.82.32</v>
          </cell>
          <cell r="B1298" t="str">
            <v>REATOR SIMPLES P/LAMP.FLUOR.PART.RAP.,ALTO F.POTENCIA - 110-220V/20W</v>
          </cell>
          <cell r="C1298" t="str">
            <v>UN</v>
          </cell>
          <cell r="D1298">
            <v>44.02</v>
          </cell>
        </row>
        <row r="1299">
          <cell r="A1299" t="str">
            <v>09.82.33</v>
          </cell>
          <cell r="B1299" t="str">
            <v>REATOR SIMPLES P/LAMP.FLUOR.PART.RAP.,ALTO F.POTENCIA - 110-220V/40W</v>
          </cell>
          <cell r="C1299" t="str">
            <v>UN</v>
          </cell>
          <cell r="D1299">
            <v>44.88</v>
          </cell>
        </row>
        <row r="1300">
          <cell r="A1300" t="str">
            <v>09.82.34</v>
          </cell>
          <cell r="B1300" t="str">
            <v>REATOR DUPLO P/LAMP.FLUOR.PART.RAP.,ALTO F.POTENCIA - 110-220V/2X20W</v>
          </cell>
          <cell r="C1300" t="str">
            <v>UN</v>
          </cell>
          <cell r="D1300">
            <v>50.56</v>
          </cell>
        </row>
        <row r="1301">
          <cell r="A1301" t="str">
            <v>09.82.35</v>
          </cell>
          <cell r="B1301" t="str">
            <v>REATOR DUPLO P/LAMP.FLUOR.PART.RAP.,ALTO F.POTENCIA 110-220V/2X40W</v>
          </cell>
          <cell r="C1301" t="str">
            <v>UN</v>
          </cell>
          <cell r="D1301">
            <v>51.58</v>
          </cell>
        </row>
        <row r="1302">
          <cell r="A1302" t="str">
            <v>09.82.36</v>
          </cell>
          <cell r="B1302" t="str">
            <v>REATOR SIMPLES P/LAMP FLUOR.PART.RAP.BAIXO F.POT. 220V/65W</v>
          </cell>
          <cell r="C1302" t="str">
            <v>UN</v>
          </cell>
          <cell r="D1302">
            <v>36.57</v>
          </cell>
        </row>
        <row r="1303">
          <cell r="A1303" t="str">
            <v>09.82.37</v>
          </cell>
          <cell r="B1303" t="str">
            <v>REATOR DUPLO P/LAMP FLUOR CONV. ALTO F.POT 220V/65W</v>
          </cell>
          <cell r="C1303" t="str">
            <v>UN</v>
          </cell>
          <cell r="D1303">
            <v>58.08</v>
          </cell>
        </row>
        <row r="1304">
          <cell r="A1304" t="str">
            <v>09.82.38</v>
          </cell>
          <cell r="B1304" t="str">
            <v>REATOR SIMPLES P/LAMP FLUOR.PART.RAP.ALTO F.POTENCIA - 220V/1X110W</v>
          </cell>
          <cell r="C1304" t="str">
            <v>UN</v>
          </cell>
          <cell r="D1304">
            <v>66.31</v>
          </cell>
        </row>
        <row r="1305">
          <cell r="A1305" t="str">
            <v>09.82.39</v>
          </cell>
          <cell r="B1305" t="str">
            <v>REATOR DUPLO P/LAMP FLUOR.PART.RAP.ALTO F.POTENCIA 220V/2X110W</v>
          </cell>
          <cell r="C1305" t="str">
            <v>UN</v>
          </cell>
          <cell r="D1305">
            <v>81.12</v>
          </cell>
        </row>
        <row r="1306">
          <cell r="A1306" t="str">
            <v>09.82.40</v>
          </cell>
          <cell r="B1306" t="str">
            <v>REATOR PARA LAMPADA HG - 220V/125W</v>
          </cell>
          <cell r="C1306" t="str">
            <v>UN</v>
          </cell>
          <cell r="D1306">
            <v>43.63</v>
          </cell>
        </row>
        <row r="1307">
          <cell r="A1307" t="str">
            <v>09.82.41</v>
          </cell>
          <cell r="B1307" t="str">
            <v>REATOR PARA LAMPADA HG - 220V/250W</v>
          </cell>
          <cell r="C1307" t="str">
            <v>UN</v>
          </cell>
          <cell r="D1307">
            <v>57.85</v>
          </cell>
        </row>
        <row r="1308">
          <cell r="A1308" t="str">
            <v>09.82.42</v>
          </cell>
          <cell r="B1308" t="str">
            <v>REATOR PARA LAMPADA HG - 220V/400W</v>
          </cell>
          <cell r="C1308" t="str">
            <v>UN</v>
          </cell>
          <cell r="D1308">
            <v>69.92</v>
          </cell>
        </row>
        <row r="1309">
          <cell r="A1309" t="str">
            <v>09.82.43</v>
          </cell>
          <cell r="B1309" t="str">
            <v>REATOR P/LAMP VP/MERCURIO USO EXTERNO 220V/400W</v>
          </cell>
          <cell r="C1309" t="str">
            <v>UN</v>
          </cell>
          <cell r="D1309">
            <v>77.099999999999994</v>
          </cell>
        </row>
        <row r="1310">
          <cell r="A1310" t="str">
            <v>09.82.44</v>
          </cell>
          <cell r="B1310" t="str">
            <v>REATOR P/LAMP VP/SODIO ALTA PRESSAO - 220V/70W</v>
          </cell>
          <cell r="C1310" t="str">
            <v>UN</v>
          </cell>
          <cell r="D1310">
            <v>46.65</v>
          </cell>
        </row>
        <row r="1311">
          <cell r="A1311" t="str">
            <v>09.82.45</v>
          </cell>
          <cell r="B1311" t="str">
            <v>REATOR P/LAMP VP/SODIO ALTA PRESSAO - 220V/150W</v>
          </cell>
          <cell r="C1311" t="str">
            <v>UN</v>
          </cell>
          <cell r="D1311">
            <v>63.18</v>
          </cell>
        </row>
        <row r="1312">
          <cell r="A1312" t="str">
            <v>09.82.46</v>
          </cell>
          <cell r="B1312" t="str">
            <v>REATOR P/LAMP VP/SODIO ALTA PRESSAO - 220V/250W</v>
          </cell>
          <cell r="C1312" t="str">
            <v>UN</v>
          </cell>
          <cell r="D1312">
            <v>75.41</v>
          </cell>
        </row>
        <row r="1313">
          <cell r="A1313" t="str">
            <v>09.82.47</v>
          </cell>
          <cell r="B1313" t="str">
            <v>REATOR P/LAMP VP/SODIO ALTA PRESSAO - 220V/400W</v>
          </cell>
          <cell r="C1313" t="str">
            <v>UN</v>
          </cell>
          <cell r="D1313">
            <v>86.92</v>
          </cell>
        </row>
        <row r="1314">
          <cell r="A1314" t="str">
            <v>09.82.50</v>
          </cell>
          <cell r="B1314" t="str">
            <v>LAMPADA INCANDESCENTE - 60W</v>
          </cell>
          <cell r="C1314" t="str">
            <v>UN</v>
          </cell>
          <cell r="D1314">
            <v>1.38</v>
          </cell>
        </row>
        <row r="1315">
          <cell r="A1315" t="str">
            <v>09.82.51</v>
          </cell>
          <cell r="B1315" t="str">
            <v>LAMPADA INCANDESCENTE - 100W</v>
          </cell>
          <cell r="C1315" t="str">
            <v>UN</v>
          </cell>
          <cell r="D1315">
            <v>1.54</v>
          </cell>
        </row>
        <row r="1316">
          <cell r="A1316" t="str">
            <v>09.82.56</v>
          </cell>
          <cell r="B1316" t="str">
            <v>LAMPADA FLUORESCENTE - 40W</v>
          </cell>
          <cell r="C1316" t="str">
            <v>UN</v>
          </cell>
          <cell r="D1316">
            <v>3.62</v>
          </cell>
        </row>
        <row r="1317">
          <cell r="A1317" t="str">
            <v>09.82.58</v>
          </cell>
          <cell r="B1317" t="str">
            <v>LAMPADA MISTA - 220V/250W</v>
          </cell>
          <cell r="C1317" t="str">
            <v>UN</v>
          </cell>
          <cell r="D1317">
            <v>15.06</v>
          </cell>
        </row>
        <row r="1318">
          <cell r="A1318" t="str">
            <v>09.82.59</v>
          </cell>
          <cell r="B1318" t="str">
            <v>LAMPADA MISTA - 220V/500W</v>
          </cell>
          <cell r="C1318" t="str">
            <v>UN</v>
          </cell>
          <cell r="D1318">
            <v>26.97</v>
          </cell>
        </row>
        <row r="1319">
          <cell r="A1319" t="str">
            <v>09.82.60</v>
          </cell>
          <cell r="B1319" t="str">
            <v>LAMPADA FLUORESCENTE - 110W TIPO HO</v>
          </cell>
          <cell r="C1319" t="str">
            <v>UN</v>
          </cell>
          <cell r="D1319">
            <v>10.08</v>
          </cell>
        </row>
        <row r="1320">
          <cell r="A1320" t="str">
            <v>09.82.61</v>
          </cell>
          <cell r="B1320" t="str">
            <v>LAMPADA VAPOR DE MERCURIO - 220V/80W</v>
          </cell>
          <cell r="C1320" t="str">
            <v>UN</v>
          </cell>
          <cell r="D1320">
            <v>11.43</v>
          </cell>
        </row>
        <row r="1321">
          <cell r="A1321" t="str">
            <v>09.82.62</v>
          </cell>
          <cell r="B1321" t="str">
            <v>LAMPADA VAPOR DE MERCURIO - 220V/125W</v>
          </cell>
          <cell r="C1321" t="str">
            <v>UN</v>
          </cell>
          <cell r="D1321">
            <v>11.66</v>
          </cell>
        </row>
        <row r="1322">
          <cell r="A1322" t="str">
            <v>09.82.63</v>
          </cell>
          <cell r="B1322" t="str">
            <v>LAMPADA VAPOR DE MERCURIO - 220V/250W</v>
          </cell>
          <cell r="C1322" t="str">
            <v>UN</v>
          </cell>
          <cell r="D1322">
            <v>21.9</v>
          </cell>
        </row>
        <row r="1323">
          <cell r="A1323" t="str">
            <v>09.82.64</v>
          </cell>
          <cell r="B1323" t="str">
            <v>LAMPADA VAPOR DE MERCURIO - 220V/400W</v>
          </cell>
          <cell r="C1323" t="str">
            <v>UN</v>
          </cell>
          <cell r="D1323">
            <v>29.67</v>
          </cell>
        </row>
        <row r="1324">
          <cell r="A1324" t="str">
            <v>09.82.66</v>
          </cell>
          <cell r="B1324" t="str">
            <v>LAMPADA VAPOR DE SODIO ALTA PRESSAO - 70W</v>
          </cell>
          <cell r="C1324" t="str">
            <v>UN</v>
          </cell>
          <cell r="D1324">
            <v>20.65</v>
          </cell>
        </row>
        <row r="1325">
          <cell r="A1325" t="str">
            <v>09.82.67</v>
          </cell>
          <cell r="B1325" t="str">
            <v>LAMPADA VAPOR DE SODIO ALTA PRESSAO - 150W</v>
          </cell>
          <cell r="C1325" t="str">
            <v>UN</v>
          </cell>
          <cell r="D1325">
            <v>33.15</v>
          </cell>
        </row>
        <row r="1326">
          <cell r="A1326" t="str">
            <v>09.82.68</v>
          </cell>
          <cell r="B1326" t="str">
            <v>LAMPADA VAPOR DE SODIO ALTA PRESSAO - 250W</v>
          </cell>
          <cell r="C1326" t="str">
            <v>UN</v>
          </cell>
          <cell r="D1326">
            <v>33.39</v>
          </cell>
        </row>
        <row r="1327">
          <cell r="A1327" t="str">
            <v>09.82.69</v>
          </cell>
          <cell r="B1327" t="str">
            <v>LAMPADA VAPOR DE SODIO ALTA PRESSAO - 400W</v>
          </cell>
          <cell r="C1327" t="str">
            <v>UN</v>
          </cell>
          <cell r="D1327">
            <v>38.35</v>
          </cell>
        </row>
        <row r="1328">
          <cell r="A1328" t="str">
            <v>09.82.75</v>
          </cell>
          <cell r="B1328" t="str">
            <v>LAMPADA DE HALOGENIO 110V/220V/300W</v>
          </cell>
          <cell r="C1328" t="str">
            <v>UN</v>
          </cell>
          <cell r="D1328">
            <v>7.09</v>
          </cell>
        </row>
        <row r="1329">
          <cell r="A1329" t="str">
            <v>09.82.77</v>
          </cell>
          <cell r="B1329" t="str">
            <v>LAMPADA DE HALOGENIO 220V/1000W</v>
          </cell>
          <cell r="C1329" t="str">
            <v>UN</v>
          </cell>
          <cell r="D1329">
            <v>32.130000000000003</v>
          </cell>
        </row>
        <row r="1330">
          <cell r="A1330" t="str">
            <v>09.82.90</v>
          </cell>
          <cell r="B1330" t="str">
            <v>PLUG P/TELEFONE DE 4 PINOS PADRAO TELEBRAS</v>
          </cell>
          <cell r="C1330" t="str">
            <v>UN</v>
          </cell>
          <cell r="D1330">
            <v>7.45</v>
          </cell>
        </row>
        <row r="1331">
          <cell r="A1331" t="str">
            <v>09.82.91</v>
          </cell>
          <cell r="B1331" t="str">
            <v>PLUG 3P+T 30A - 440V</v>
          </cell>
          <cell r="C1331" t="str">
            <v>UN</v>
          </cell>
          <cell r="D1331">
            <v>39.85</v>
          </cell>
        </row>
        <row r="1332">
          <cell r="A1332" t="str">
            <v>09.82.92</v>
          </cell>
          <cell r="B1332" t="str">
            <v>PLUG 3P+T 32A - 750V - TIPO INDUSTRIAL</v>
          </cell>
          <cell r="C1332" t="str">
            <v>UN</v>
          </cell>
          <cell r="D1332">
            <v>38.18</v>
          </cell>
        </row>
        <row r="1333">
          <cell r="A1333" t="str">
            <v>09.82.93</v>
          </cell>
          <cell r="B1333" t="str">
            <v>PLUG 3P+T 63A - 750V - TIPO INDUSTRIAL</v>
          </cell>
          <cell r="C1333" t="str">
            <v>UN</v>
          </cell>
          <cell r="D1333">
            <v>106.85</v>
          </cell>
        </row>
        <row r="1334">
          <cell r="A1334" t="str">
            <v>09.82.96</v>
          </cell>
          <cell r="B1334" t="str">
            <v>INTERRUPTOR COM VARIADOR DE LUMINOSIDADE 110/ 220 V - 300 W</v>
          </cell>
          <cell r="C1334" t="str">
            <v>UN</v>
          </cell>
          <cell r="D1334">
            <v>84.66</v>
          </cell>
        </row>
        <row r="1335">
          <cell r="A1335" t="str">
            <v>09.82.97</v>
          </cell>
          <cell r="B1335" t="str">
            <v>INTERRUPTOR PARALELO BIPOLAR 1 TECLA</v>
          </cell>
          <cell r="C1335" t="str">
            <v>UN</v>
          </cell>
          <cell r="D1335">
            <v>22</v>
          </cell>
        </row>
        <row r="1336">
          <cell r="A1336" t="str">
            <v>09.82.99</v>
          </cell>
          <cell r="B1336" t="str">
            <v>REATOR PARA LAMPADA HG - 220V/80W</v>
          </cell>
          <cell r="C1336" t="str">
            <v>UN</v>
          </cell>
          <cell r="D1336">
            <v>43.08</v>
          </cell>
        </row>
        <row r="1337">
          <cell r="A1337" t="str">
            <v>09.83.00</v>
          </cell>
          <cell r="B1337" t="str">
            <v>SERVICOS PARCIAIS - PARA-RAIOS E OUTROS</v>
          </cell>
        </row>
        <row r="1338">
          <cell r="A1338" t="str">
            <v>09.83.20</v>
          </cell>
          <cell r="B1338" t="str">
            <v>COLOCACAO DE ARAME GUIA #14 DE ACO GALVANIZADO EM ELETRODUTO</v>
          </cell>
          <cell r="C1338" t="str">
            <v>M</v>
          </cell>
          <cell r="D1338">
            <v>0.89</v>
          </cell>
        </row>
        <row r="1339">
          <cell r="A1339" t="str">
            <v>09.83.50</v>
          </cell>
          <cell r="B1339" t="str">
            <v>FOTOCELULA SOLAR-RELE FOTOELETRICO CAP. 500W</v>
          </cell>
          <cell r="C1339" t="str">
            <v>UN</v>
          </cell>
          <cell r="D1339">
            <v>40.299999999999997</v>
          </cell>
        </row>
        <row r="1340">
          <cell r="A1340" t="str">
            <v>09.83.51</v>
          </cell>
          <cell r="B1340" t="str">
            <v>FOTOCELULA SOLAR-RELE FOTOELETRICO CAP. 1000W</v>
          </cell>
          <cell r="C1340" t="str">
            <v>UN</v>
          </cell>
          <cell r="D1340">
            <v>38.78</v>
          </cell>
        </row>
        <row r="1341">
          <cell r="A1341" t="str">
            <v>09.83.55</v>
          </cell>
          <cell r="B1341" t="str">
            <v>BASE E ESTAIS P/HASTE DE PARA-RAIOS</v>
          </cell>
          <cell r="C1341" t="str">
            <v>UN</v>
          </cell>
          <cell r="D1341">
            <v>92.97</v>
          </cell>
        </row>
        <row r="1342">
          <cell r="A1342" t="str">
            <v>09.83.57</v>
          </cell>
          <cell r="B1342" t="str">
            <v>TERMINAL AEREO EM ACO GALV. C/BASE DE FIXACAO H=30CM</v>
          </cell>
          <cell r="C1342" t="str">
            <v>UN</v>
          </cell>
          <cell r="D1342">
            <v>9.93</v>
          </cell>
        </row>
        <row r="1343">
          <cell r="A1343" t="str">
            <v>09.83.62</v>
          </cell>
          <cell r="B1343" t="str">
            <v>CRUZETA DE FERRO GALVANIZADO P/3 PROJETORES</v>
          </cell>
          <cell r="C1343" t="str">
            <v>UN</v>
          </cell>
          <cell r="D1343">
            <v>194.62</v>
          </cell>
        </row>
        <row r="1344">
          <cell r="A1344" t="str">
            <v>09.83.65</v>
          </cell>
          <cell r="B1344" t="str">
            <v>POSTE DE FERRO GALVANIZADO,TIPO RETO FLANGEADO H=5M</v>
          </cell>
          <cell r="C1344" t="str">
            <v>UN</v>
          </cell>
          <cell r="D1344">
            <v>396.7</v>
          </cell>
        </row>
        <row r="1345">
          <cell r="A1345" t="str">
            <v>09.83.66</v>
          </cell>
          <cell r="B1345" t="str">
            <v>POSTE DE FERRO GALVANIZADO,TIPO RETO FLANGEADO H=7M</v>
          </cell>
          <cell r="C1345" t="str">
            <v>UN</v>
          </cell>
          <cell r="D1345">
            <v>532.79</v>
          </cell>
        </row>
        <row r="1346">
          <cell r="A1346" t="str">
            <v>09.83.70</v>
          </cell>
          <cell r="B1346" t="str">
            <v>POSTE DE FERRO GALVANIZADO,TIPO CURVO SIMPLES  H=7M</v>
          </cell>
          <cell r="C1346" t="str">
            <v>UN</v>
          </cell>
          <cell r="D1346">
            <v>652.32000000000005</v>
          </cell>
        </row>
        <row r="1347">
          <cell r="A1347" t="str">
            <v>09.83.71</v>
          </cell>
          <cell r="B1347" t="str">
            <v>POSTE DE FERRO GALVANIZADO,TIPO CURVO DUPLO H=7M</v>
          </cell>
          <cell r="C1347" t="str">
            <v>UN</v>
          </cell>
          <cell r="D1347">
            <v>687.07</v>
          </cell>
        </row>
        <row r="1348">
          <cell r="A1348" t="str">
            <v>09.83.72</v>
          </cell>
          <cell r="B1348" t="str">
            <v>POSTE DE FERRO GALVANIZADO,TIPO RETO H=9M</v>
          </cell>
          <cell r="C1348" t="str">
            <v>UN</v>
          </cell>
          <cell r="D1348">
            <v>724.91</v>
          </cell>
        </row>
        <row r="1349">
          <cell r="A1349" t="str">
            <v>09.83.74</v>
          </cell>
          <cell r="B1349" t="str">
            <v>POSTE DE FERRO GALVANIZADO TIPO RETO H=10M</v>
          </cell>
          <cell r="C1349" t="str">
            <v>UN</v>
          </cell>
          <cell r="D1349">
            <v>772.34</v>
          </cell>
        </row>
        <row r="1350">
          <cell r="A1350" t="str">
            <v>09.83.76</v>
          </cell>
          <cell r="B1350" t="str">
            <v>CONECTOR TIPO PRENSA CABO EM ALUMINIO - 3/8"</v>
          </cell>
          <cell r="C1350" t="str">
            <v>UN</v>
          </cell>
          <cell r="D1350">
            <v>6.52</v>
          </cell>
        </row>
        <row r="1351">
          <cell r="A1351" t="str">
            <v>09.83.77</v>
          </cell>
          <cell r="B1351" t="str">
            <v>CONECTOR TIPO PRENSA-CABO EM ALUMINIO - 1/2"</v>
          </cell>
          <cell r="C1351" t="str">
            <v>UN</v>
          </cell>
          <cell r="D1351">
            <v>6.59</v>
          </cell>
        </row>
        <row r="1352">
          <cell r="A1352" t="str">
            <v>09.83.78</v>
          </cell>
          <cell r="B1352" t="str">
            <v>CONECTOR TIPO PRENSA-CABO EM ALUMINIO - 3/4"</v>
          </cell>
          <cell r="C1352" t="str">
            <v>UN</v>
          </cell>
          <cell r="D1352">
            <v>7.75</v>
          </cell>
        </row>
        <row r="1353">
          <cell r="A1353" t="str">
            <v>09.83.79</v>
          </cell>
          <cell r="B1353" t="str">
            <v>CONECTOR TIPO PRENSA-CABO EM ALUMINIO - 1"</v>
          </cell>
          <cell r="C1353" t="str">
            <v>UN</v>
          </cell>
          <cell r="D1353">
            <v>8.69</v>
          </cell>
        </row>
        <row r="1354">
          <cell r="A1354" t="str">
            <v>09.83.82</v>
          </cell>
          <cell r="B1354" t="str">
            <v>SUPORTE SIMPLES COM ROLDANA,PARA DESCIDA DE PARA-RAIOS</v>
          </cell>
          <cell r="C1354" t="str">
            <v>UN</v>
          </cell>
          <cell r="D1354">
            <v>15.75</v>
          </cell>
        </row>
        <row r="1355">
          <cell r="A1355" t="str">
            <v>09.83.83</v>
          </cell>
          <cell r="B1355" t="str">
            <v>CONECTOR TIPO"SPLIT-BOLT" - PARA CABO DE 16MM2</v>
          </cell>
          <cell r="C1355" t="str">
            <v>UN</v>
          </cell>
          <cell r="D1355">
            <v>4.45</v>
          </cell>
        </row>
        <row r="1356">
          <cell r="A1356" t="str">
            <v>09.83.85</v>
          </cell>
          <cell r="B1356" t="str">
            <v>CONECTOR TIPO"SPLIT-BOLT" - PARA CABO DE 35MM2</v>
          </cell>
          <cell r="C1356" t="str">
            <v>UN</v>
          </cell>
          <cell r="D1356">
            <v>5.13</v>
          </cell>
        </row>
        <row r="1357">
          <cell r="A1357" t="str">
            <v>09.83.90</v>
          </cell>
          <cell r="B1357" t="str">
            <v>HASTE"COPPERWELD"- 5/8"X3,OOM</v>
          </cell>
          <cell r="C1357" t="str">
            <v>UN</v>
          </cell>
          <cell r="D1357">
            <v>76.75</v>
          </cell>
        </row>
        <row r="1358">
          <cell r="A1358" t="str">
            <v>09.83.91</v>
          </cell>
          <cell r="B1358" t="str">
            <v>CONECTOR PARA HASTE "COPPERWELD"</v>
          </cell>
          <cell r="C1358" t="str">
            <v>UN</v>
          </cell>
          <cell r="D1358">
            <v>3.98</v>
          </cell>
        </row>
        <row r="1359">
          <cell r="A1359" t="str">
            <v>09.83.97</v>
          </cell>
          <cell r="B1359" t="str">
            <v>HASTE " COPPERWELD " - 3/4"X3,00M</v>
          </cell>
          <cell r="C1359" t="str">
            <v>UN</v>
          </cell>
          <cell r="D1359">
            <v>98.53</v>
          </cell>
        </row>
        <row r="1360">
          <cell r="A1360" t="str">
            <v>09.84.00</v>
          </cell>
          <cell r="B1360" t="str">
            <v>SERVICOS PARCIAIS - ELETROFERRAGENS E ACESSORIOS</v>
          </cell>
        </row>
        <row r="1361">
          <cell r="A1361" t="str">
            <v>09.84.01</v>
          </cell>
          <cell r="B1361" t="str">
            <v>BUCHA E ARRUELA RIGIDA PESADA EM ZAMAK - 1/2"</v>
          </cell>
          <cell r="C1361" t="str">
            <v>UN</v>
          </cell>
          <cell r="D1361">
            <v>4.66</v>
          </cell>
        </row>
        <row r="1362">
          <cell r="A1362" t="str">
            <v>09.84.02</v>
          </cell>
          <cell r="B1362" t="str">
            <v>BUCHA E ARRUELA RIGIDA PESADA EM ZAMAK - 3/4"</v>
          </cell>
          <cell r="C1362" t="str">
            <v>UN</v>
          </cell>
          <cell r="D1362">
            <v>4.9000000000000004</v>
          </cell>
        </row>
        <row r="1363">
          <cell r="A1363" t="str">
            <v>09.84.11</v>
          </cell>
          <cell r="B1363" t="str">
            <v>BRACADEIRA DE ACO GALVANIZADO - 1/2"</v>
          </cell>
          <cell r="C1363" t="str">
            <v>UN</v>
          </cell>
          <cell r="D1363">
            <v>3.03</v>
          </cell>
        </row>
        <row r="1364">
          <cell r="A1364" t="str">
            <v>09.84.23</v>
          </cell>
          <cell r="B1364" t="str">
            <v>SUPORTE CURTO P/LUMINARIA 100X38MM GE</v>
          </cell>
          <cell r="C1364" t="str">
            <v>UN</v>
          </cell>
          <cell r="D1364">
            <v>4.41</v>
          </cell>
        </row>
        <row r="1365">
          <cell r="A1365" t="str">
            <v>09.84.24</v>
          </cell>
          <cell r="B1365" t="str">
            <v>SUPORTE LONGO P/LUMINARIA 165X38MM GE</v>
          </cell>
          <cell r="C1365" t="str">
            <v>UN</v>
          </cell>
          <cell r="D1365">
            <v>4.79</v>
          </cell>
        </row>
        <row r="1366">
          <cell r="A1366" t="str">
            <v>09.84.55</v>
          </cell>
          <cell r="B1366" t="str">
            <v>SUSPENSAO PARA TIRANTE DE ACO 1/4" GE</v>
          </cell>
          <cell r="C1366" t="str">
            <v>UN</v>
          </cell>
          <cell r="D1366">
            <v>3.73</v>
          </cell>
        </row>
        <row r="1367">
          <cell r="A1367" t="str">
            <v>09.84.56</v>
          </cell>
          <cell r="B1367" t="str">
            <v>SUSPENSAO PARA TIRANTE DE ACO 3/8" GE</v>
          </cell>
          <cell r="C1367" t="str">
            <v>UN</v>
          </cell>
          <cell r="D1367">
            <v>4.45</v>
          </cell>
        </row>
        <row r="1368">
          <cell r="A1368" t="str">
            <v>09.84.57</v>
          </cell>
          <cell r="B1368" t="str">
            <v>SAIDA P/ELETRODUTO EM PERFILADO 3/4" GE</v>
          </cell>
          <cell r="C1368" t="str">
            <v>UN</v>
          </cell>
          <cell r="D1368">
            <v>2.2799999999999998</v>
          </cell>
        </row>
        <row r="1369">
          <cell r="A1369" t="str">
            <v>09.85.00</v>
          </cell>
          <cell r="B1369" t="str">
            <v>REATORES</v>
          </cell>
        </row>
        <row r="1370">
          <cell r="A1370" t="str">
            <v>09.85.10</v>
          </cell>
          <cell r="B1370" t="str">
            <v>REATOR P/ LÂMPADA VAPOR METÁLICO - 70W/ 220V</v>
          </cell>
          <cell r="C1370" t="str">
            <v>UN</v>
          </cell>
          <cell r="D1370">
            <v>47.55</v>
          </cell>
        </row>
        <row r="1371">
          <cell r="A1371" t="str">
            <v>09.85.12</v>
          </cell>
          <cell r="B1371" t="str">
            <v>REATOR PARA LÂMPADA VAPOR METÁLICO - 150W/ 220V</v>
          </cell>
          <cell r="C1371" t="str">
            <v>UN</v>
          </cell>
          <cell r="D1371">
            <v>61.32</v>
          </cell>
        </row>
        <row r="1372">
          <cell r="A1372" t="str">
            <v>09.85.13</v>
          </cell>
          <cell r="B1372" t="str">
            <v>REATOR DE LÂMPADA VAPOR METÁLICO - 250W/ 220V</v>
          </cell>
          <cell r="C1372" t="str">
            <v>UN</v>
          </cell>
          <cell r="D1372">
            <v>67</v>
          </cell>
        </row>
        <row r="1373">
          <cell r="A1373" t="str">
            <v>09.85.14</v>
          </cell>
          <cell r="B1373" t="str">
            <v>REATOR PARA LÂMPADA VAPOR METÁLICO - 400W/ 220V</v>
          </cell>
          <cell r="C1373" t="str">
            <v>UN</v>
          </cell>
          <cell r="D1373">
            <v>79.06</v>
          </cell>
        </row>
        <row r="1374">
          <cell r="A1374" t="str">
            <v>09.85.30</v>
          </cell>
          <cell r="B1374" t="str">
            <v>REATOR ELETRÔNICO FLUORESCENTE SIMPLES AFP - 1X16 W - 127 V</v>
          </cell>
          <cell r="C1374" t="str">
            <v>UN</v>
          </cell>
          <cell r="D1374">
            <v>37.01</v>
          </cell>
        </row>
        <row r="1375">
          <cell r="A1375" t="str">
            <v>09.85.31</v>
          </cell>
          <cell r="B1375" t="str">
            <v>REATOR ELETRÔNICO FLUORESCENTE SIMPLES AFP - 1X32 W - 127 V</v>
          </cell>
          <cell r="C1375" t="str">
            <v>UN</v>
          </cell>
          <cell r="D1375">
            <v>28.96</v>
          </cell>
        </row>
        <row r="1376">
          <cell r="A1376" t="str">
            <v>09.85.32</v>
          </cell>
          <cell r="B1376" t="str">
            <v>REATOR ELETRÔNICO FLUORESCENTE DUPLO AFP - 2X16 W - 127 V</v>
          </cell>
          <cell r="C1376" t="str">
            <v>UN</v>
          </cell>
          <cell r="D1376">
            <v>46.79</v>
          </cell>
        </row>
        <row r="1377">
          <cell r="A1377" t="str">
            <v>09.85.33</v>
          </cell>
          <cell r="B1377" t="str">
            <v>REATOR ELETRÔNICO FLUORESCENTE DUPLO AFP - 2X32 W - 127 V</v>
          </cell>
          <cell r="C1377" t="str">
            <v>UN</v>
          </cell>
          <cell r="D1377">
            <v>47.13</v>
          </cell>
        </row>
        <row r="1378">
          <cell r="A1378" t="str">
            <v>09.85.34</v>
          </cell>
          <cell r="B1378" t="str">
            <v>REATOR ELETRÔNICO FLUORESCENTE SIMPLES AFP - 1X16W - 220V</v>
          </cell>
          <cell r="C1378" t="str">
            <v>UN</v>
          </cell>
          <cell r="D1378">
            <v>40</v>
          </cell>
        </row>
        <row r="1379">
          <cell r="A1379" t="str">
            <v>09.85.35</v>
          </cell>
          <cell r="B1379" t="str">
            <v>REATOR ELETRÔNICO FLUORESCENTE SIMPLES AFP - 1X32 W - 220 V</v>
          </cell>
          <cell r="C1379" t="str">
            <v>UN</v>
          </cell>
          <cell r="D1379">
            <v>29.16</v>
          </cell>
        </row>
        <row r="1380">
          <cell r="A1380" t="str">
            <v>09.85.36</v>
          </cell>
          <cell r="B1380" t="str">
            <v>REATOR ELETRÔNICO FLUORESCENTE DUPLO AFP - 2X16 W - 220 V</v>
          </cell>
          <cell r="C1380" t="str">
            <v>UN</v>
          </cell>
          <cell r="D1380">
            <v>48.95</v>
          </cell>
        </row>
        <row r="1381">
          <cell r="A1381" t="str">
            <v>09.85.37</v>
          </cell>
          <cell r="B1381" t="str">
            <v>REATOR ELETRÔNICO FLUORESCENTE DUPLO AFP - 2X32 W - 220 V</v>
          </cell>
          <cell r="C1381" t="str">
            <v>UN</v>
          </cell>
          <cell r="D1381">
            <v>48.69</v>
          </cell>
        </row>
        <row r="1382">
          <cell r="A1382" t="str">
            <v>09.85.60</v>
          </cell>
          <cell r="B1382" t="str">
            <v>LÂMPADA VAPOR METÁLICO - 70W</v>
          </cell>
          <cell r="C1382" t="str">
            <v>UN</v>
          </cell>
          <cell r="D1382">
            <v>49.56</v>
          </cell>
        </row>
        <row r="1383">
          <cell r="A1383" t="str">
            <v>09.85.61</v>
          </cell>
          <cell r="B1383" t="str">
            <v>LÂMPADA VAPOR METÁLICO - 150W</v>
          </cell>
          <cell r="C1383" t="str">
            <v>UN</v>
          </cell>
          <cell r="D1383">
            <v>56.51</v>
          </cell>
        </row>
        <row r="1384">
          <cell r="A1384" t="str">
            <v>09.85.62</v>
          </cell>
          <cell r="B1384" t="str">
            <v>LÂMPADA VAPOR METÁLICO - 250W</v>
          </cell>
          <cell r="C1384" t="str">
            <v>UN</v>
          </cell>
          <cell r="D1384">
            <v>59.62</v>
          </cell>
        </row>
        <row r="1385">
          <cell r="A1385" t="str">
            <v>09.85.63</v>
          </cell>
          <cell r="B1385" t="str">
            <v>LÂMPADA VAPOR METÁLICO</v>
          </cell>
          <cell r="C1385" t="str">
            <v>UN</v>
          </cell>
          <cell r="D1385">
            <v>63.6</v>
          </cell>
        </row>
        <row r="1386">
          <cell r="A1386" t="str">
            <v>09.85.70</v>
          </cell>
          <cell r="B1386" t="str">
            <v>LÂMPADA FLUORESCENTE COMPACTA 15W - 220V</v>
          </cell>
          <cell r="C1386" t="str">
            <v>UN</v>
          </cell>
          <cell r="D1386">
            <v>9.25</v>
          </cell>
        </row>
        <row r="1387">
          <cell r="A1387" t="str">
            <v>09.85.73</v>
          </cell>
          <cell r="B1387" t="str">
            <v>LÂMPADA COMPACTA MINI-FLUORESCENTE C/ REATOR E SOQUETE INCORPORADOS - 25W</v>
          </cell>
          <cell r="C1387" t="str">
            <v>UN</v>
          </cell>
          <cell r="D1387">
            <v>9.18</v>
          </cell>
        </row>
        <row r="1388">
          <cell r="A1388" t="str">
            <v>09.85.80</v>
          </cell>
          <cell r="B1388" t="str">
            <v>LÂMPADA FLUORESCENTE 16 W</v>
          </cell>
          <cell r="C1388" t="str">
            <v>UN</v>
          </cell>
          <cell r="D1388">
            <v>4.41</v>
          </cell>
        </row>
        <row r="1389">
          <cell r="A1389" t="str">
            <v>09.85.81</v>
          </cell>
          <cell r="B1389" t="str">
            <v>LÂMPADA FLUORESCENTE 32 W</v>
          </cell>
          <cell r="C1389" t="str">
            <v>UN</v>
          </cell>
          <cell r="D1389">
            <v>4.3499999999999996</v>
          </cell>
        </row>
        <row r="1390">
          <cell r="A1390" t="str">
            <v>09.86.00</v>
          </cell>
          <cell r="B1390" t="str">
            <v>TOMADAS</v>
          </cell>
        </row>
        <row r="1391">
          <cell r="A1391" t="str">
            <v>09.86.10</v>
          </cell>
          <cell r="B1391" t="str">
            <v>TOMADA RJ 45 PARA INFORMÁTICA COM PLACA</v>
          </cell>
          <cell r="C1391" t="str">
            <v>UN</v>
          </cell>
          <cell r="D1391">
            <v>24.23</v>
          </cell>
        </row>
        <row r="1392">
          <cell r="A1392" t="str">
            <v>10.00.00</v>
          </cell>
          <cell r="B1392" t="str">
            <v>INST.HIDRO-SANITARIAS</v>
          </cell>
        </row>
        <row r="1393">
          <cell r="A1393" t="str">
            <v>10.01.00</v>
          </cell>
          <cell r="B1393" t="str">
            <v>ALIMENTACAO PREDIAL DE AGUA E GAS</v>
          </cell>
        </row>
        <row r="1394">
          <cell r="A1394" t="str">
            <v>10.01.01</v>
          </cell>
          <cell r="B1394" t="str">
            <v>CAVALETE DE ENTRADA - 3/4"</v>
          </cell>
          <cell r="C1394" t="str">
            <v>UN</v>
          </cell>
          <cell r="D1394">
            <v>93.77</v>
          </cell>
        </row>
        <row r="1395">
          <cell r="A1395" t="str">
            <v>10.01.02</v>
          </cell>
          <cell r="B1395" t="str">
            <v>CAVALETE DE ENTRADA - 1"</v>
          </cell>
          <cell r="C1395" t="str">
            <v>UN</v>
          </cell>
          <cell r="D1395">
            <v>109.04</v>
          </cell>
        </row>
        <row r="1396">
          <cell r="A1396" t="str">
            <v>10.01.04</v>
          </cell>
          <cell r="B1396" t="str">
            <v>CAVALETE DE ENTRADA - 1 1/2"</v>
          </cell>
          <cell r="C1396" t="str">
            <v>UN</v>
          </cell>
          <cell r="D1396">
            <v>148.34</v>
          </cell>
        </row>
        <row r="1397">
          <cell r="A1397" t="str">
            <v>10.01.15</v>
          </cell>
          <cell r="B1397" t="str">
            <v>HV.01-ABRIGO P/CAVALETE DE ENTR. D=19MM OU 25MM EM BL.DE CONCR.AP.</v>
          </cell>
          <cell r="C1397" t="str">
            <v>UN</v>
          </cell>
          <cell r="D1397">
            <v>128.41999999999999</v>
          </cell>
        </row>
        <row r="1398">
          <cell r="A1398" t="str">
            <v>10.01.16</v>
          </cell>
          <cell r="B1398" t="str">
            <v>HV.02-ABRIGO P/CAVALETE DE ENTR. D=32MM OU 50MM EM BL.DE CONCR.AP.</v>
          </cell>
          <cell r="C1398" t="str">
            <v>UN</v>
          </cell>
          <cell r="D1398">
            <v>291.54000000000002</v>
          </cell>
        </row>
        <row r="1399">
          <cell r="A1399" t="str">
            <v>10.01.17</v>
          </cell>
          <cell r="B1399" t="str">
            <v>HV.05-ABRIGO P/CAVALETE DE ENTR. D=3/4" OU 1" EM TIJOLO APARENTE</v>
          </cell>
          <cell r="C1399" t="str">
            <v>UN</v>
          </cell>
          <cell r="D1399">
            <v>128.72999999999999</v>
          </cell>
        </row>
        <row r="1400">
          <cell r="A1400" t="str">
            <v>10.01.18</v>
          </cell>
          <cell r="B1400" t="str">
            <v>HV.06-ABRIGO P/CAVALETE ENTR.,D=1 1/4",D=1 1/2"OU 2" EM TIJOLO AP.</v>
          </cell>
          <cell r="C1400" t="str">
            <v>UN</v>
          </cell>
          <cell r="D1400">
            <v>314.41000000000003</v>
          </cell>
        </row>
        <row r="1401">
          <cell r="A1401" t="str">
            <v>10.01.19</v>
          </cell>
          <cell r="B1401" t="str">
            <v>HV.09-ABRIGO P/CAVALETE ENTR.,D=3/4" OU 1" EM ALVENARIA REVESTIDA</v>
          </cell>
          <cell r="C1401" t="str">
            <v>UN</v>
          </cell>
          <cell r="D1401">
            <v>148.88999999999999</v>
          </cell>
        </row>
        <row r="1402">
          <cell r="A1402" t="str">
            <v>10.01.20</v>
          </cell>
          <cell r="B1402" t="str">
            <v>HV.10-ABRIGO P/CAVALETE ENTR.,D=1 1/4", D=1 1/2"OU 2" EM ALV.REVEST.</v>
          </cell>
          <cell r="C1402" t="str">
            <v>UN</v>
          </cell>
          <cell r="D1402">
            <v>361.73</v>
          </cell>
        </row>
        <row r="1403">
          <cell r="A1403" t="str">
            <v>10.01.21</v>
          </cell>
          <cell r="B1403" t="str">
            <v>TUBO DE ACO GALVANIZADO,CLASSE LEVE I (LINHA AGUA) - 3/4"</v>
          </cell>
          <cell r="C1403" t="str">
            <v>M</v>
          </cell>
          <cell r="D1403">
            <v>20.89</v>
          </cell>
        </row>
        <row r="1404">
          <cell r="A1404" t="str">
            <v>10.01.22</v>
          </cell>
          <cell r="B1404" t="str">
            <v>TUBO DE ACO GALVANIZADO,CLASSE LEVE I (LINHA AGUA) - 1"</v>
          </cell>
          <cell r="C1404" t="str">
            <v>M</v>
          </cell>
          <cell r="D1404">
            <v>29.17</v>
          </cell>
        </row>
        <row r="1405">
          <cell r="A1405" t="str">
            <v>10.01.24</v>
          </cell>
          <cell r="B1405" t="str">
            <v>TUBO DE ACO GALVANIZADO,CLASSE LEVE I (LINHA AGUA) - 1 1/2"</v>
          </cell>
          <cell r="C1405" t="str">
            <v>M</v>
          </cell>
          <cell r="D1405">
            <v>42</v>
          </cell>
        </row>
        <row r="1406">
          <cell r="A1406" t="str">
            <v>10.01.95</v>
          </cell>
          <cell r="B1406" t="str">
            <v>PROTECAO ANTICORROSIVA PARA TUBULACAO ENTERRADA</v>
          </cell>
          <cell r="C1406" t="str">
            <v>M</v>
          </cell>
          <cell r="D1406">
            <v>1.53</v>
          </cell>
        </row>
        <row r="1407">
          <cell r="A1407" t="str">
            <v>10.01.98</v>
          </cell>
          <cell r="B1407" t="str">
            <v>ENVELOPAMENTO DE TUBULACAO ENTERRADA,COM CONCRETO</v>
          </cell>
          <cell r="C1407" t="str">
            <v>M</v>
          </cell>
          <cell r="D1407">
            <v>10.9</v>
          </cell>
        </row>
        <row r="1408">
          <cell r="A1408" t="str">
            <v>10.02.00</v>
          </cell>
          <cell r="B1408" t="str">
            <v>RESERVACAO DE AGUA</v>
          </cell>
        </row>
        <row r="1409">
          <cell r="A1409" t="str">
            <v>10.02.09</v>
          </cell>
          <cell r="B1409" t="str">
            <v>RESERVATORIO DE FIBRA DE VIDRO - CAPACIDADE 1000L</v>
          </cell>
          <cell r="C1409" t="str">
            <v>UN</v>
          </cell>
          <cell r="D1409">
            <v>430.64</v>
          </cell>
        </row>
        <row r="1410">
          <cell r="A1410" t="str">
            <v>10.02.10</v>
          </cell>
          <cell r="B1410" t="str">
            <v>CX D'AGUA DE FIBRA DE VIDRO - 1500 LITROS</v>
          </cell>
          <cell r="C1410" t="str">
            <v>UN</v>
          </cell>
          <cell r="D1410">
            <v>515.77</v>
          </cell>
        </row>
        <row r="1411">
          <cell r="A1411" t="str">
            <v>10.02.12</v>
          </cell>
          <cell r="B1411" t="str">
            <v>CAIXA D AGUA DE POLIPROPILENO 500 LITROS</v>
          </cell>
          <cell r="C1411" t="str">
            <v>UN</v>
          </cell>
          <cell r="D1411">
            <v>405.9</v>
          </cell>
        </row>
        <row r="1412">
          <cell r="A1412" t="str">
            <v>10.02.13</v>
          </cell>
          <cell r="B1412" t="str">
            <v>CX D AGUA DE POLIPROPILENO 1000 LITROS</v>
          </cell>
          <cell r="C1412" t="str">
            <v>UN</v>
          </cell>
          <cell r="D1412">
            <v>536.80999999999995</v>
          </cell>
        </row>
        <row r="1413">
          <cell r="A1413" t="str">
            <v>10.02.20</v>
          </cell>
          <cell r="B1413" t="str">
            <v>CX D'AGUA EM ANEIS C.A.C/ESC/AL. GUARDA CORPO H=8,00M C=30M3</v>
          </cell>
          <cell r="C1413" t="str">
            <v>UN</v>
          </cell>
          <cell r="D1413">
            <v>27991.33</v>
          </cell>
        </row>
        <row r="1414">
          <cell r="A1414" t="str">
            <v>10.02.21</v>
          </cell>
          <cell r="B1414" t="str">
            <v>CX D'AGUA EM ANEIS C.A.C/ESC/AL. GUARDA CORPO H=16M CI=15M3 CS=19M3</v>
          </cell>
          <cell r="C1414" t="str">
            <v>UN</v>
          </cell>
          <cell r="D1414">
            <v>31345.15</v>
          </cell>
        </row>
        <row r="1415">
          <cell r="A1415" t="str">
            <v>10.02.22</v>
          </cell>
          <cell r="B1415" t="str">
            <v>CX D'AGUA EM ANEIS C.A.C/ESC/AL. GUARDA CORPO H=17M CI=16M3 CS 16M3</v>
          </cell>
          <cell r="C1415" t="str">
            <v>UN</v>
          </cell>
          <cell r="D1415">
            <v>31145.15</v>
          </cell>
        </row>
        <row r="1416">
          <cell r="A1416" t="str">
            <v>10.02.23</v>
          </cell>
          <cell r="B1416" t="str">
            <v>CX D'AGUA EM ANEIS C.A.C/ESC/AL. GUARDA CORPO H=18M CI=24M3 CS=24M3</v>
          </cell>
          <cell r="C1416" t="str">
            <v>UN</v>
          </cell>
          <cell r="D1416">
            <v>42680.53</v>
          </cell>
        </row>
        <row r="1417">
          <cell r="A1417" t="str">
            <v>10.02.24</v>
          </cell>
          <cell r="B1417" t="str">
            <v>CX D'AGUA EM ANEIS C.A.C/ESC.AL. GUARDA CORPO H=16M CI=20M3 CS=20M3</v>
          </cell>
          <cell r="C1417" t="str">
            <v>UN</v>
          </cell>
          <cell r="D1417">
            <v>32613.87</v>
          </cell>
        </row>
        <row r="1418">
          <cell r="A1418" t="str">
            <v>10.02.25</v>
          </cell>
          <cell r="B1418" t="str">
            <v>CX D'AGUA EM ANEIS C.A.C/ESC.AL. G.CORPO H=19,50M CI=32M3 CS=22M3</v>
          </cell>
          <cell r="C1418" t="str">
            <v>UN</v>
          </cell>
          <cell r="D1418">
            <v>45993.97</v>
          </cell>
        </row>
        <row r="1419">
          <cell r="A1419" t="str">
            <v>10.02.26</v>
          </cell>
          <cell r="B1419" t="str">
            <v>CX D'AGUA EM ANEIS C.A.C/ESC AL. GUARDA CORPO H=16M CI=14M3 CS=14M3</v>
          </cell>
          <cell r="C1419" t="str">
            <v>UN</v>
          </cell>
          <cell r="D1419">
            <v>29023.3</v>
          </cell>
        </row>
        <row r="1420">
          <cell r="A1420" t="str">
            <v>10.02.27</v>
          </cell>
          <cell r="B1420" t="str">
            <v>CX D'AGUA EM ANEIS C.A.C/ESC.AL. GUARDA CORPO H=16M CI=16M3 CS=22M3</v>
          </cell>
          <cell r="C1420" t="str">
            <v>UN</v>
          </cell>
          <cell r="D1420">
            <v>38080.53</v>
          </cell>
        </row>
        <row r="1421">
          <cell r="A1421" t="str">
            <v>10.02.28</v>
          </cell>
          <cell r="B1421" t="str">
            <v>CX.D`AGUA EM ANEIS C.A.C/ESC AL. GUARDA CORPO H=12M CI=10M3 CS=10M3</v>
          </cell>
          <cell r="C1421" t="str">
            <v>UN</v>
          </cell>
          <cell r="D1421">
            <v>21257.84</v>
          </cell>
        </row>
        <row r="1422">
          <cell r="A1422" t="str">
            <v>10.02.51</v>
          </cell>
          <cell r="B1422" t="str">
            <v>TUBO DE ACO GALVANIZADO,CLASSE LEVE I (LINHA AGUA) - 3/4"</v>
          </cell>
          <cell r="C1422" t="str">
            <v>M</v>
          </cell>
          <cell r="D1422">
            <v>22.19</v>
          </cell>
        </row>
        <row r="1423">
          <cell r="A1423" t="str">
            <v>10.02.52</v>
          </cell>
          <cell r="B1423" t="str">
            <v>TUBO DE ACO GALVANIZADO,CLASSE LEVE I (LINHA AGUA) - 1"</v>
          </cell>
          <cell r="C1423" t="str">
            <v>M</v>
          </cell>
          <cell r="D1423">
            <v>30.1</v>
          </cell>
        </row>
        <row r="1424">
          <cell r="A1424" t="str">
            <v>10.02.54</v>
          </cell>
          <cell r="B1424" t="str">
            <v>TUBO DE ACO GALVANIZADO,CLASSE LEVE I (LINHA AGUA) - 1 1/2"</v>
          </cell>
          <cell r="C1424" t="str">
            <v>M</v>
          </cell>
          <cell r="D1424">
            <v>42</v>
          </cell>
        </row>
        <row r="1425">
          <cell r="A1425" t="str">
            <v>10.02.55</v>
          </cell>
          <cell r="B1425" t="str">
            <v>TUBO DE ACO GALVANIZADO,CLASSE LEVE I (LINHA AGUA) - 2"</v>
          </cell>
          <cell r="C1425" t="str">
            <v>M</v>
          </cell>
          <cell r="D1425">
            <v>50.63</v>
          </cell>
        </row>
        <row r="1426">
          <cell r="A1426" t="str">
            <v>10.02.61</v>
          </cell>
          <cell r="B1426" t="str">
            <v>TUBO DE PVC RIGIDO,SOLDAVEL (LINHA AGUA) - 25MM (3/4")</v>
          </cell>
          <cell r="C1426" t="str">
            <v>M</v>
          </cell>
          <cell r="D1426">
            <v>8.35</v>
          </cell>
        </row>
        <row r="1427">
          <cell r="A1427" t="str">
            <v>10.02.62</v>
          </cell>
          <cell r="B1427" t="str">
            <v>TUBO DE PVC RIGIDO,SOLDAVEL (LINHA AGUA) - 32MM (1")</v>
          </cell>
          <cell r="C1427" t="str">
            <v>M</v>
          </cell>
          <cell r="D1427">
            <v>11.18</v>
          </cell>
        </row>
        <row r="1428">
          <cell r="A1428" t="str">
            <v>10.02.64</v>
          </cell>
          <cell r="B1428" t="str">
            <v>TUBO DE PVC RIGIDO,SOLDAVEL (LINHA AGUA) - 50MM (1 1/2")</v>
          </cell>
          <cell r="C1428" t="str">
            <v>M</v>
          </cell>
          <cell r="D1428">
            <v>16.52</v>
          </cell>
        </row>
        <row r="1429">
          <cell r="A1429" t="str">
            <v>10.02.65</v>
          </cell>
          <cell r="B1429" t="str">
            <v>TUBO DE PVC RIGIDO,SOLDAVEL (LINHA AGUA) - 60MM (2")</v>
          </cell>
          <cell r="C1429" t="str">
            <v>M</v>
          </cell>
          <cell r="D1429">
            <v>22.07</v>
          </cell>
        </row>
        <row r="1430">
          <cell r="A1430" t="str">
            <v>10.02.81</v>
          </cell>
          <cell r="B1430" t="str">
            <v>REGISTRO DE GAVETA,METAL AMARELO - 3/4"</v>
          </cell>
          <cell r="C1430" t="str">
            <v>UN</v>
          </cell>
          <cell r="D1430">
            <v>28.28</v>
          </cell>
        </row>
        <row r="1431">
          <cell r="A1431" t="str">
            <v>10.02.82</v>
          </cell>
          <cell r="B1431" t="str">
            <v>REGISTRO DE GAVETA,METAL AMARELO - 1"</v>
          </cell>
          <cell r="C1431" t="str">
            <v>UN</v>
          </cell>
          <cell r="D1431">
            <v>37.17</v>
          </cell>
        </row>
        <row r="1432">
          <cell r="A1432" t="str">
            <v>10.02.84</v>
          </cell>
          <cell r="B1432" t="str">
            <v>REGISTRO DE GAVETA,METAL AMARELO - 1 1/2"</v>
          </cell>
          <cell r="C1432" t="str">
            <v>UN</v>
          </cell>
          <cell r="D1432">
            <v>59.89</v>
          </cell>
        </row>
        <row r="1433">
          <cell r="A1433" t="str">
            <v>10.02.85</v>
          </cell>
          <cell r="B1433" t="str">
            <v>REGISTRO DE GAVETA,METAL AMARELO - 2"</v>
          </cell>
          <cell r="C1433" t="str">
            <v>UN</v>
          </cell>
          <cell r="D1433">
            <v>81.84</v>
          </cell>
        </row>
        <row r="1434">
          <cell r="A1434" t="str">
            <v>10.02.91</v>
          </cell>
          <cell r="B1434" t="str">
            <v>TORNEIRA DE BOIA,DE COBRE - 3/4"</v>
          </cell>
          <cell r="C1434" t="str">
            <v>UN</v>
          </cell>
          <cell r="D1434">
            <v>31.19</v>
          </cell>
        </row>
        <row r="1435">
          <cell r="A1435" t="str">
            <v>10.02.92</v>
          </cell>
          <cell r="B1435" t="str">
            <v>TORNEIRA DE BOIA,DE COBRE - 1"</v>
          </cell>
          <cell r="C1435" t="str">
            <v>UN</v>
          </cell>
          <cell r="D1435">
            <v>45.79</v>
          </cell>
        </row>
        <row r="1436">
          <cell r="A1436" t="str">
            <v>10.02.94</v>
          </cell>
          <cell r="B1436" t="str">
            <v>TORNEIRA DE BOIA,DE COBRE - 1 1/2"</v>
          </cell>
          <cell r="C1436" t="str">
            <v>UN</v>
          </cell>
          <cell r="D1436">
            <v>68.03</v>
          </cell>
        </row>
        <row r="1437">
          <cell r="A1437" t="str">
            <v>10.02.95</v>
          </cell>
          <cell r="B1437" t="str">
            <v>TORNEIRA DE BOIA,DE COBRE - 2"</v>
          </cell>
          <cell r="C1437" t="str">
            <v>UN</v>
          </cell>
          <cell r="D1437">
            <v>92.31</v>
          </cell>
        </row>
        <row r="1438">
          <cell r="A1438" t="str">
            <v>10.03.00</v>
          </cell>
          <cell r="B1438" t="str">
            <v>INSTALACAO ELEVATORIA</v>
          </cell>
        </row>
        <row r="1439">
          <cell r="A1439" t="str">
            <v>10.03.03</v>
          </cell>
          <cell r="B1439" t="str">
            <v>CONJUNTO MOTOR-BOMBA - ATE 1/2 HP</v>
          </cell>
          <cell r="C1439" t="str">
            <v>UN</v>
          </cell>
          <cell r="D1439">
            <v>476.78</v>
          </cell>
        </row>
        <row r="1440">
          <cell r="A1440" t="str">
            <v>10.03.04</v>
          </cell>
          <cell r="B1440" t="str">
            <v>CONJUNTO MOTOR-BOMBA - ATE 3/4 HP</v>
          </cell>
          <cell r="C1440" t="str">
            <v>UN</v>
          </cell>
          <cell r="D1440">
            <v>575.58000000000004</v>
          </cell>
        </row>
        <row r="1441">
          <cell r="A1441" t="str">
            <v>10.03.05</v>
          </cell>
          <cell r="B1441" t="str">
            <v>CONJUNTO MOTOR-BOMBA - ATE 1 HP</v>
          </cell>
          <cell r="C1441" t="str">
            <v>UN</v>
          </cell>
          <cell r="D1441">
            <v>601.23</v>
          </cell>
        </row>
        <row r="1442">
          <cell r="A1442" t="str">
            <v>10.03.06</v>
          </cell>
          <cell r="B1442" t="str">
            <v>CONJUNTO MOTOR-BOMBA - ATE 2 HP</v>
          </cell>
          <cell r="C1442" t="str">
            <v>UN</v>
          </cell>
          <cell r="D1442">
            <v>778.8</v>
          </cell>
        </row>
        <row r="1443">
          <cell r="A1443" t="str">
            <v>10.03.07</v>
          </cell>
          <cell r="B1443" t="str">
            <v>CONJUNTO MOTOR-BOMBA - ATE 3 HP</v>
          </cell>
          <cell r="C1443" t="str">
            <v>UN</v>
          </cell>
          <cell r="D1443">
            <v>801.28</v>
          </cell>
        </row>
        <row r="1444">
          <cell r="A1444" t="str">
            <v>10.03.08</v>
          </cell>
          <cell r="B1444" t="str">
            <v>CONJUNTO MOTOR-BOMBA - ATE 4 HP</v>
          </cell>
          <cell r="C1444" t="str">
            <v>UN</v>
          </cell>
          <cell r="D1444">
            <v>848.88</v>
          </cell>
        </row>
        <row r="1445">
          <cell r="A1445" t="str">
            <v>10.03.09</v>
          </cell>
          <cell r="B1445" t="str">
            <v>CONJUNTO MOTOR-BOMBA - ATE 5 HP</v>
          </cell>
          <cell r="C1445" t="str">
            <v>UN</v>
          </cell>
          <cell r="D1445">
            <v>1464.72</v>
          </cell>
        </row>
        <row r="1446">
          <cell r="A1446" t="str">
            <v>10.03.42</v>
          </cell>
          <cell r="B1446" t="str">
            <v>TUBO DE ACO-CARBONO GALVANIZADO,CL.MEDIA (DIN2440) - 1" (RECALQUE)</v>
          </cell>
          <cell r="C1446" t="str">
            <v>M</v>
          </cell>
          <cell r="D1446">
            <v>33.15</v>
          </cell>
        </row>
        <row r="1447">
          <cell r="A1447" t="str">
            <v>10.03.44</v>
          </cell>
          <cell r="B1447" t="str">
            <v>TUBO DE ACO-CARBONO GALVANIZADO,CL.MEDIA (DIN2440) - 1 1/2" (SUCCAO)</v>
          </cell>
          <cell r="C1447" t="str">
            <v>M</v>
          </cell>
          <cell r="D1447">
            <v>44.1</v>
          </cell>
        </row>
        <row r="1448">
          <cell r="A1448" t="str">
            <v>10.03.52</v>
          </cell>
          <cell r="B1448" t="str">
            <v>REGISTRO DE GAVETA,METAL AMARELO - 1"</v>
          </cell>
          <cell r="C1448" t="str">
            <v>UN</v>
          </cell>
          <cell r="D1448">
            <v>37.17</v>
          </cell>
        </row>
        <row r="1449">
          <cell r="A1449" t="str">
            <v>10.03.54</v>
          </cell>
          <cell r="B1449" t="str">
            <v>REGISTRO DE GAVETA,METAL AMARELO - 1 1/2"</v>
          </cell>
          <cell r="C1449" t="str">
            <v>UN</v>
          </cell>
          <cell r="D1449">
            <v>59.89</v>
          </cell>
        </row>
        <row r="1450">
          <cell r="A1450" t="str">
            <v>10.03.62</v>
          </cell>
          <cell r="B1450" t="str">
            <v>VALVULA DE RETENCAO HORIZONTAL - 1"</v>
          </cell>
          <cell r="C1450" t="str">
            <v>UN</v>
          </cell>
          <cell r="D1450">
            <v>52.17</v>
          </cell>
        </row>
        <row r="1451">
          <cell r="A1451" t="str">
            <v>10.03.64</v>
          </cell>
          <cell r="B1451" t="str">
            <v>VALVULA DE RETENCAO HORIZONTAL - 1 1/2"</v>
          </cell>
          <cell r="C1451" t="str">
            <v>UN</v>
          </cell>
          <cell r="D1451">
            <v>80.12</v>
          </cell>
        </row>
        <row r="1452">
          <cell r="A1452" t="str">
            <v>10.03.65</v>
          </cell>
          <cell r="B1452" t="str">
            <v>VALVULA DE RETENCAO HORIZONTAL - 2"</v>
          </cell>
          <cell r="C1452" t="str">
            <v>UN</v>
          </cell>
          <cell r="D1452">
            <v>104.55</v>
          </cell>
        </row>
        <row r="1453">
          <cell r="A1453" t="str">
            <v>10.03.66</v>
          </cell>
          <cell r="B1453" t="str">
            <v>VALVULA DE RETENCAO HORIZONTAL - 2 1/2"</v>
          </cell>
          <cell r="C1453" t="str">
            <v>UN</v>
          </cell>
          <cell r="D1453">
            <v>162.35</v>
          </cell>
        </row>
        <row r="1454">
          <cell r="A1454" t="str">
            <v>10.03.67</v>
          </cell>
          <cell r="B1454" t="str">
            <v>VALVULA DE RETENCAO HORIZONTAL - 3"</v>
          </cell>
          <cell r="C1454" t="str">
            <v>UN</v>
          </cell>
          <cell r="D1454">
            <v>194.39</v>
          </cell>
        </row>
        <row r="1455">
          <cell r="A1455" t="str">
            <v>10.03.68</v>
          </cell>
          <cell r="B1455" t="str">
            <v>VALVULA DE RETENCAO HORIZONTAL - 4"</v>
          </cell>
          <cell r="C1455" t="str">
            <v>UN</v>
          </cell>
          <cell r="D1455">
            <v>354.4</v>
          </cell>
        </row>
        <row r="1456">
          <cell r="A1456" t="str">
            <v>10.03.72</v>
          </cell>
          <cell r="B1456" t="str">
            <v>VALVULA DE RETENCAO VERTICAL - 1"</v>
          </cell>
          <cell r="C1456" t="str">
            <v>UN</v>
          </cell>
          <cell r="D1456">
            <v>46.27</v>
          </cell>
        </row>
        <row r="1457">
          <cell r="A1457" t="str">
            <v>10.03.73</v>
          </cell>
          <cell r="B1457" t="str">
            <v>VALVULA DE RETENCAO VERTICAL - 1 1/4"</v>
          </cell>
          <cell r="C1457" t="str">
            <v>UN</v>
          </cell>
          <cell r="D1457">
            <v>56.55</v>
          </cell>
        </row>
        <row r="1458">
          <cell r="A1458" t="str">
            <v>10.03.74</v>
          </cell>
          <cell r="B1458" t="str">
            <v>VALVULA DE RETENCAO VERTICAL - 1 1/2"</v>
          </cell>
          <cell r="C1458" t="str">
            <v>UN</v>
          </cell>
          <cell r="D1458">
            <v>62.32</v>
          </cell>
        </row>
        <row r="1459">
          <cell r="A1459" t="str">
            <v>10.03.75</v>
          </cell>
          <cell r="B1459" t="str">
            <v>VALVULA DE RETENCAO VERTICAL - 2"</v>
          </cell>
          <cell r="C1459" t="str">
            <v>UN</v>
          </cell>
          <cell r="D1459">
            <v>81.23</v>
          </cell>
        </row>
        <row r="1460">
          <cell r="A1460" t="str">
            <v>10.03.76</v>
          </cell>
          <cell r="B1460" t="str">
            <v>VALVULA DE RETENCAO VERTICAL - 2 1/2"</v>
          </cell>
          <cell r="C1460" t="str">
            <v>UN</v>
          </cell>
          <cell r="D1460">
            <v>122.83</v>
          </cell>
        </row>
        <row r="1461">
          <cell r="A1461" t="str">
            <v>10.03.77</v>
          </cell>
          <cell r="B1461" t="str">
            <v>VALVULA DE RETENCAO VERTICAL - 3"</v>
          </cell>
          <cell r="C1461" t="str">
            <v>UN</v>
          </cell>
          <cell r="D1461">
            <v>167.19</v>
          </cell>
        </row>
        <row r="1462">
          <cell r="A1462" t="str">
            <v>10.03.78</v>
          </cell>
          <cell r="B1462" t="str">
            <v>VALVULA DE RETENCAO VERTICAL - 4"</v>
          </cell>
          <cell r="C1462" t="str">
            <v>UN</v>
          </cell>
          <cell r="D1462">
            <v>258.05</v>
          </cell>
        </row>
        <row r="1463">
          <cell r="A1463" t="str">
            <v>10.03.90</v>
          </cell>
          <cell r="B1463" t="str">
            <v>CHAVE DE BOIA</v>
          </cell>
          <cell r="C1463" t="str">
            <v>UN</v>
          </cell>
          <cell r="D1463">
            <v>28.31</v>
          </cell>
        </row>
        <row r="1464">
          <cell r="A1464" t="str">
            <v>10.04.00</v>
          </cell>
          <cell r="B1464" t="str">
            <v>REDE DE AGUA FRIA - TUBULACAO</v>
          </cell>
        </row>
        <row r="1465">
          <cell r="A1465" t="str">
            <v>10.04.02</v>
          </cell>
          <cell r="B1465" t="str">
            <v>TUBO DE ACO GALVANIZADO,CLASSE LEVE I (LINHA AGUA) - 3/4"</v>
          </cell>
          <cell r="C1465" t="str">
            <v>M</v>
          </cell>
          <cell r="D1465">
            <v>22.19</v>
          </cell>
        </row>
        <row r="1466">
          <cell r="A1466" t="str">
            <v>10.04.03</v>
          </cell>
          <cell r="B1466" t="str">
            <v>TUBO DE ACO GALVANIZADO,CLASSE LEVE I (LINHA AGUA) - 1"</v>
          </cell>
          <cell r="C1466" t="str">
            <v>M</v>
          </cell>
          <cell r="D1466">
            <v>30.1</v>
          </cell>
        </row>
        <row r="1467">
          <cell r="A1467" t="str">
            <v>10.04.04</v>
          </cell>
          <cell r="B1467" t="str">
            <v>TUBO DE ACO GALVANIZADO,CLASSE LEVE I (LINHA AGUA) - 1 1/4"</v>
          </cell>
          <cell r="C1467" t="str">
            <v>M</v>
          </cell>
          <cell r="D1467">
            <v>35.520000000000003</v>
          </cell>
        </row>
        <row r="1468">
          <cell r="A1468" t="str">
            <v>10.04.05</v>
          </cell>
          <cell r="B1468" t="str">
            <v>TUBO DE ACO GALVANIZADO,CLASSE LEVE I (LINHA AGUA) - 1 1/2"</v>
          </cell>
          <cell r="C1468" t="str">
            <v>M</v>
          </cell>
          <cell r="D1468">
            <v>42</v>
          </cell>
        </row>
        <row r="1469">
          <cell r="A1469" t="str">
            <v>10.04.06</v>
          </cell>
          <cell r="B1469" t="str">
            <v>TUBO DE ACO GALVANIZADO,CLASSE LEVE I (LINHA AGUA) - 2"</v>
          </cell>
          <cell r="C1469" t="str">
            <v>M</v>
          </cell>
          <cell r="D1469">
            <v>50.63</v>
          </cell>
        </row>
        <row r="1470">
          <cell r="A1470" t="str">
            <v>10.04.07</v>
          </cell>
          <cell r="B1470" t="str">
            <v>TUBO DE ACO GALVANIZADO,CLASSE LEVE I (LINHA AGUA) - 2 1/2"</v>
          </cell>
          <cell r="C1470" t="str">
            <v>M</v>
          </cell>
          <cell r="D1470">
            <v>64.7</v>
          </cell>
        </row>
        <row r="1471">
          <cell r="A1471" t="str">
            <v>10.04.08</v>
          </cell>
          <cell r="B1471" t="str">
            <v>TUBO DE ACO GALVANIZADO,CLASSE LEVE I (LINHA AGUA) - 3"</v>
          </cell>
          <cell r="C1471" t="str">
            <v>M</v>
          </cell>
          <cell r="D1471">
            <v>71.180000000000007</v>
          </cell>
        </row>
        <row r="1472">
          <cell r="A1472" t="str">
            <v>10.04.09</v>
          </cell>
          <cell r="B1472" t="str">
            <v>TUBO DE ACO GALVANIZADO,CLASSE LEVE I (LINHA AGUA) - 4"</v>
          </cell>
          <cell r="C1472" t="str">
            <v>M</v>
          </cell>
          <cell r="D1472">
            <v>95.95</v>
          </cell>
        </row>
        <row r="1473">
          <cell r="A1473" t="str">
            <v>10.04.62</v>
          </cell>
          <cell r="B1473" t="str">
            <v>TUBO DE PVC RIGIDO,SOLDAVEL (LINHA AGUA) - 25MM (3/4")</v>
          </cell>
          <cell r="C1473" t="str">
            <v>M</v>
          </cell>
          <cell r="D1473">
            <v>8.35</v>
          </cell>
        </row>
        <row r="1474">
          <cell r="A1474" t="str">
            <v>10.04.63</v>
          </cell>
          <cell r="B1474" t="str">
            <v>TUBO DE PVC RIGIDO,SOLDAVEL (LINHA AGUA) - 32MM (1")</v>
          </cell>
          <cell r="C1474" t="str">
            <v>M</v>
          </cell>
          <cell r="D1474">
            <v>11.18</v>
          </cell>
        </row>
        <row r="1475">
          <cell r="A1475" t="str">
            <v>10.04.64</v>
          </cell>
          <cell r="B1475" t="str">
            <v>TUBO DE PVC RIGIDO,SOLDAVEL (LINHA AGUA) - 40MM (1 1/4")</v>
          </cell>
          <cell r="C1475" t="str">
            <v>M</v>
          </cell>
          <cell r="D1475">
            <v>13.57</v>
          </cell>
        </row>
        <row r="1476">
          <cell r="A1476" t="str">
            <v>10.04.65</v>
          </cell>
          <cell r="B1476" t="str">
            <v>TUBO DE PVC RIGIDO,SOLDAVEL (LINHA AGUA) - 50MM (1 1/2")</v>
          </cell>
          <cell r="C1476" t="str">
            <v>M</v>
          </cell>
          <cell r="D1476">
            <v>16.52</v>
          </cell>
        </row>
        <row r="1477">
          <cell r="A1477" t="str">
            <v>10.04.66</v>
          </cell>
          <cell r="B1477" t="str">
            <v>TUBO DE PVC RIGIDO,SOLDAVEL (LINHA AGUA) - 60MM (2")</v>
          </cell>
          <cell r="C1477" t="str">
            <v>M</v>
          </cell>
          <cell r="D1477">
            <v>22.07</v>
          </cell>
        </row>
        <row r="1478">
          <cell r="A1478" t="str">
            <v>10.04.67</v>
          </cell>
          <cell r="B1478" t="str">
            <v>TUBO DE PVC RIGIDO,SOLDAVEL (LINHA AGUA) - 75MM (2 1/2")</v>
          </cell>
          <cell r="C1478" t="str">
            <v>M</v>
          </cell>
          <cell r="D1478">
            <v>31.78</v>
          </cell>
        </row>
        <row r="1479">
          <cell r="A1479" t="str">
            <v>10.04.68</v>
          </cell>
          <cell r="B1479" t="str">
            <v>TUBO DE PVC RIGIDO,SOLDAVEL (LINHA AGUA) - 85MM (3")</v>
          </cell>
          <cell r="C1479" t="str">
            <v>M</v>
          </cell>
          <cell r="D1479">
            <v>36.21</v>
          </cell>
        </row>
        <row r="1480">
          <cell r="A1480" t="str">
            <v>10.04.69</v>
          </cell>
          <cell r="B1480" t="str">
            <v>TUBO DE PVC RIGIDO,SOLDAVEL (LINHA AGUA) - 110MM (4")</v>
          </cell>
          <cell r="C1480" t="str">
            <v>M</v>
          </cell>
          <cell r="D1480">
            <v>50.99</v>
          </cell>
        </row>
        <row r="1481">
          <cell r="A1481" t="str">
            <v>10.04.98</v>
          </cell>
          <cell r="B1481" t="str">
            <v>ENVELOPAMENTO DE TUBULACAO ENTERRADA,COM CONCRETO</v>
          </cell>
          <cell r="C1481" t="str">
            <v>M</v>
          </cell>
          <cell r="D1481">
            <v>10.9</v>
          </cell>
        </row>
        <row r="1482">
          <cell r="A1482" t="str">
            <v>10.05.00</v>
          </cell>
          <cell r="B1482" t="str">
            <v>REDE DE AGUA FRIA - ACESSORIOS</v>
          </cell>
        </row>
        <row r="1483">
          <cell r="A1483" t="str">
            <v>10.05.02</v>
          </cell>
          <cell r="B1483" t="str">
            <v>REGISTRO DE GAVETA,METAL AMARELO - 3/4"</v>
          </cell>
          <cell r="C1483" t="str">
            <v>UN</v>
          </cell>
          <cell r="D1483">
            <v>28.28</v>
          </cell>
        </row>
        <row r="1484">
          <cell r="A1484" t="str">
            <v>10.05.03</v>
          </cell>
          <cell r="B1484" t="str">
            <v>REGISTRO DE GAVETA,METAL AMARELO - 1"</v>
          </cell>
          <cell r="C1484" t="str">
            <v>UN</v>
          </cell>
          <cell r="D1484">
            <v>37.17</v>
          </cell>
        </row>
        <row r="1485">
          <cell r="A1485" t="str">
            <v>10.05.04</v>
          </cell>
          <cell r="B1485" t="str">
            <v>REGISTRO DE GAVETA,METAL AMARELO - 1 1/4"</v>
          </cell>
          <cell r="C1485" t="str">
            <v>UN</v>
          </cell>
          <cell r="D1485">
            <v>56.57</v>
          </cell>
        </row>
        <row r="1486">
          <cell r="A1486" t="str">
            <v>10.05.05</v>
          </cell>
          <cell r="B1486" t="str">
            <v>REGISTRO DE GAVETA,METAL AMARELO - 1 1/2"</v>
          </cell>
          <cell r="C1486" t="str">
            <v>UN</v>
          </cell>
          <cell r="D1486">
            <v>59.89</v>
          </cell>
        </row>
        <row r="1487">
          <cell r="A1487" t="str">
            <v>10.05.06</v>
          </cell>
          <cell r="B1487" t="str">
            <v>REGISTRO DE GAVETA,METAL AMARELO - 2"</v>
          </cell>
          <cell r="C1487" t="str">
            <v>UN</v>
          </cell>
          <cell r="D1487">
            <v>81.84</v>
          </cell>
        </row>
        <row r="1488">
          <cell r="A1488" t="str">
            <v>10.05.07</v>
          </cell>
          <cell r="B1488" t="str">
            <v>REGISTRO DE GAVETA,METAL AMARELO - 2 1/2"</v>
          </cell>
          <cell r="C1488" t="str">
            <v>UN</v>
          </cell>
          <cell r="D1488">
            <v>177.6</v>
          </cell>
        </row>
        <row r="1489">
          <cell r="A1489" t="str">
            <v>10.05.08</v>
          </cell>
          <cell r="B1489" t="str">
            <v>REGISTRO DE GAVETA,METAL AMARELO - 3"</v>
          </cell>
          <cell r="C1489" t="str">
            <v>UN</v>
          </cell>
          <cell r="D1489">
            <v>259.14</v>
          </cell>
        </row>
        <row r="1490">
          <cell r="A1490" t="str">
            <v>10.05.09</v>
          </cell>
          <cell r="B1490" t="str">
            <v>REGISTRO DE GAVETA,METAL AMARELO - 4"</v>
          </cell>
          <cell r="C1490" t="str">
            <v>UN</v>
          </cell>
          <cell r="D1490">
            <v>444.48</v>
          </cell>
        </row>
        <row r="1491">
          <cell r="A1491" t="str">
            <v>10.05.31</v>
          </cell>
          <cell r="B1491" t="str">
            <v>REGISTRO DE GAVETA,METAL CROMADO - 3/4"</v>
          </cell>
          <cell r="C1491" t="str">
            <v>UN</v>
          </cell>
          <cell r="D1491">
            <v>46.77</v>
          </cell>
        </row>
        <row r="1492">
          <cell r="A1492" t="str">
            <v>10.05.32</v>
          </cell>
          <cell r="B1492" t="str">
            <v>REGISTRO DE GAVETA,METAL CROMADO - 1"</v>
          </cell>
          <cell r="C1492" t="str">
            <v>UN</v>
          </cell>
          <cell r="D1492">
            <v>72.94</v>
          </cell>
        </row>
        <row r="1493">
          <cell r="A1493" t="str">
            <v>10.05.33</v>
          </cell>
          <cell r="B1493" t="str">
            <v>REGISTRO DE GAVETA,METAL CROMADO - 1 1/4"</v>
          </cell>
          <cell r="C1493" t="str">
            <v>UN</v>
          </cell>
          <cell r="D1493">
            <v>88.62</v>
          </cell>
        </row>
        <row r="1494">
          <cell r="A1494" t="str">
            <v>10.05.34</v>
          </cell>
          <cell r="B1494" t="str">
            <v>REGISTRO DE GAVETA,METAL CROMADO - 1 1/2"</v>
          </cell>
          <cell r="C1494" t="str">
            <v>UN</v>
          </cell>
          <cell r="D1494">
            <v>94.23</v>
          </cell>
        </row>
        <row r="1495">
          <cell r="A1495" t="str">
            <v>10.05.40</v>
          </cell>
          <cell r="B1495" t="str">
            <v>REGISTRO DE PRESSAO,METAL AMARELO - 1/2"</v>
          </cell>
          <cell r="C1495" t="str">
            <v>UN</v>
          </cell>
          <cell r="D1495">
            <v>30.48</v>
          </cell>
        </row>
        <row r="1496">
          <cell r="A1496" t="str">
            <v>10.05.41</v>
          </cell>
          <cell r="B1496" t="str">
            <v>REGISTRO DE PRESSAO,METAL AMARELO - 3/4"</v>
          </cell>
          <cell r="C1496" t="str">
            <v>UN</v>
          </cell>
          <cell r="D1496">
            <v>32.42</v>
          </cell>
        </row>
        <row r="1497">
          <cell r="A1497" t="str">
            <v>10.05.51</v>
          </cell>
          <cell r="B1497" t="str">
            <v>REGISTRO DE PRESSAO,METAL CROMADO - 3/4"</v>
          </cell>
          <cell r="C1497" t="str">
            <v>UN</v>
          </cell>
          <cell r="D1497">
            <v>59.9</v>
          </cell>
        </row>
        <row r="1498">
          <cell r="A1498" t="str">
            <v>10.05.60</v>
          </cell>
          <cell r="B1498" t="str">
            <v>REGISTRO GLOBO C/ADPTADOR E TAMPA - 2 1/2"</v>
          </cell>
          <cell r="C1498" t="str">
            <v>UN</v>
          </cell>
          <cell r="D1498">
            <v>83.6</v>
          </cell>
        </row>
        <row r="1499">
          <cell r="A1499" t="str">
            <v>10.06.00</v>
          </cell>
          <cell r="B1499" t="str">
            <v>REDE DE AGUA QUENTE</v>
          </cell>
        </row>
        <row r="1500">
          <cell r="A1500" t="str">
            <v>10.06.20</v>
          </cell>
          <cell r="B1500" t="str">
            <v>TUBO DE COBRE SEM COSTURA,CLASSE EL - 1/2"</v>
          </cell>
          <cell r="C1500" t="str">
            <v>M</v>
          </cell>
          <cell r="D1500">
            <v>21.43</v>
          </cell>
        </row>
        <row r="1501">
          <cell r="A1501" t="str">
            <v>10.06.21</v>
          </cell>
          <cell r="B1501" t="str">
            <v>TUBO DE COBRE SEM COSTURA,CLASSE EL - 3/4"</v>
          </cell>
          <cell r="C1501" t="str">
            <v>M</v>
          </cell>
          <cell r="D1501">
            <v>32.619999999999997</v>
          </cell>
        </row>
        <row r="1502">
          <cell r="A1502" t="str">
            <v>10.06.22</v>
          </cell>
          <cell r="B1502" t="str">
            <v>TUBO DE COBRE SEM COSTURA,CLASSE EL - 1"</v>
          </cell>
          <cell r="C1502" t="str">
            <v>M</v>
          </cell>
          <cell r="D1502">
            <v>39.35</v>
          </cell>
        </row>
        <row r="1503">
          <cell r="A1503" t="str">
            <v>10.06.23</v>
          </cell>
          <cell r="B1503" t="str">
            <v>TUBO DE COBRE SEM COSTURA,CLASSE EL - 1 1/4"</v>
          </cell>
          <cell r="C1503" t="str">
            <v>M</v>
          </cell>
          <cell r="D1503">
            <v>54.43</v>
          </cell>
        </row>
        <row r="1504">
          <cell r="A1504" t="str">
            <v>10.06.24</v>
          </cell>
          <cell r="B1504" t="str">
            <v>TUBO DE COBRE SEM COSTURA,CLASSE EL - 1 1/2"</v>
          </cell>
          <cell r="C1504" t="str">
            <v>M</v>
          </cell>
          <cell r="D1504">
            <v>66.39</v>
          </cell>
        </row>
        <row r="1505">
          <cell r="A1505" t="str">
            <v>10.06.54</v>
          </cell>
          <cell r="B1505" t="str">
            <v>REGISTRO DE GAVETA,METAL AMARELO - 1 1/2"</v>
          </cell>
          <cell r="C1505" t="str">
            <v>UN</v>
          </cell>
          <cell r="D1505">
            <v>59.89</v>
          </cell>
        </row>
        <row r="1506">
          <cell r="A1506" t="str">
            <v>10.07.00</v>
          </cell>
          <cell r="B1506" t="str">
            <v>REDE DE GAS</v>
          </cell>
        </row>
        <row r="1507">
          <cell r="A1507" t="str">
            <v>10.07.11</v>
          </cell>
          <cell r="B1507" t="str">
            <v>TUBO PRETO DE ACO-CARBONO,CLASSE SCH-40 - 3/4"</v>
          </cell>
          <cell r="C1507" t="str">
            <v>M</v>
          </cell>
          <cell r="D1507">
            <v>18.579999999999998</v>
          </cell>
        </row>
        <row r="1508">
          <cell r="A1508" t="str">
            <v>10.07.12</v>
          </cell>
          <cell r="B1508" t="str">
            <v>TUBO PRETO DE ACO-CARBONO,CLASSE SCH-40 - 1"</v>
          </cell>
          <cell r="C1508" t="str">
            <v>M</v>
          </cell>
          <cell r="D1508">
            <v>26.84</v>
          </cell>
        </row>
        <row r="1509">
          <cell r="A1509" t="str">
            <v>10.07.13</v>
          </cell>
          <cell r="B1509" t="str">
            <v>TUBO PRETO DE ACO-CARBONO,CLASSE SCH-40 - 1 1/4"</v>
          </cell>
          <cell r="C1509" t="str">
            <v>M</v>
          </cell>
          <cell r="D1509">
            <v>32.56</v>
          </cell>
        </row>
        <row r="1510">
          <cell r="A1510" t="str">
            <v>10.07.14</v>
          </cell>
          <cell r="B1510" t="str">
            <v>TUBO PRETO DE ACO-CARBONO,CLASSE SCH-40 - 1 1/2"</v>
          </cell>
          <cell r="C1510" t="str">
            <v>M</v>
          </cell>
          <cell r="D1510">
            <v>38.43</v>
          </cell>
        </row>
        <row r="1511">
          <cell r="A1511" t="str">
            <v>10.07.20</v>
          </cell>
          <cell r="B1511" t="str">
            <v>REGISTRO ESFERICO D=3/4" P/GAS</v>
          </cell>
          <cell r="C1511" t="str">
            <v>UN</v>
          </cell>
          <cell r="D1511">
            <v>18.46</v>
          </cell>
        </row>
        <row r="1512">
          <cell r="A1512" t="str">
            <v>10.07.60</v>
          </cell>
          <cell r="B1512" t="str">
            <v>HV.04-ABRIGO P/GAS EM BLOCO DE CONCRETO APARENTE P/2 BUJOES</v>
          </cell>
          <cell r="C1512" t="str">
            <v>UN</v>
          </cell>
          <cell r="D1512">
            <v>193.32</v>
          </cell>
        </row>
        <row r="1513">
          <cell r="A1513" t="str">
            <v>10.07.62</v>
          </cell>
          <cell r="B1513" t="str">
            <v>HV.12-ABRIGO P/GAS EM ALVENARIA REVESTIDA P/ 2 BUJOES</v>
          </cell>
          <cell r="C1513" t="str">
            <v>UN</v>
          </cell>
          <cell r="D1513">
            <v>238.24</v>
          </cell>
        </row>
        <row r="1514">
          <cell r="A1514" t="str">
            <v>10.07.63</v>
          </cell>
          <cell r="B1514" t="str">
            <v>HV.13-ABRIGO P/GAS EM BLOCOS DE CONCRETO APARENTE P/2 CILINDROS</v>
          </cell>
          <cell r="C1514" t="str">
            <v>UN</v>
          </cell>
          <cell r="D1514">
            <v>472.09</v>
          </cell>
        </row>
        <row r="1515">
          <cell r="A1515" t="str">
            <v>10.07.64</v>
          </cell>
          <cell r="B1515" t="str">
            <v>HV.14-ABRIGO P/GAS EM BLOCO DE CONCRETO APARENTE P/4 CILINDROS</v>
          </cell>
          <cell r="C1515" t="str">
            <v>UN</v>
          </cell>
          <cell r="D1515">
            <v>614.54</v>
          </cell>
        </row>
        <row r="1516">
          <cell r="A1516" t="str">
            <v>10.07.65</v>
          </cell>
          <cell r="B1516" t="str">
            <v>HV.15-ABRIGO P/GAS EM BLOCO DE CONCRETO APARENTE P/6 CILINDROS</v>
          </cell>
          <cell r="C1516" t="str">
            <v>UN</v>
          </cell>
          <cell r="D1516">
            <v>785.49</v>
          </cell>
        </row>
        <row r="1517">
          <cell r="A1517" t="str">
            <v>10.07.67</v>
          </cell>
          <cell r="B1517" t="str">
            <v>HV.17-ABRIGO P/GAS EM TIJOLO APARENTE P/4 CILINDROS</v>
          </cell>
          <cell r="C1517" t="str">
            <v>UN</v>
          </cell>
          <cell r="D1517">
            <v>706.54</v>
          </cell>
        </row>
        <row r="1518">
          <cell r="A1518" t="str">
            <v>10.07.68</v>
          </cell>
          <cell r="B1518" t="str">
            <v>HV.18-ABRIGO P/GAS EM TIJOLO APARENTE P/6 CILINDROS</v>
          </cell>
          <cell r="C1518" t="str">
            <v>UN</v>
          </cell>
          <cell r="D1518">
            <v>903.02</v>
          </cell>
        </row>
        <row r="1519">
          <cell r="A1519" t="str">
            <v>10.07.69</v>
          </cell>
          <cell r="B1519" t="str">
            <v>HV.19-ABRIGO P/GAS EM ALVENARIA REVESTIDA P/2 CILINDROS</v>
          </cell>
          <cell r="C1519" t="str">
            <v>UN</v>
          </cell>
          <cell r="D1519">
            <v>570.11</v>
          </cell>
        </row>
        <row r="1520">
          <cell r="A1520" t="str">
            <v>10.07.70</v>
          </cell>
          <cell r="B1520" t="str">
            <v>HV.20-ABRIGO P/GAS EM ALVENARIA REVESTIDA P/4 CILINDROS</v>
          </cell>
          <cell r="C1520" t="str">
            <v>UN</v>
          </cell>
          <cell r="D1520">
            <v>731.63</v>
          </cell>
        </row>
        <row r="1521">
          <cell r="A1521" t="str">
            <v>10.07.71</v>
          </cell>
          <cell r="B1521" t="str">
            <v>HV.21-ABRIGO P/GAS EM ALVENARIA REVESTIDA P/6 CILINDROS</v>
          </cell>
          <cell r="C1521" t="str">
            <v>UN</v>
          </cell>
          <cell r="D1521">
            <v>930.37</v>
          </cell>
        </row>
        <row r="1522">
          <cell r="A1522" t="str">
            <v>10.07.80</v>
          </cell>
          <cell r="B1522" t="str">
            <v>HD.10 INSTALACAO P/ 2 BUJOES GLP 13KG EXCLUSIVE ABRIGO</v>
          </cell>
          <cell r="C1522" t="str">
            <v>UN</v>
          </cell>
          <cell r="D1522">
            <v>5.31</v>
          </cell>
        </row>
        <row r="1523">
          <cell r="A1523" t="str">
            <v>10.07.81</v>
          </cell>
          <cell r="B1523" t="str">
            <v>HD.11 INSTALACAO P/ 2 CILINDROS GLP 45 KG EXCLUSIVE ABRIGO</v>
          </cell>
          <cell r="C1523" t="str">
            <v>UN</v>
          </cell>
          <cell r="D1523">
            <v>224.51</v>
          </cell>
        </row>
        <row r="1524">
          <cell r="A1524" t="str">
            <v>10.07.82</v>
          </cell>
          <cell r="B1524" t="str">
            <v>HD.12 INSTALACAO P/ 4 CILINDRO GLP 45 KGS EXCLUSIVE ABRIGO</v>
          </cell>
          <cell r="C1524" t="str">
            <v>UN</v>
          </cell>
          <cell r="D1524">
            <v>279.97000000000003</v>
          </cell>
        </row>
        <row r="1525">
          <cell r="A1525" t="str">
            <v>10.07.83</v>
          </cell>
          <cell r="B1525" t="str">
            <v>HD.13 INSTALACAO P/ 6 CILINDROS GLP, 45KG EXCLUSIVE ABRIGO</v>
          </cell>
          <cell r="C1525" t="str">
            <v>UN</v>
          </cell>
          <cell r="D1525">
            <v>331.95</v>
          </cell>
        </row>
        <row r="1526">
          <cell r="A1526" t="str">
            <v>10.07.85</v>
          </cell>
          <cell r="B1526" t="str">
            <v>BUJAO DE GAS DE 13KG COM CARGA</v>
          </cell>
          <cell r="C1526" t="str">
            <v>UN</v>
          </cell>
          <cell r="D1526">
            <v>28.93</v>
          </cell>
        </row>
        <row r="1527">
          <cell r="A1527" t="str">
            <v>10.07.86</v>
          </cell>
          <cell r="B1527" t="str">
            <v>CILINDRO DE G.L.P. DE 45 KG COM CARGA</v>
          </cell>
          <cell r="C1527" t="str">
            <v>UN</v>
          </cell>
          <cell r="D1527">
            <v>108.83</v>
          </cell>
        </row>
        <row r="1528">
          <cell r="A1528" t="str">
            <v>10.07.90</v>
          </cell>
          <cell r="B1528" t="str">
            <v>CAIXA COM COLETOR DE AGUA (SIFAO) PARA REDE DE GAS</v>
          </cell>
          <cell r="C1528" t="str">
            <v>UN</v>
          </cell>
          <cell r="D1528">
            <v>51.29</v>
          </cell>
        </row>
        <row r="1529">
          <cell r="A1529" t="str">
            <v>10.07.95</v>
          </cell>
          <cell r="B1529" t="str">
            <v>PROTECAO ANTICORROSIVA PARA TUBULACAO ENTERRADA</v>
          </cell>
          <cell r="C1529" t="str">
            <v>M</v>
          </cell>
          <cell r="D1529">
            <v>1.53</v>
          </cell>
        </row>
        <row r="1530">
          <cell r="A1530" t="str">
            <v>10.07.98</v>
          </cell>
          <cell r="B1530" t="str">
            <v>ENVELOPAMENTO DE TUBULACAO ENTERRADA,COM CONCRETO</v>
          </cell>
          <cell r="C1530" t="str">
            <v>M</v>
          </cell>
          <cell r="D1530">
            <v>10.9</v>
          </cell>
        </row>
        <row r="1531">
          <cell r="A1531" t="str">
            <v>10.08.00</v>
          </cell>
          <cell r="B1531" t="str">
            <v>REDE DE PREVENCAO E COMBATE A INCENDIOS</v>
          </cell>
        </row>
        <row r="1532">
          <cell r="A1532" t="str">
            <v>10.08.02</v>
          </cell>
          <cell r="B1532" t="str">
            <v>TUBO DE ACO-CARBONO GALVANIZADO,CLASSE MEDIA (DIN2440) - 2 1/2"</v>
          </cell>
          <cell r="C1532" t="str">
            <v>M</v>
          </cell>
          <cell r="D1532">
            <v>69.67</v>
          </cell>
        </row>
        <row r="1533">
          <cell r="A1533" t="str">
            <v>10.08.03</v>
          </cell>
          <cell r="B1533" t="str">
            <v>TUBO DE ACO-CARBONO GALVANIZADO,CLASSE MEDIA (DIN2440) - 3"</v>
          </cell>
          <cell r="C1533" t="str">
            <v>M</v>
          </cell>
          <cell r="D1533">
            <v>78.37</v>
          </cell>
        </row>
        <row r="1534">
          <cell r="A1534" t="str">
            <v>10.08.05</v>
          </cell>
          <cell r="B1534" t="str">
            <v>TUBO DE ACO-CARBONO GALVANIZADO,CLASSE MEDIA (DIN2440) - 4"</v>
          </cell>
          <cell r="C1534" t="str">
            <v>M</v>
          </cell>
          <cell r="D1534">
            <v>104.15</v>
          </cell>
        </row>
        <row r="1535">
          <cell r="A1535" t="str">
            <v>10.08.06</v>
          </cell>
          <cell r="B1535" t="str">
            <v>TUBO DE ACO-CARBONO GALVANIZADO,CLASSE MEDIA (DIN2440) - 6"</v>
          </cell>
          <cell r="C1535" t="str">
            <v>M</v>
          </cell>
          <cell r="D1535">
            <v>146.18</v>
          </cell>
        </row>
        <row r="1536">
          <cell r="A1536" t="str">
            <v>10.08.31</v>
          </cell>
          <cell r="B1536" t="str">
            <v>REGISTRO DE GAVETA,METAL AMARELO - 2 1/2"</v>
          </cell>
          <cell r="C1536" t="str">
            <v>UN</v>
          </cell>
          <cell r="D1536">
            <v>177.6</v>
          </cell>
        </row>
        <row r="1537">
          <cell r="A1537" t="str">
            <v>10.08.32</v>
          </cell>
          <cell r="B1537" t="str">
            <v>REGISTRO DE GAVETA,METAL AMARELO - 3"</v>
          </cell>
          <cell r="C1537" t="str">
            <v>UN</v>
          </cell>
          <cell r="D1537">
            <v>259.14</v>
          </cell>
        </row>
        <row r="1538">
          <cell r="A1538" t="str">
            <v>10.08.34</v>
          </cell>
          <cell r="B1538" t="str">
            <v>REGISTRO DE GAVETA,METAL AMARELO - 4"</v>
          </cell>
          <cell r="C1538" t="str">
            <v>UN</v>
          </cell>
          <cell r="D1538">
            <v>444.48</v>
          </cell>
        </row>
        <row r="1539">
          <cell r="A1539" t="str">
            <v>10.08.41</v>
          </cell>
          <cell r="B1539" t="str">
            <v>VÁLVULA DE RETENÇÃO VERTICAL EM FERRO FUNDIDO FLANGEADO - 2 1/2"</v>
          </cell>
          <cell r="C1539" t="str">
            <v>UN</v>
          </cell>
          <cell r="D1539">
            <v>467.62</v>
          </cell>
        </row>
        <row r="1540">
          <cell r="A1540" t="str">
            <v>10.08.49</v>
          </cell>
          <cell r="B1540" t="str">
            <v>ENVELOPAMENTO DE TUBULACAO ENTERRADA,COM CONCRETO</v>
          </cell>
          <cell r="C1540" t="str">
            <v>M</v>
          </cell>
          <cell r="D1540">
            <v>10.9</v>
          </cell>
        </row>
        <row r="1541">
          <cell r="A1541" t="str">
            <v>10.08.50</v>
          </cell>
          <cell r="B1541" t="str">
            <v>RECALQUE DE PASSEIO C/UNIAO ENG.RAPIDO - REGISTRO TIPO GLOBO 2 1/2"</v>
          </cell>
          <cell r="C1541" t="str">
            <v>UN</v>
          </cell>
          <cell r="D1541">
            <v>173.78</v>
          </cell>
        </row>
        <row r="1542">
          <cell r="A1542" t="str">
            <v>10.08.55</v>
          </cell>
          <cell r="B1542" t="str">
            <v>HIDRANTE COM UNIAO DE ENGATE RAPIDO - REGISTRO TIPO GLOBO 2 1/2"</v>
          </cell>
          <cell r="C1542" t="str">
            <v>UN</v>
          </cell>
          <cell r="D1542">
            <v>134.13</v>
          </cell>
        </row>
        <row r="1543">
          <cell r="A1543" t="str">
            <v>10.08.60</v>
          </cell>
          <cell r="B1543" t="str">
            <v>ABRIGO DE EMBUTIR,PARA HIDRANTE E MANGUEIRA - CHAPA DE ACO N.20</v>
          </cell>
          <cell r="C1543" t="str">
            <v>UN</v>
          </cell>
          <cell r="D1543">
            <v>214.18</v>
          </cell>
        </row>
        <row r="1544">
          <cell r="A1544" t="str">
            <v>10.08.65</v>
          </cell>
          <cell r="B1544" t="str">
            <v>MANGUEIRA DE INCENDIO COM UNIAO DE ENGATE RAPIDO,15M - 1 1/2"</v>
          </cell>
          <cell r="C1544" t="str">
            <v>UN</v>
          </cell>
          <cell r="D1544">
            <v>196.99</v>
          </cell>
        </row>
        <row r="1545">
          <cell r="A1545" t="str">
            <v>10.08.68</v>
          </cell>
          <cell r="B1545" t="str">
            <v>MANGUEIRA DE INCENDIO COM UNIAO DE ENGATE RAPIDO,30M - 1 1/2"</v>
          </cell>
          <cell r="C1545" t="str">
            <v>UN</v>
          </cell>
          <cell r="D1545">
            <v>322.99</v>
          </cell>
        </row>
        <row r="1546">
          <cell r="A1546" t="str">
            <v>10.08.72</v>
          </cell>
          <cell r="B1546" t="str">
            <v>MANGUEIRA DE INCENDIO COM UNIAO DE ENGATE RAPIDO,30M - 2 1/2"</v>
          </cell>
          <cell r="C1546" t="str">
            <v>UN</v>
          </cell>
          <cell r="D1546">
            <v>507.91</v>
          </cell>
        </row>
        <row r="1547">
          <cell r="A1547" t="str">
            <v>10.08.73</v>
          </cell>
          <cell r="B1547" t="str">
            <v>ESGUICHO DE INCENDIO COM ENGATE RAPIDO - 1 1/2"X1/2"</v>
          </cell>
          <cell r="C1547" t="str">
            <v>UN</v>
          </cell>
          <cell r="D1547">
            <v>32.380000000000003</v>
          </cell>
        </row>
        <row r="1548">
          <cell r="A1548" t="str">
            <v>10.08.77</v>
          </cell>
          <cell r="B1548" t="str">
            <v>ESGUICHO DE INCENDIO COM ENGATE RAPIDO - 2 1/2"X5/8"</v>
          </cell>
          <cell r="C1548" t="str">
            <v>UN</v>
          </cell>
          <cell r="D1548">
            <v>78.989999999999995</v>
          </cell>
        </row>
        <row r="1549">
          <cell r="A1549" t="str">
            <v>10.08.80</v>
          </cell>
          <cell r="B1549" t="str">
            <v>EXTINTOR DE INCENDIO COM CARGA DE GAS CARBONICO (CO2) - 4KG</v>
          </cell>
          <cell r="C1549" t="str">
            <v>UN</v>
          </cell>
          <cell r="D1549">
            <v>286.64</v>
          </cell>
        </row>
        <row r="1550">
          <cell r="A1550" t="str">
            <v>10.08.81</v>
          </cell>
          <cell r="B1550" t="str">
            <v>EXTINTOR DE INCENDIO COM CARGA DE GAS CARBONICO (CO2) - 6KG</v>
          </cell>
          <cell r="C1550" t="str">
            <v>UN</v>
          </cell>
          <cell r="D1550">
            <v>304.70999999999998</v>
          </cell>
        </row>
        <row r="1551">
          <cell r="A1551" t="str">
            <v>10.08.82</v>
          </cell>
          <cell r="B1551" t="str">
            <v>EXTINTOR DE INCENDIO COM CARGA DE GAS CARBONICO (CO2) - 10KG</v>
          </cell>
          <cell r="C1551" t="str">
            <v>UN</v>
          </cell>
          <cell r="D1551">
            <v>555.48</v>
          </cell>
        </row>
        <row r="1552">
          <cell r="A1552" t="str">
            <v>10.08.85</v>
          </cell>
          <cell r="B1552" t="str">
            <v>EXTINTOR DE INCENDIO COM CARGA DE AGUA PRESSURIZADA - 10L</v>
          </cell>
          <cell r="C1552" t="str">
            <v>UN</v>
          </cell>
          <cell r="D1552">
            <v>80.22</v>
          </cell>
        </row>
        <row r="1553">
          <cell r="A1553" t="str">
            <v>10.08.88</v>
          </cell>
          <cell r="B1553" t="str">
            <v>EXTINTOR DE INCENDIO COM CARGA DE ESPUMA QUIMICA - 10L</v>
          </cell>
          <cell r="C1553" t="str">
            <v>UN</v>
          </cell>
          <cell r="D1553">
            <v>232.34</v>
          </cell>
        </row>
        <row r="1554">
          <cell r="A1554" t="str">
            <v>10.08.90</v>
          </cell>
          <cell r="B1554" t="str">
            <v>EXTINTOR DE INCENDIO COM CARGA DE PO QUIMICO SECO - 4KG</v>
          </cell>
          <cell r="C1554" t="str">
            <v>UN</v>
          </cell>
          <cell r="D1554">
            <v>79.86</v>
          </cell>
        </row>
        <row r="1555">
          <cell r="A1555" t="str">
            <v>10.08.92</v>
          </cell>
          <cell r="B1555" t="str">
            <v>EXTINTOR DE INCENDIO COM CARGA DE PO QUIMICO SECO - 8KG</v>
          </cell>
          <cell r="C1555" t="str">
            <v>UN</v>
          </cell>
          <cell r="D1555">
            <v>110.13</v>
          </cell>
        </row>
        <row r="1556">
          <cell r="A1556" t="str">
            <v>10.08.93</v>
          </cell>
          <cell r="B1556" t="str">
            <v>EXTINTOR DE INCENDIO COM CARGA DE PO QUIMICO SECO - 12KG</v>
          </cell>
          <cell r="C1556" t="str">
            <v>UN</v>
          </cell>
          <cell r="D1556">
            <v>131.35</v>
          </cell>
        </row>
        <row r="1557">
          <cell r="A1557" t="str">
            <v>10.08.95</v>
          </cell>
          <cell r="B1557" t="str">
            <v>SETA P/HIDRANTE/EXTINTOR DE INCENDIO</v>
          </cell>
          <cell r="C1557" t="str">
            <v>UN</v>
          </cell>
          <cell r="D1557">
            <v>5.71</v>
          </cell>
        </row>
        <row r="1558">
          <cell r="A1558" t="str">
            <v>10.09.00</v>
          </cell>
          <cell r="B1558" t="str">
            <v>REDE DE ESGOTO SANITARIO - TUBULACAO</v>
          </cell>
        </row>
        <row r="1559">
          <cell r="A1559" t="str">
            <v>10.09.10</v>
          </cell>
          <cell r="B1559" t="str">
            <v>TUBO DE FERRO FUNDIDO PARA ESGOTO,LINHA HL - 50MM</v>
          </cell>
          <cell r="C1559" t="str">
            <v>M</v>
          </cell>
          <cell r="D1559">
            <v>126.76</v>
          </cell>
        </row>
        <row r="1560">
          <cell r="A1560" t="str">
            <v>10.09.11</v>
          </cell>
          <cell r="B1560" t="str">
            <v>TUBO DE FERRO FUNDIDO PARA ESGOTO,LINHA HL - 75MM</v>
          </cell>
          <cell r="C1560" t="str">
            <v>M</v>
          </cell>
          <cell r="D1560">
            <v>168.32</v>
          </cell>
        </row>
        <row r="1561">
          <cell r="A1561" t="str">
            <v>10.09.12</v>
          </cell>
          <cell r="B1561" t="str">
            <v>TUBO DE FERRO FUNDIDO PARA ESGOTO,LINHA HL - 100MM</v>
          </cell>
          <cell r="C1561" t="str">
            <v>M</v>
          </cell>
          <cell r="D1561">
            <v>188.55</v>
          </cell>
        </row>
        <row r="1562">
          <cell r="A1562" t="str">
            <v>10.09.13</v>
          </cell>
          <cell r="B1562" t="str">
            <v>TUBO DE FERRO FUNDIDO PARA ESGOTO,LINHA HL - 150MM</v>
          </cell>
          <cell r="C1562" t="str">
            <v>M</v>
          </cell>
          <cell r="D1562">
            <v>256.62</v>
          </cell>
        </row>
        <row r="1563">
          <cell r="A1563" t="str">
            <v>10.09.30</v>
          </cell>
          <cell r="B1563" t="str">
            <v>TUBO DE PVC RIGIDO,PONTA E BOLSA (LINHA ESGOTO) - 40MM (1 1/2")</v>
          </cell>
          <cell r="C1563" t="str">
            <v>M</v>
          </cell>
          <cell r="D1563">
            <v>11.59</v>
          </cell>
        </row>
        <row r="1564">
          <cell r="A1564" t="str">
            <v>10.09.31</v>
          </cell>
          <cell r="B1564" t="str">
            <v>TUBO DE PVC RIGIDO,PONTA E BOLSA (LINHA ESGOTO) - 50MM (2")</v>
          </cell>
          <cell r="C1564" t="str">
            <v>M</v>
          </cell>
          <cell r="D1564">
            <v>13.88</v>
          </cell>
        </row>
        <row r="1565">
          <cell r="A1565" t="str">
            <v>10.09.32</v>
          </cell>
          <cell r="B1565" t="str">
            <v>TUBO DE PVC RIGIDO,PONTA E BOLSA (LINHA ESGOTO) - 75MM (3")</v>
          </cell>
          <cell r="C1565" t="str">
            <v>M</v>
          </cell>
          <cell r="D1565">
            <v>19.66</v>
          </cell>
        </row>
        <row r="1566">
          <cell r="A1566" t="str">
            <v>10.09.33</v>
          </cell>
          <cell r="B1566" t="str">
            <v>TUBO DE PVC RIGIDO,PONTA E BOLSA (LINHA ESGOTO) - 100MM (4")</v>
          </cell>
          <cell r="C1566" t="str">
            <v>M</v>
          </cell>
          <cell r="D1566">
            <v>23.23</v>
          </cell>
        </row>
        <row r="1567">
          <cell r="A1567" t="str">
            <v>10.09.34</v>
          </cell>
          <cell r="B1567" t="str">
            <v>TUBO DE PVC RIGIDO,PONTA E BOLSA (LINHA ESGOTO) - 150MM (6")</v>
          </cell>
          <cell r="C1567" t="str">
            <v>M</v>
          </cell>
          <cell r="D1567">
            <v>39.299999999999997</v>
          </cell>
        </row>
        <row r="1568">
          <cell r="A1568" t="str">
            <v>10.09.35</v>
          </cell>
          <cell r="B1568" t="str">
            <v>TUBO DE PVC RIGIDO,PONTA E BOLSA (LINHA ESGOTO) - 200MM (8")</v>
          </cell>
          <cell r="C1568" t="str">
            <v>M</v>
          </cell>
          <cell r="D1568">
            <v>44.62</v>
          </cell>
        </row>
        <row r="1569">
          <cell r="A1569" t="str">
            <v>10.09.98</v>
          </cell>
          <cell r="B1569" t="str">
            <v>ENVELOPAMENTO DE TUBULACAO ENTERRADA,COM CONCRETO</v>
          </cell>
          <cell r="C1569" t="str">
            <v>M</v>
          </cell>
          <cell r="D1569">
            <v>10.9</v>
          </cell>
        </row>
        <row r="1570">
          <cell r="A1570" t="str">
            <v>10.10.00</v>
          </cell>
          <cell r="B1570" t="str">
            <v>REDE DE ESGOTO SANITARIO - ACESSORIOS</v>
          </cell>
        </row>
        <row r="1571">
          <cell r="A1571" t="str">
            <v>10.10.01</v>
          </cell>
          <cell r="B1571" t="str">
            <v>RALO SECO DE PVC RIGIDO, COM SAÍDA SOLD. DE 40MM DIAM. 100MM</v>
          </cell>
          <cell r="C1571" t="str">
            <v>UN</v>
          </cell>
          <cell r="D1571">
            <v>38.83</v>
          </cell>
        </row>
        <row r="1572">
          <cell r="A1572" t="str">
            <v>10.10.10</v>
          </cell>
          <cell r="B1572" t="str">
            <v>CAIXA SIFONADA DE PVC RIGIDO - 100X150MM</v>
          </cell>
          <cell r="C1572" t="str">
            <v>UN</v>
          </cell>
          <cell r="D1572">
            <v>43.82</v>
          </cell>
        </row>
        <row r="1573">
          <cell r="A1573" t="str">
            <v>10.10.12</v>
          </cell>
          <cell r="B1573" t="str">
            <v>CAIXA SIFONADA DE PVC RIGIDO - 150X150MM</v>
          </cell>
          <cell r="C1573" t="str">
            <v>UN</v>
          </cell>
          <cell r="D1573">
            <v>54.81</v>
          </cell>
        </row>
        <row r="1574">
          <cell r="A1574" t="str">
            <v>10.10.15</v>
          </cell>
          <cell r="B1574" t="str">
            <v>CAIXA SIFONADA PVC RIGIDO 250X230X75MM</v>
          </cell>
          <cell r="C1574" t="str">
            <v>UN</v>
          </cell>
          <cell r="D1574">
            <v>74.56</v>
          </cell>
        </row>
        <row r="1575">
          <cell r="A1575" t="str">
            <v>10.10.35</v>
          </cell>
          <cell r="B1575" t="str">
            <v>RALO SECO DE FERRO FUNDIDO,COM SAIDA VERTICAL (HL) - DIAMETRO 100MM</v>
          </cell>
          <cell r="C1575" t="str">
            <v>UN</v>
          </cell>
          <cell r="D1575">
            <v>50.8</v>
          </cell>
        </row>
        <row r="1576">
          <cell r="A1576" t="str">
            <v>10.10.59</v>
          </cell>
          <cell r="B1576" t="str">
            <v>CAIXA DE GORDURA,ALVENARIA DE TIJOLOS MACICOS COMUNS - 60X60CM</v>
          </cell>
          <cell r="C1576" t="str">
            <v>UN</v>
          </cell>
          <cell r="D1576">
            <v>97.81</v>
          </cell>
        </row>
        <row r="1577">
          <cell r="A1577" t="str">
            <v>10.10.60</v>
          </cell>
          <cell r="B1577" t="str">
            <v>FOSSA SEPTICA EM ANEIS DE CONCRETO, PARA 10 PESSOAS - 1,40 X 1,20M</v>
          </cell>
          <cell r="C1577" t="str">
            <v>UN</v>
          </cell>
          <cell r="D1577">
            <v>1381.37</v>
          </cell>
        </row>
        <row r="1578">
          <cell r="A1578" t="str">
            <v>10.10.61</v>
          </cell>
          <cell r="B1578" t="str">
            <v>FOSSA SEPTICA EM ANEIS DE CONCRETO, PARA 20 PESSOAS - 1,40 X 1,70M</v>
          </cell>
          <cell r="C1578" t="str">
            <v>UN</v>
          </cell>
          <cell r="D1578">
            <v>1730.59</v>
          </cell>
        </row>
        <row r="1579">
          <cell r="A1579" t="str">
            <v>10.10.64</v>
          </cell>
          <cell r="B1579" t="str">
            <v>FOSSA SEPTICA EM ANEIS DE CONCRETO, PARA 100 PESSOAS - 2,40 X 2,50M</v>
          </cell>
          <cell r="C1579" t="str">
            <v>UN</v>
          </cell>
          <cell r="D1579">
            <v>4875.53</v>
          </cell>
        </row>
        <row r="1580">
          <cell r="A1580" t="str">
            <v>10.10.66</v>
          </cell>
          <cell r="B1580" t="str">
            <v>FOSSA SEPTICA EM ANEIS DE CONCRETO, PARA 140 PESSOAS - 2,40 X 3,50M</v>
          </cell>
          <cell r="C1580" t="str">
            <v>UN</v>
          </cell>
          <cell r="D1580">
            <v>6253.79</v>
          </cell>
        </row>
        <row r="1581">
          <cell r="A1581" t="str">
            <v>10.10.70</v>
          </cell>
          <cell r="B1581" t="str">
            <v>SUMIDOURO, DIAMETRO INTERNO 2,00M - POCO ABSORVENTE</v>
          </cell>
          <cell r="C1581" t="str">
            <v>M</v>
          </cell>
          <cell r="D1581">
            <v>293.06</v>
          </cell>
        </row>
        <row r="1582">
          <cell r="A1582" t="str">
            <v>10.10.71</v>
          </cell>
          <cell r="B1582" t="str">
            <v>SUMIDOURO, DIAMETRO INTERNO 2,00M - TAMPAO DE CONCRETO</v>
          </cell>
          <cell r="C1582" t="str">
            <v>UN</v>
          </cell>
          <cell r="D1582">
            <v>534.48</v>
          </cell>
        </row>
        <row r="1583">
          <cell r="A1583" t="str">
            <v>10.10.81</v>
          </cell>
          <cell r="B1583" t="str">
            <v>FILTRO ANAEROBICO D=3,00M H=2,00M</v>
          </cell>
          <cell r="C1583" t="str">
            <v>UN</v>
          </cell>
          <cell r="D1583">
            <v>5716.94</v>
          </cell>
        </row>
        <row r="1584">
          <cell r="A1584" t="str">
            <v>10.10.84</v>
          </cell>
          <cell r="B1584" t="str">
            <v>ANEL DE CONCRETO D=2,00 H=0,50M</v>
          </cell>
          <cell r="C1584" t="str">
            <v>UN</v>
          </cell>
          <cell r="D1584">
            <v>383.91</v>
          </cell>
        </row>
        <row r="1585">
          <cell r="A1585" t="str">
            <v>10.10.85</v>
          </cell>
          <cell r="B1585" t="str">
            <v>ANEL DE CONCRETO D=3,00 H=0,50M</v>
          </cell>
          <cell r="C1585" t="str">
            <v>UN</v>
          </cell>
          <cell r="D1585">
            <v>655.03</v>
          </cell>
        </row>
        <row r="1586">
          <cell r="A1586" t="str">
            <v>10.10.94</v>
          </cell>
          <cell r="B1586" t="str">
            <v>CAIXA DE LIGACAO OU INSPECAO - ESCAVACAO E APILOAMENTO</v>
          </cell>
          <cell r="C1586" t="str">
            <v>M3</v>
          </cell>
          <cell r="D1586">
            <v>16.940000000000001</v>
          </cell>
        </row>
        <row r="1587">
          <cell r="A1587" t="str">
            <v>10.10.95</v>
          </cell>
          <cell r="B1587" t="str">
            <v>CAIXA DE LIGACAO OU INSPECAO - LASTRO DE CONCRETO(FUNDO)</v>
          </cell>
          <cell r="C1587" t="str">
            <v>M3</v>
          </cell>
          <cell r="D1587">
            <v>258.01</v>
          </cell>
        </row>
        <row r="1588">
          <cell r="A1588" t="str">
            <v>10.10.96</v>
          </cell>
          <cell r="B1588" t="str">
            <v>CAIXA DE LIGACAO OU INSPECAO - ALVENARIA DE 1/2 TIJOLO,REVESTIDA</v>
          </cell>
          <cell r="C1588" t="str">
            <v>M2</v>
          </cell>
          <cell r="D1588">
            <v>79.58</v>
          </cell>
        </row>
        <row r="1589">
          <cell r="A1589" t="str">
            <v>10.10.97</v>
          </cell>
          <cell r="B1589" t="str">
            <v>CAIXA DE LIGACAO OU INSPECAO - ALVENARIA DE 1 TIJOLO,REVESTIDA</v>
          </cell>
          <cell r="C1589" t="str">
            <v>M2</v>
          </cell>
          <cell r="D1589">
            <v>116.54</v>
          </cell>
        </row>
        <row r="1590">
          <cell r="A1590" t="str">
            <v>10.10.98</v>
          </cell>
          <cell r="B1590" t="str">
            <v>CAIXA DE LIGACAO OU INSPECAO - TAMPA DE CONCRETO</v>
          </cell>
          <cell r="C1590" t="str">
            <v>M2</v>
          </cell>
          <cell r="D1590">
            <v>76.98</v>
          </cell>
        </row>
        <row r="1591">
          <cell r="A1591" t="str">
            <v>10.11.00</v>
          </cell>
          <cell r="B1591" t="str">
            <v>REDE DE AGUAS PLUVIAIS - CAPTACAO</v>
          </cell>
        </row>
        <row r="1592">
          <cell r="A1592" t="str">
            <v>10.11.01</v>
          </cell>
          <cell r="B1592" t="str">
            <v>CALHA EM CHAPA DE ACO GALVANIZADO N.24 - DESENVOLVIMENTO 33CM</v>
          </cell>
          <cell r="C1592" t="str">
            <v>M</v>
          </cell>
          <cell r="D1592">
            <v>19.149999999999999</v>
          </cell>
        </row>
        <row r="1593">
          <cell r="A1593" t="str">
            <v>10.11.02</v>
          </cell>
          <cell r="B1593" t="str">
            <v>CALHA EM CHAPA DE ACO GALVANIZADO N.24 - DESENVOLVIMENTO 50CM</v>
          </cell>
          <cell r="C1593" t="str">
            <v>M</v>
          </cell>
          <cell r="D1593">
            <v>29.1</v>
          </cell>
        </row>
        <row r="1594">
          <cell r="A1594" t="str">
            <v>10.11.03</v>
          </cell>
          <cell r="B1594" t="str">
            <v>CALHA EM CHAPA DE ACO GALVANIZADO N.24 - DESENVOLVIMENTO 100CM</v>
          </cell>
          <cell r="C1594" t="str">
            <v>M</v>
          </cell>
          <cell r="D1594">
            <v>54.55</v>
          </cell>
        </row>
        <row r="1595">
          <cell r="A1595" t="str">
            <v>10.11.30</v>
          </cell>
          <cell r="B1595" t="str">
            <v>RUFO EM CHAPA DE ACO GALVANIZADO N.24 - DESENVOLVIMENTO 16CM</v>
          </cell>
          <cell r="C1595" t="str">
            <v>M</v>
          </cell>
          <cell r="D1595">
            <v>10.220000000000001</v>
          </cell>
        </row>
        <row r="1596">
          <cell r="A1596" t="str">
            <v>10.11.31</v>
          </cell>
          <cell r="B1596" t="str">
            <v>RUFO EM CHAPA DE ACO GALVANIZADO N.24 - DESENVOLVIMENTO 25CM</v>
          </cell>
          <cell r="C1596" t="str">
            <v>M</v>
          </cell>
          <cell r="D1596">
            <v>13.53</v>
          </cell>
        </row>
        <row r="1597">
          <cell r="A1597" t="str">
            <v>10.11.32</v>
          </cell>
          <cell r="B1597" t="str">
            <v>RUFO EM CHAPA DE ACO GALVANIZADO N.24 - DESENVOLVIMENTO 33CM</v>
          </cell>
          <cell r="C1597" t="str">
            <v>M</v>
          </cell>
          <cell r="D1597">
            <v>18.07</v>
          </cell>
        </row>
        <row r="1598">
          <cell r="A1598" t="str">
            <v>10.11.33</v>
          </cell>
          <cell r="B1598" t="str">
            <v>RUFO EM CHAPA DE ACO GALVANIZADO N.24 - DESENVOLVIMENTO 50CM</v>
          </cell>
          <cell r="C1598" t="str">
            <v>M</v>
          </cell>
          <cell r="D1598">
            <v>27.17</v>
          </cell>
        </row>
        <row r="1599">
          <cell r="A1599" t="str">
            <v>10.11.34</v>
          </cell>
          <cell r="B1599" t="str">
            <v>RUFO EM CHAPA DE ACO GALVANIZADO N.24 - DESENVOLVIMENTO 100CM</v>
          </cell>
          <cell r="C1599" t="str">
            <v>M</v>
          </cell>
          <cell r="D1599">
            <v>50.7</v>
          </cell>
        </row>
        <row r="1600">
          <cell r="A1600" t="str">
            <v>10.11.35</v>
          </cell>
          <cell r="B1600" t="str">
            <v>RUFO EM CHAPA DE ACO GALVANIZADO N.24 - DESENVOLVIMENTO 130CM</v>
          </cell>
          <cell r="C1600" t="str">
            <v>M</v>
          </cell>
          <cell r="D1600">
            <v>62.75</v>
          </cell>
        </row>
        <row r="1601">
          <cell r="A1601" t="str">
            <v>10.11.36</v>
          </cell>
          <cell r="B1601" t="str">
            <v>RUFO EM CHAPA DE ACO GALVANIZADO N.24 - DESENVOLVIMENTO 140 CM</v>
          </cell>
          <cell r="C1601" t="str">
            <v>M</v>
          </cell>
          <cell r="D1601">
            <v>64.489999999999995</v>
          </cell>
        </row>
        <row r="1602">
          <cell r="A1602" t="str">
            <v>10.11.70</v>
          </cell>
          <cell r="B1602" t="str">
            <v>CANALETA DE CONCRETO,TIPO GUIA E SARJETA - SECCAO 15X40CM</v>
          </cell>
          <cell r="C1602" t="str">
            <v>M</v>
          </cell>
          <cell r="D1602">
            <v>30.93</v>
          </cell>
        </row>
        <row r="1603">
          <cell r="A1603" t="str">
            <v>10.11.71</v>
          </cell>
          <cell r="B1603" t="str">
            <v>CANALETA DE CONCRETO,TIPO GUIA E SARJETA - SECCAO 15X50CM</v>
          </cell>
          <cell r="C1603" t="str">
            <v>M</v>
          </cell>
          <cell r="D1603">
            <v>34.36</v>
          </cell>
        </row>
        <row r="1604">
          <cell r="A1604" t="str">
            <v>10.11.72</v>
          </cell>
          <cell r="B1604" t="str">
            <v>HC.01-CANALETA DE CONC.DE A.P.P/TAMPA/GRELHA DE CONC.OU FERRO L=30CM</v>
          </cell>
          <cell r="C1604" t="str">
            <v>M</v>
          </cell>
          <cell r="D1604">
            <v>32.409999999999997</v>
          </cell>
        </row>
        <row r="1605">
          <cell r="A1605" t="str">
            <v>10.11.73</v>
          </cell>
          <cell r="B1605" t="str">
            <v>HC.02-CANALETA DE CONC.DE A.P.P/TAMPA/GRELHA DE CONC.OU FERRO L=40CM</v>
          </cell>
          <cell r="C1605" t="str">
            <v>M</v>
          </cell>
          <cell r="D1605">
            <v>35.03</v>
          </cell>
        </row>
        <row r="1606">
          <cell r="A1606" t="str">
            <v>10.11.76</v>
          </cell>
          <cell r="B1606" t="str">
            <v>CANALETA MEIA CANA EM CONCRETO D=30CM</v>
          </cell>
          <cell r="C1606" t="str">
            <v>M</v>
          </cell>
          <cell r="D1606">
            <v>22.65</v>
          </cell>
        </row>
        <row r="1607">
          <cell r="A1607" t="str">
            <v>10.11.77</v>
          </cell>
          <cell r="B1607" t="str">
            <v>CANALETA MEIA CANA EM CONCRETO D=40CM</v>
          </cell>
          <cell r="C1607" t="str">
            <v>M</v>
          </cell>
          <cell r="D1607">
            <v>35.840000000000003</v>
          </cell>
        </row>
        <row r="1608">
          <cell r="A1608" t="str">
            <v>10.11.85</v>
          </cell>
          <cell r="B1608" t="str">
            <v>HV.24-CANALETA DE ALVENARIA P/GRELHA DE FERRO  L=20CM</v>
          </cell>
          <cell r="C1608" t="str">
            <v>M</v>
          </cell>
          <cell r="D1608">
            <v>22.42</v>
          </cell>
        </row>
        <row r="1609">
          <cell r="A1609" t="str">
            <v>10.11.86</v>
          </cell>
          <cell r="B1609" t="str">
            <v>HV.22-CANALETA DE ALV.P/GRELHA OU TAMPA DE CONCRETO  L=30CM</v>
          </cell>
          <cell r="C1609" t="str">
            <v>M</v>
          </cell>
          <cell r="D1609">
            <v>43.6</v>
          </cell>
        </row>
        <row r="1610">
          <cell r="A1610" t="str">
            <v>10.11.87</v>
          </cell>
          <cell r="B1610" t="str">
            <v>HV.23-CANALETA DE ALV.P/GRELHA OU TAMPA DE CONCRETO  L=40CM</v>
          </cell>
          <cell r="C1610" t="str">
            <v>M</v>
          </cell>
          <cell r="D1610">
            <v>48.02</v>
          </cell>
        </row>
        <row r="1611">
          <cell r="A1611" t="str">
            <v>10.11.89</v>
          </cell>
          <cell r="B1611" t="str">
            <v>CANTONEIRA DE FERRO 1"X1"X1/8" P/APOIO E CHUMB.DAS GRELHAS DE FERRO</v>
          </cell>
          <cell r="C1611" t="str">
            <v>M</v>
          </cell>
          <cell r="D1611">
            <v>20.69</v>
          </cell>
        </row>
        <row r="1612">
          <cell r="A1612" t="str">
            <v>10.11.90</v>
          </cell>
          <cell r="B1612" t="str">
            <v>HC-05 GRELHA DE CONCRETO PARA CANALETA - L=30CM</v>
          </cell>
          <cell r="C1612" t="str">
            <v>M</v>
          </cell>
          <cell r="D1612">
            <v>36.909999999999997</v>
          </cell>
        </row>
        <row r="1613">
          <cell r="A1613" t="str">
            <v>10.11.91</v>
          </cell>
          <cell r="B1613" t="str">
            <v>HP-01 GRELHA DE FERRO FUNDIDO PARA CANALETA - L=20CM</v>
          </cell>
          <cell r="C1613" t="str">
            <v>M</v>
          </cell>
          <cell r="D1613">
            <v>53.84</v>
          </cell>
        </row>
        <row r="1614">
          <cell r="A1614" t="str">
            <v>10.11.92</v>
          </cell>
          <cell r="B1614" t="str">
            <v>HP-02 GRELHA DE FERRO PERFILADO PARA CANALETA - L=30CM</v>
          </cell>
          <cell r="C1614" t="str">
            <v>M</v>
          </cell>
          <cell r="D1614">
            <v>48.15</v>
          </cell>
        </row>
        <row r="1615">
          <cell r="A1615" t="str">
            <v>10.11.93</v>
          </cell>
          <cell r="B1615" t="str">
            <v>GRELHA DE FERRO PERFILADO PARA CANALETAS A CEU ABERTO - 40CM</v>
          </cell>
          <cell r="C1615" t="str">
            <v>M</v>
          </cell>
          <cell r="D1615">
            <v>136.61000000000001</v>
          </cell>
        </row>
        <row r="1616">
          <cell r="A1616" t="str">
            <v>10.11.94</v>
          </cell>
          <cell r="B1616" t="str">
            <v>GRELHA DE FERRO PERFILADO PARA CANALETAS A CEU ABERTO - 50CM</v>
          </cell>
          <cell r="C1616" t="str">
            <v>M</v>
          </cell>
          <cell r="D1616">
            <v>181.03</v>
          </cell>
        </row>
        <row r="1617">
          <cell r="A1617" t="str">
            <v>10.11.95</v>
          </cell>
          <cell r="B1617" t="str">
            <v>GRELHA DE ALUMINIO POLIDO L=10CM</v>
          </cell>
          <cell r="C1617" t="str">
            <v>M</v>
          </cell>
          <cell r="D1617">
            <v>35.520000000000003</v>
          </cell>
        </row>
        <row r="1618">
          <cell r="A1618" t="str">
            <v>10.11.96</v>
          </cell>
          <cell r="B1618" t="str">
            <v>HC.03-TAMPA DE CONCRETO P/CANALETA DE A.P.L=0,30M</v>
          </cell>
          <cell r="C1618" t="str">
            <v>M</v>
          </cell>
          <cell r="D1618">
            <v>19.98</v>
          </cell>
        </row>
        <row r="1619">
          <cell r="A1619" t="str">
            <v>10.11.97</v>
          </cell>
          <cell r="B1619" t="str">
            <v>HC.04-TAMPA DE CONCRETO P/CANALETA DE A.P.L=0,40M</v>
          </cell>
          <cell r="C1619" t="str">
            <v>M</v>
          </cell>
          <cell r="D1619">
            <v>26.04</v>
          </cell>
        </row>
        <row r="1620">
          <cell r="A1620" t="str">
            <v>10.11.98</v>
          </cell>
          <cell r="B1620" t="str">
            <v>GRELHA DE FERRO FUNDIDO PARA GARGULA DE PASSEIO - 15X15CM</v>
          </cell>
          <cell r="C1620" t="str">
            <v>UN</v>
          </cell>
          <cell r="D1620">
            <v>5.33</v>
          </cell>
        </row>
        <row r="1621">
          <cell r="A1621" t="str">
            <v>10.12.00</v>
          </cell>
          <cell r="B1621" t="str">
            <v>REDE DE AGUAS PLUVIAIS - TUBULACAO</v>
          </cell>
        </row>
        <row r="1622">
          <cell r="A1622" t="str">
            <v>10.12.10</v>
          </cell>
          <cell r="B1622" t="str">
            <v>CONDUTOR EM TUBO DE FERRO FUNDIDO PARA ESGOTO,LINHA HL - 50MM</v>
          </cell>
          <cell r="C1622" t="str">
            <v>M</v>
          </cell>
          <cell r="D1622">
            <v>73.69</v>
          </cell>
        </row>
        <row r="1623">
          <cell r="A1623" t="str">
            <v>10.12.11</v>
          </cell>
          <cell r="B1623" t="str">
            <v>CONDUTOR EM TUBO DE FERRO FUNDIDO PARA ESGOTO,LINHA HL - 75MM</v>
          </cell>
          <cell r="C1623" t="str">
            <v>M</v>
          </cell>
          <cell r="D1623">
            <v>101.6</v>
          </cell>
        </row>
        <row r="1624">
          <cell r="A1624" t="str">
            <v>10.12.12</v>
          </cell>
          <cell r="B1624" t="str">
            <v>CONDUTOR EM TUBO DE FERRO FUNDIDO PARA ESGOTO,LINHA HL - 100MM</v>
          </cell>
          <cell r="C1624" t="str">
            <v>M</v>
          </cell>
          <cell r="D1624">
            <v>121.04</v>
          </cell>
        </row>
        <row r="1625">
          <cell r="A1625" t="str">
            <v>10.12.13</v>
          </cell>
          <cell r="B1625" t="str">
            <v>CONDUTOR EM TUBO DE FERRO FUNDIDO PARA ESGOTO,LINHA HL - 150MM</v>
          </cell>
          <cell r="C1625" t="str">
            <v>M</v>
          </cell>
          <cell r="D1625">
            <v>177.85</v>
          </cell>
        </row>
        <row r="1626">
          <cell r="A1626" t="str">
            <v>10.12.14</v>
          </cell>
          <cell r="B1626" t="str">
            <v>CONDUTOR EM TUBO DE PVC RIGIDO,PONTA E BOLSA - 50MM (2")</v>
          </cell>
          <cell r="C1626" t="str">
            <v>M</v>
          </cell>
          <cell r="D1626">
            <v>8.98</v>
          </cell>
        </row>
        <row r="1627">
          <cell r="A1627" t="str">
            <v>10.12.15</v>
          </cell>
          <cell r="B1627" t="str">
            <v>CONDUTOR EM TUBO DE PVC RIGIDO,PONTA E BOLSA - 75MM (3")</v>
          </cell>
          <cell r="C1627" t="str">
            <v>M</v>
          </cell>
          <cell r="D1627">
            <v>11.71</v>
          </cell>
        </row>
        <row r="1628">
          <cell r="A1628" t="str">
            <v>10.12.16</v>
          </cell>
          <cell r="B1628" t="str">
            <v>CONDUTOR EM TUBO DE PVC RIGIDO,PONTA E BOLSA - 100MM (4")</v>
          </cell>
          <cell r="C1628" t="str">
            <v>M</v>
          </cell>
          <cell r="D1628">
            <v>13.66</v>
          </cell>
        </row>
        <row r="1629">
          <cell r="A1629" t="str">
            <v>10.12.17</v>
          </cell>
          <cell r="B1629" t="str">
            <v>CONDUTOR EM TUBO DE PVC RIGIDO,PONTA E BOLSA - 150MM (6")</v>
          </cell>
          <cell r="C1629" t="str">
            <v>M</v>
          </cell>
          <cell r="D1629">
            <v>26.38</v>
          </cell>
        </row>
        <row r="1630">
          <cell r="A1630" t="str">
            <v>10.12.18</v>
          </cell>
          <cell r="B1630" t="str">
            <v>CONDUTOR EM TUBO DE PVC RIGIDO,PONTA E BOLSA - 200MM (8")</v>
          </cell>
          <cell r="C1630" t="str">
            <v>M</v>
          </cell>
          <cell r="D1630">
            <v>31.49</v>
          </cell>
        </row>
        <row r="1631">
          <cell r="A1631" t="str">
            <v>10.12.26</v>
          </cell>
          <cell r="B1631" t="str">
            <v>GRELHA HEMISFERICA DE FERRO FUNDIDO - 75MM</v>
          </cell>
          <cell r="C1631" t="str">
            <v>UN</v>
          </cell>
          <cell r="D1631">
            <v>4.7300000000000004</v>
          </cell>
        </row>
        <row r="1632">
          <cell r="A1632" t="str">
            <v>10.12.27</v>
          </cell>
          <cell r="B1632" t="str">
            <v>GRELHA HEMISFERICA DE FERRO FUNDIDO - 100MM</v>
          </cell>
          <cell r="C1632" t="str">
            <v>UN</v>
          </cell>
          <cell r="D1632">
            <v>5.52</v>
          </cell>
        </row>
        <row r="1633">
          <cell r="A1633" t="str">
            <v>10.12.28</v>
          </cell>
          <cell r="B1633" t="str">
            <v>GRELHA HEMISFERICA DE FERRO FUNDIDO - 150MM</v>
          </cell>
          <cell r="C1633" t="str">
            <v>UN</v>
          </cell>
          <cell r="D1633">
            <v>11.67</v>
          </cell>
        </row>
        <row r="1634">
          <cell r="A1634" t="str">
            <v>10.12.29</v>
          </cell>
          <cell r="B1634" t="str">
            <v>CURVA DE FERRO FUNDIDO,LINHA HL (LIGACAO REDE-CONDUTOR) - 50MM</v>
          </cell>
          <cell r="C1634" t="str">
            <v>UN</v>
          </cell>
          <cell r="D1634">
            <v>47.22</v>
          </cell>
        </row>
        <row r="1635">
          <cell r="A1635" t="str">
            <v>10.12.30</v>
          </cell>
          <cell r="B1635" t="str">
            <v>CURVA DE FERRO FUNDIDO,LINHA HL (LIGACAO REDE-CONDUTOR) - 75MM</v>
          </cell>
          <cell r="C1635" t="str">
            <v>UN</v>
          </cell>
          <cell r="D1635">
            <v>62.96</v>
          </cell>
        </row>
        <row r="1636">
          <cell r="A1636" t="str">
            <v>10.12.31</v>
          </cell>
          <cell r="B1636" t="str">
            <v>CURVA DE FERRO FUNDIDO,LINHA HL (LIGACAO REDE-CONDUTOR) - 100MM</v>
          </cell>
          <cell r="C1636" t="str">
            <v>UN</v>
          </cell>
          <cell r="D1636">
            <v>83.59</v>
          </cell>
        </row>
        <row r="1637">
          <cell r="A1637" t="str">
            <v>10.12.32</v>
          </cell>
          <cell r="B1637" t="str">
            <v>CURVA DE FERRO FUNDIDO,LINHA HL (LIGACAO REDE-CONDUTOR) - 150MM</v>
          </cell>
          <cell r="C1637" t="str">
            <v>UN</v>
          </cell>
          <cell r="D1637">
            <v>151.69999999999999</v>
          </cell>
        </row>
        <row r="1638">
          <cell r="A1638" t="str">
            <v>10.12.34</v>
          </cell>
          <cell r="B1638" t="str">
            <v>LIGACAO P/DESPEJO LIVRE EM SARJETAS,C/TUBO DE FERRO FUNDIDO - 100MM</v>
          </cell>
          <cell r="C1638" t="str">
            <v>M</v>
          </cell>
          <cell r="D1638">
            <v>103.81</v>
          </cell>
        </row>
        <row r="1639">
          <cell r="A1639" t="str">
            <v>10.12.80</v>
          </cell>
          <cell r="B1639" t="str">
            <v>TUBO DE CONCRETO - DIAMETRO DE 30CM</v>
          </cell>
          <cell r="C1639" t="str">
            <v>M</v>
          </cell>
          <cell r="D1639">
            <v>46.62</v>
          </cell>
        </row>
        <row r="1640">
          <cell r="A1640" t="str">
            <v>10.12.81</v>
          </cell>
          <cell r="B1640" t="str">
            <v>TUBO DE CONCRETO - DIAMETRO DE 40CM</v>
          </cell>
          <cell r="C1640" t="str">
            <v>M</v>
          </cell>
          <cell r="D1640">
            <v>54.07</v>
          </cell>
        </row>
        <row r="1641">
          <cell r="A1641" t="str">
            <v>10.12.82</v>
          </cell>
          <cell r="B1641" t="str">
            <v>TUBO DE CONCRETO - DIAMETRO DE 50CM</v>
          </cell>
          <cell r="C1641" t="str">
            <v>M</v>
          </cell>
          <cell r="D1641">
            <v>72.650000000000006</v>
          </cell>
        </row>
        <row r="1642">
          <cell r="A1642" t="str">
            <v>10.12.83</v>
          </cell>
          <cell r="B1642" t="str">
            <v>TUBO DE CONCRETO - DIAMETRO DE 60CM</v>
          </cell>
          <cell r="C1642" t="str">
            <v>M</v>
          </cell>
          <cell r="D1642">
            <v>87.56</v>
          </cell>
        </row>
        <row r="1643">
          <cell r="A1643" t="str">
            <v>10.12.90</v>
          </cell>
          <cell r="B1643" t="str">
            <v>CAIXA DE LIGACAO OU INSPECAO - ESCAVACAO E APILOAMENTO</v>
          </cell>
          <cell r="C1643" t="str">
            <v>M3</v>
          </cell>
          <cell r="D1643">
            <v>16.940000000000001</v>
          </cell>
        </row>
        <row r="1644">
          <cell r="A1644" t="str">
            <v>10.12.91</v>
          </cell>
          <cell r="B1644" t="str">
            <v>CAIXA DE LIGACAO OU INSPECAO - LASTRO DE CONCRETO(FUNDO)</v>
          </cell>
          <cell r="C1644" t="str">
            <v>M3</v>
          </cell>
          <cell r="D1644">
            <v>275.23</v>
          </cell>
        </row>
        <row r="1645">
          <cell r="A1645" t="str">
            <v>10.12.92</v>
          </cell>
          <cell r="B1645" t="str">
            <v>CAIXA DE LIGACAO OU INSPECAO - ALVENARIA DE 1/2 TIJOLO,REVESTIDA</v>
          </cell>
          <cell r="C1645" t="str">
            <v>M2</v>
          </cell>
          <cell r="D1645">
            <v>71.569999999999993</v>
          </cell>
        </row>
        <row r="1646">
          <cell r="A1646" t="str">
            <v>10.12.93</v>
          </cell>
          <cell r="B1646" t="str">
            <v>CAIXA DE LIGACAO OU INSPECAO - ALVENARIA DE 1 TIJOLO,REVESTIDA</v>
          </cell>
          <cell r="C1646" t="str">
            <v>M2</v>
          </cell>
          <cell r="D1646">
            <v>108.53</v>
          </cell>
        </row>
        <row r="1647">
          <cell r="A1647" t="str">
            <v>10.12.94</v>
          </cell>
          <cell r="B1647" t="str">
            <v>CAIXA DE LIGACAO OU INSPECAO - TAMPA DE CONCRETO</v>
          </cell>
          <cell r="C1647" t="str">
            <v>M2</v>
          </cell>
          <cell r="D1647">
            <v>76.989999999999995</v>
          </cell>
        </row>
        <row r="1648">
          <cell r="A1648" t="str">
            <v>10.12.98</v>
          </cell>
          <cell r="B1648" t="str">
            <v>ENVELOPAMENTO DE TUBULACAO ENTERRADA,COM CONCRETO</v>
          </cell>
          <cell r="C1648" t="str">
            <v>M</v>
          </cell>
          <cell r="D1648">
            <v>10.9</v>
          </cell>
        </row>
        <row r="1649">
          <cell r="A1649" t="str">
            <v>10.13.00</v>
          </cell>
          <cell r="B1649" t="str">
            <v>APARELHOS SANITARIOS E EQUIPAMENTOS</v>
          </cell>
        </row>
        <row r="1650">
          <cell r="A1650" t="str">
            <v>10.13.01</v>
          </cell>
          <cell r="B1650" t="str">
            <v>BACIA SANITARIA SIFONADA,DE LOUCA BRANCA</v>
          </cell>
          <cell r="C1650" t="str">
            <v>UN</v>
          </cell>
          <cell r="D1650">
            <v>158.15</v>
          </cell>
        </row>
        <row r="1651">
          <cell r="A1651" t="str">
            <v>10.13.03</v>
          </cell>
          <cell r="B1651" t="str">
            <v>BACIA SANITARIA C/CAIXA ACOPLADA DE LOUCA BRANCA</v>
          </cell>
          <cell r="C1651" t="str">
            <v>UN</v>
          </cell>
          <cell r="D1651">
            <v>220.55</v>
          </cell>
        </row>
        <row r="1652">
          <cell r="A1652" t="str">
            <v>10.13.04</v>
          </cell>
          <cell r="B1652" t="str">
            <v>BACIA SANITARIA INFANTIL SIFONADA, DE LOUCA BRANCA</v>
          </cell>
          <cell r="C1652" t="str">
            <v>UN</v>
          </cell>
          <cell r="D1652">
            <v>218.16</v>
          </cell>
        </row>
        <row r="1653">
          <cell r="A1653" t="str">
            <v>10.13.05</v>
          </cell>
          <cell r="B1653" t="str">
            <v>BACIA SANITÁRIA ALTEADA P/ PORTADORES DE DEF. FÍSICA</v>
          </cell>
          <cell r="C1653" t="str">
            <v>UN</v>
          </cell>
          <cell r="D1653">
            <v>425.93</v>
          </cell>
        </row>
        <row r="1654">
          <cell r="A1654" t="str">
            <v>10.13.06</v>
          </cell>
          <cell r="B1654" t="str">
            <v>BACIA SANITÁRIA DE LOUÇA BRANCA, C/ CAIXA DE DESCARGA DE EMBUTIR</v>
          </cell>
          <cell r="C1654" t="str">
            <v>UN</v>
          </cell>
          <cell r="D1654">
            <v>294.73</v>
          </cell>
        </row>
        <row r="1655">
          <cell r="A1655" t="str">
            <v>10.13.10</v>
          </cell>
          <cell r="B1655" t="str">
            <v>LAVATORIO DE LOUCA BRANCA,SEM COLUNA - CAPACIDADE MINIMA 5L</v>
          </cell>
          <cell r="C1655" t="str">
            <v>UN</v>
          </cell>
          <cell r="D1655">
            <v>245.54</v>
          </cell>
        </row>
        <row r="1656">
          <cell r="A1656" t="str">
            <v>10.13.12</v>
          </cell>
          <cell r="B1656" t="str">
            <v>LAVATORIO DE LOUCA BRANCA,COM COLUNA - CAPACIDADE MINIMA 7L</v>
          </cell>
          <cell r="C1656" t="str">
            <v>UN</v>
          </cell>
          <cell r="D1656">
            <v>401.9</v>
          </cell>
        </row>
        <row r="1657">
          <cell r="A1657" t="str">
            <v>10.13.14</v>
          </cell>
          <cell r="B1657" t="str">
            <v>LAVATORIO DE LOUCA INDIV.PARA P.P.D.F.</v>
          </cell>
          <cell r="C1657" t="str">
            <v>UN</v>
          </cell>
          <cell r="D1657">
            <v>443.48</v>
          </cell>
        </row>
        <row r="1658">
          <cell r="A1658" t="str">
            <v>10.13.15</v>
          </cell>
          <cell r="B1658" t="str">
            <v>LAVATORIO OVAL DE EMBUTIR - LOUCA BRANCA</v>
          </cell>
          <cell r="C1658" t="str">
            <v>UN</v>
          </cell>
          <cell r="D1658">
            <v>224.35</v>
          </cell>
        </row>
        <row r="1659">
          <cell r="A1659" t="str">
            <v>10.13.16</v>
          </cell>
          <cell r="B1659" t="str">
            <v>LAVATORIO OVAL DE SOBREPOR - LOUCA BRANCA</v>
          </cell>
          <cell r="C1659" t="str">
            <v>UN</v>
          </cell>
          <cell r="D1659">
            <v>263.01</v>
          </cell>
        </row>
        <row r="1660">
          <cell r="A1660" t="str">
            <v>10.13.19</v>
          </cell>
          <cell r="B1660" t="str">
            <v>HX-01-LAVATORIO E BEBEDOURO DE CH ACO INOX CH.18</v>
          </cell>
          <cell r="C1660" t="str">
            <v>M</v>
          </cell>
          <cell r="D1660">
            <v>753.32</v>
          </cell>
        </row>
        <row r="1661">
          <cell r="A1661" t="str">
            <v>10.13.25</v>
          </cell>
          <cell r="B1661" t="str">
            <v>MICTORIO INDIVIDUAL DE LOUCA BRANCA,TIPO BACIA - DE CENTRO</v>
          </cell>
          <cell r="C1661" t="str">
            <v>UN</v>
          </cell>
          <cell r="D1661">
            <v>217.94</v>
          </cell>
        </row>
        <row r="1662">
          <cell r="A1662" t="str">
            <v>10.13.36</v>
          </cell>
          <cell r="B1662" t="str">
            <v>MICTORIO INDIVIDUAL DE LOUCA, PARA DEFICIENTE</v>
          </cell>
          <cell r="C1662" t="str">
            <v>UN</v>
          </cell>
          <cell r="D1662">
            <v>723.2</v>
          </cell>
        </row>
        <row r="1663">
          <cell r="A1663" t="str">
            <v>10.13.38</v>
          </cell>
          <cell r="B1663" t="str">
            <v>MICTORIO COLETIVO DE ACO INOXIDAVEL - COMPRIMENTO 0/2000MM</v>
          </cell>
          <cell r="C1663" t="str">
            <v>M</v>
          </cell>
          <cell r="D1663">
            <v>765.67</v>
          </cell>
        </row>
        <row r="1664">
          <cell r="A1664" t="str">
            <v>10.13.45</v>
          </cell>
          <cell r="B1664" t="str">
            <v>TANQUE DE LOUCA BRANCA,SEM COLUNA - CAPACIDADE MINIMA 35L</v>
          </cell>
          <cell r="C1664" t="str">
            <v>UN</v>
          </cell>
          <cell r="D1664">
            <v>335.87</v>
          </cell>
        </row>
        <row r="1665">
          <cell r="A1665" t="str">
            <v>10.13.47</v>
          </cell>
          <cell r="B1665" t="str">
            <v>TANQUE DE LOUCA BRANCA COM COLUNA-CAP.MIN.30L</v>
          </cell>
          <cell r="C1665" t="str">
            <v>UN</v>
          </cell>
          <cell r="D1665">
            <v>378.41</v>
          </cell>
        </row>
        <row r="1666">
          <cell r="A1666" t="str">
            <v>10.13.48</v>
          </cell>
          <cell r="B1666" t="str">
            <v>TANQUE DE LOUCA BRANCA C/COLUNA - CAP MIN. 35 LITROS</v>
          </cell>
          <cell r="C1666" t="str">
            <v>UN</v>
          </cell>
          <cell r="D1666">
            <v>390.95</v>
          </cell>
        </row>
        <row r="1667">
          <cell r="A1667" t="str">
            <v>10.13.50</v>
          </cell>
          <cell r="B1667" t="str">
            <v>CUBA SIMPLES DE ACO INOXIDAVEL CH.18 - 500X400X200MM</v>
          </cell>
          <cell r="C1667" t="str">
            <v>UN</v>
          </cell>
          <cell r="D1667">
            <v>360.67</v>
          </cell>
        </row>
        <row r="1668">
          <cell r="A1668" t="str">
            <v>10.13.51</v>
          </cell>
          <cell r="B1668" t="str">
            <v>CUBA SIMPLES DE ACO INOXIDAVEL CH.18 - 560X335X150MM</v>
          </cell>
          <cell r="C1668" t="str">
            <v>UN</v>
          </cell>
          <cell r="D1668">
            <v>249.5</v>
          </cell>
        </row>
        <row r="1669">
          <cell r="A1669" t="str">
            <v>10.13.52</v>
          </cell>
          <cell r="B1669" t="str">
            <v>CUBA SIMPLES DE ACO INOXIDAVEL CH.18 - 500X400X250MM</v>
          </cell>
          <cell r="C1669" t="str">
            <v>UN</v>
          </cell>
          <cell r="D1669">
            <v>381.07</v>
          </cell>
        </row>
        <row r="1670">
          <cell r="A1670" t="str">
            <v>10.13.53</v>
          </cell>
          <cell r="B1670" t="str">
            <v>CUBA SIMPLES DE ACO INOXIDAVEL CH.18 - 500X400X150MM</v>
          </cell>
          <cell r="C1670" t="str">
            <v>UN</v>
          </cell>
          <cell r="D1670">
            <v>348.09</v>
          </cell>
        </row>
        <row r="1671">
          <cell r="A1671" t="str">
            <v>10.13.55</v>
          </cell>
          <cell r="B1671" t="str">
            <v>CUBA DUPLA DE ACO INOXIDAVEL CH.18 - 700X400X150MM</v>
          </cell>
          <cell r="C1671" t="str">
            <v>UN</v>
          </cell>
          <cell r="D1671">
            <v>553.88</v>
          </cell>
        </row>
        <row r="1672">
          <cell r="A1672" t="str">
            <v>10.13.57</v>
          </cell>
          <cell r="B1672" t="str">
            <v>CUBA DUPLA DE ACO INOXIDAVEL CH.18 - 1020X400X200MM</v>
          </cell>
          <cell r="C1672" t="str">
            <v>UN</v>
          </cell>
          <cell r="D1672">
            <v>556.75</v>
          </cell>
        </row>
        <row r="1673">
          <cell r="A1673" t="str">
            <v>10.13.58</v>
          </cell>
          <cell r="B1673" t="str">
            <v>TANQUE DE PANELA EM ACO INOXIDAVEL CH.18 600X500X400MM</v>
          </cell>
          <cell r="C1673" t="str">
            <v>UN</v>
          </cell>
          <cell r="D1673">
            <v>611.34</v>
          </cell>
        </row>
        <row r="1674">
          <cell r="A1674" t="str">
            <v>10.13.59</v>
          </cell>
          <cell r="B1674" t="str">
            <v>HX04- TANQUE DE PANELA EM ACO INOXIDAVEL CH.18 600X800X300MM</v>
          </cell>
          <cell r="C1674" t="str">
            <v>UN</v>
          </cell>
          <cell r="D1674">
            <v>856.27</v>
          </cell>
        </row>
        <row r="1675">
          <cell r="A1675" t="str">
            <v>10.13.60</v>
          </cell>
          <cell r="B1675" t="str">
            <v>TANQUE DE PANELA EM ACO INOXIDAVEL - 600X500X500MM</v>
          </cell>
          <cell r="C1675" t="str">
            <v>UN</v>
          </cell>
          <cell r="D1675">
            <v>713.52</v>
          </cell>
        </row>
        <row r="1676">
          <cell r="A1676" t="str">
            <v>10.13.61</v>
          </cell>
          <cell r="B1676" t="str">
            <v>CUBA DE FIBRA DE VIDRO 600X500X200MM</v>
          </cell>
          <cell r="C1676" t="str">
            <v>UN</v>
          </cell>
          <cell r="D1676">
            <v>331.79</v>
          </cell>
        </row>
        <row r="1677">
          <cell r="A1677" t="str">
            <v>10.13.65</v>
          </cell>
          <cell r="B1677" t="str">
            <v>TAMPA DE FIBRA DE VIDRO - 750X550MM TQ1A/FABES</v>
          </cell>
          <cell r="C1677" t="str">
            <v>UN</v>
          </cell>
          <cell r="D1677">
            <v>156.16</v>
          </cell>
        </row>
        <row r="1678">
          <cell r="A1678" t="str">
            <v>10.13.70</v>
          </cell>
          <cell r="B1678" t="str">
            <v>BEBEDOURO ELETRICO COM SISTEMA DE REFRIGERACAO E DUAS SAIDAS - 40L</v>
          </cell>
          <cell r="C1678" t="str">
            <v>UN</v>
          </cell>
          <cell r="D1678">
            <v>611.45000000000005</v>
          </cell>
        </row>
        <row r="1679">
          <cell r="A1679" t="str">
            <v>10.13.71</v>
          </cell>
          <cell r="B1679" t="str">
            <v>BEBEDOURO ELETRICO COM SISTEMA DE REFRIGERACAO E DUAS SAIDAS - 80L</v>
          </cell>
          <cell r="C1679" t="str">
            <v>UN</v>
          </cell>
          <cell r="D1679">
            <v>687.11</v>
          </cell>
        </row>
        <row r="1680">
          <cell r="A1680" t="str">
            <v>10.13.75</v>
          </cell>
          <cell r="B1680" t="str">
            <v>FILTRO DE PRESSAO COM UMA VELA - CAPACIDADE MINIMA 40L/H</v>
          </cell>
          <cell r="C1680" t="str">
            <v>UN</v>
          </cell>
          <cell r="D1680">
            <v>85.76</v>
          </cell>
        </row>
        <row r="1681">
          <cell r="A1681" t="str">
            <v>10.13.78</v>
          </cell>
          <cell r="B1681" t="str">
            <v>FILTRO TP.CUNO OU SIMILAR C/ELEM FILTRANTE CEL./CARVAO/CEL. 180 L/H</v>
          </cell>
          <cell r="C1681" t="str">
            <v>UN</v>
          </cell>
          <cell r="D1681">
            <v>17.84</v>
          </cell>
        </row>
        <row r="1682">
          <cell r="A1682" t="str">
            <v>10.13.79</v>
          </cell>
          <cell r="B1682" t="str">
            <v>FILTRO TP.CUNO OU SIMILAR C/ELEM FILTRANTE CEL./CARVAO/CEL. 360 L/H</v>
          </cell>
          <cell r="C1682" t="str">
            <v>UN</v>
          </cell>
          <cell r="D1682">
            <v>29.69</v>
          </cell>
        </row>
        <row r="1683">
          <cell r="A1683" t="str">
            <v>10.13.96</v>
          </cell>
          <cell r="B1683" t="str">
            <v>AQUECEDOR A GAS DE ACUMULACAO,COM CILINDRO DE COBRE - 150L</v>
          </cell>
          <cell r="C1683" t="str">
            <v>UN</v>
          </cell>
          <cell r="D1683">
            <v>2449.79</v>
          </cell>
        </row>
        <row r="1684">
          <cell r="A1684" t="str">
            <v>10.14.00</v>
          </cell>
          <cell r="B1684" t="str">
            <v>METAIS SANITARIOS E ACESSORIOS</v>
          </cell>
        </row>
        <row r="1685">
          <cell r="A1685" t="str">
            <v>10.14.01</v>
          </cell>
          <cell r="B1685" t="str">
            <v>TORNEIRA DE PRESSAO PARA USO GERAL,METAL AMARELO - 1/2"</v>
          </cell>
          <cell r="C1685" t="str">
            <v>UN</v>
          </cell>
          <cell r="D1685">
            <v>14.39</v>
          </cell>
        </row>
        <row r="1686">
          <cell r="A1686" t="str">
            <v>10.14.02</v>
          </cell>
          <cell r="B1686" t="str">
            <v>TORNEIRA DE PRESSAO PARA USO GERAL,METAL AMARELO - 3/4"</v>
          </cell>
          <cell r="C1686" t="str">
            <v>UN</v>
          </cell>
          <cell r="D1686">
            <v>14.44</v>
          </cell>
        </row>
        <row r="1687">
          <cell r="A1687" t="str">
            <v>10.14.03</v>
          </cell>
          <cell r="B1687" t="str">
            <v>TORNEIRA DE PRESSAO PARA USO GERAL,METAL CROMADO - 1/2"</v>
          </cell>
          <cell r="C1687" t="str">
            <v>UN</v>
          </cell>
          <cell r="D1687">
            <v>15.64</v>
          </cell>
        </row>
        <row r="1688">
          <cell r="A1688" t="str">
            <v>10.14.04</v>
          </cell>
          <cell r="B1688" t="str">
            <v>TORNEIRA DE PRESSAO PARA USO GERAL,METAL CROMADO - 3/4"</v>
          </cell>
          <cell r="C1688" t="str">
            <v>UN</v>
          </cell>
          <cell r="D1688">
            <v>15.71</v>
          </cell>
        </row>
        <row r="1689">
          <cell r="A1689" t="str">
            <v>10.14.08</v>
          </cell>
          <cell r="B1689" t="str">
            <v>TORNEIRA DE PRESSAO PARA PIA,COM CORPO LONGO E AERADOR - 3/4"</v>
          </cell>
          <cell r="C1689" t="str">
            <v>UN</v>
          </cell>
          <cell r="D1689">
            <v>64.94</v>
          </cell>
        </row>
        <row r="1690">
          <cell r="A1690" t="str">
            <v>10.14.09</v>
          </cell>
          <cell r="B1690" t="str">
            <v>TORNEIRA CLINICA DE MESA - 12 CM - 1/2"</v>
          </cell>
          <cell r="C1690" t="str">
            <v>UN</v>
          </cell>
          <cell r="D1690">
            <v>141.25</v>
          </cell>
        </row>
        <row r="1691">
          <cell r="A1691" t="str">
            <v>10.14.10</v>
          </cell>
          <cell r="B1691" t="str">
            <v>TORNEIRA DE MESA C/ ACIONAMENTO MANUAL E FECHAMENTO AUTOMÁTICO</v>
          </cell>
          <cell r="C1691" t="str">
            <v>UN</v>
          </cell>
          <cell r="D1691">
            <v>278.32</v>
          </cell>
        </row>
        <row r="1692">
          <cell r="A1692" t="str">
            <v>10.14.11</v>
          </cell>
          <cell r="B1692" t="str">
            <v>TORNEIRA ELETRÔNICA DE MESA, C/ SENSOR E ACIONAMENTO ELÉTRICO</v>
          </cell>
          <cell r="C1692" t="str">
            <v>UN</v>
          </cell>
          <cell r="D1692">
            <v>651.33000000000004</v>
          </cell>
        </row>
        <row r="1693">
          <cell r="A1693" t="str">
            <v>10.14.12</v>
          </cell>
          <cell r="B1693" t="str">
            <v>BICA ALTA ARTICULÁVEL DE MESA - 1/2"</v>
          </cell>
          <cell r="C1693" t="str">
            <v>UN</v>
          </cell>
          <cell r="D1693">
            <v>194.42</v>
          </cell>
        </row>
        <row r="1694">
          <cell r="A1694" t="str">
            <v>10.14.13</v>
          </cell>
          <cell r="B1694" t="str">
            <v>MISTURADOR DE PAREDE P/PIA,C/BICA MOVEL TIPO LONGA E AERADOR - 3/4"</v>
          </cell>
          <cell r="C1694" t="str">
            <v>UN</v>
          </cell>
          <cell r="D1694">
            <v>213.24</v>
          </cell>
        </row>
        <row r="1695">
          <cell r="A1695" t="str">
            <v>10.14.14</v>
          </cell>
          <cell r="B1695" t="str">
            <v>AREJADOR DE VAZÃO CONSTANTE - 6 LITROS</v>
          </cell>
          <cell r="C1695" t="str">
            <v>UN</v>
          </cell>
          <cell r="D1695">
            <v>41.8</v>
          </cell>
        </row>
        <row r="1696">
          <cell r="A1696" t="str">
            <v>10.14.15</v>
          </cell>
          <cell r="B1696" t="str">
            <v>REGISTRO REGULADOR DE VAZÃO - 1/2"</v>
          </cell>
          <cell r="C1696" t="str">
            <v>UN</v>
          </cell>
          <cell r="D1696">
            <v>31.4</v>
          </cell>
        </row>
        <row r="1697">
          <cell r="A1697" t="str">
            <v>10.14.18</v>
          </cell>
          <cell r="B1697" t="str">
            <v>TORNEIRA ELETRICA AUTOMATICA,COM CORPO DE METAL CROMADO - 220V</v>
          </cell>
          <cell r="C1697" t="str">
            <v>UN</v>
          </cell>
          <cell r="D1697">
            <v>102.24</v>
          </cell>
        </row>
        <row r="1698">
          <cell r="A1698" t="str">
            <v>10.14.19</v>
          </cell>
          <cell r="B1698" t="str">
            <v>VÁLVULA DE ACIONAMENTO HIDRO-MECÂNICO POR PEDAL</v>
          </cell>
          <cell r="C1698" t="str">
            <v>UN</v>
          </cell>
          <cell r="D1698">
            <v>351.6</v>
          </cell>
        </row>
        <row r="1699">
          <cell r="A1699" t="str">
            <v>10.14.20</v>
          </cell>
          <cell r="B1699" t="str">
            <v>VALVULA FLUXIVEL SEM REGISTRO INCORPORADO - 1 1/4"</v>
          </cell>
          <cell r="C1699" t="str">
            <v>UN</v>
          </cell>
          <cell r="D1699">
            <v>103.36</v>
          </cell>
        </row>
        <row r="1700">
          <cell r="A1700" t="str">
            <v>10.14.21</v>
          </cell>
          <cell r="B1700" t="str">
            <v>VALVULA FLUXIVEL SEM REGISTRO INCORPORADO - 1 1/2"</v>
          </cell>
          <cell r="C1700" t="str">
            <v>UN</v>
          </cell>
          <cell r="D1700">
            <v>125.74</v>
          </cell>
        </row>
        <row r="1701">
          <cell r="A1701" t="str">
            <v>10.14.22</v>
          </cell>
          <cell r="B1701" t="str">
            <v>VALVULA FLUXIVEL COM REGISTRO INCORPORADO - 1 1/4"</v>
          </cell>
          <cell r="C1701" t="str">
            <v>UN</v>
          </cell>
          <cell r="D1701">
            <v>110.36</v>
          </cell>
        </row>
        <row r="1702">
          <cell r="A1702" t="str">
            <v>10.14.23</v>
          </cell>
          <cell r="B1702" t="str">
            <v>VALVULA FLUXIVEL COM REGISTRO INCORPORADO - 1 1/2"</v>
          </cell>
          <cell r="C1702" t="str">
            <v>UN</v>
          </cell>
          <cell r="D1702">
            <v>134.85</v>
          </cell>
        </row>
        <row r="1703">
          <cell r="A1703" t="str">
            <v>10.14.25</v>
          </cell>
          <cell r="B1703" t="str">
            <v>VALVULA DE DESCARGA EXTERNA COM ALAVANCA - 1 1/4"</v>
          </cell>
          <cell r="C1703" t="str">
            <v>UN</v>
          </cell>
          <cell r="D1703">
            <v>352.29</v>
          </cell>
        </row>
        <row r="1704">
          <cell r="A1704" t="str">
            <v>10.14.30</v>
          </cell>
          <cell r="B1704" t="str">
            <v>VÁLVULA DE FECHAMENTO AUTOMÁTICO P/ CHUVEIRO ELÉTRICO</v>
          </cell>
          <cell r="C1704" t="str">
            <v>UN</v>
          </cell>
          <cell r="D1704">
            <v>336.14</v>
          </cell>
        </row>
        <row r="1705">
          <cell r="A1705" t="str">
            <v>10.14.31</v>
          </cell>
          <cell r="B1705" t="str">
            <v>VÁLVULA DE FECHAMENTO AUTOMÁTICO P/ DUCHA DE ÁGUA FRIA OU PRÉ-MISTURADA</v>
          </cell>
          <cell r="C1705" t="str">
            <v>UN</v>
          </cell>
          <cell r="D1705">
            <v>221.53</v>
          </cell>
        </row>
        <row r="1706">
          <cell r="A1706" t="str">
            <v>10.14.32</v>
          </cell>
          <cell r="B1706" t="str">
            <v>VÁLVULA DE FECHAMENTO AUTOMÁTICO P/ CHUVEIRO DE AQUECEDOR DE ACUMULAÇÃO</v>
          </cell>
          <cell r="C1706" t="str">
            <v>UN</v>
          </cell>
          <cell r="D1706">
            <v>469.37</v>
          </cell>
        </row>
        <row r="1707">
          <cell r="A1707" t="str">
            <v>10.14.37</v>
          </cell>
          <cell r="B1707" t="str">
            <v>CHUVEIRO FIXO DE METAL CROMADO - CRIVO COM DIAMETRO DE 15CM</v>
          </cell>
          <cell r="C1707" t="str">
            <v>UN</v>
          </cell>
          <cell r="D1707">
            <v>60.75</v>
          </cell>
        </row>
        <row r="1708">
          <cell r="A1708" t="str">
            <v>10.14.40</v>
          </cell>
          <cell r="B1708" t="str">
            <v>CHUVEIRO ELETRICO AUTOMATICO,CORPO METAL CROMADO - 220V-2800/4400W</v>
          </cell>
          <cell r="C1708" t="str">
            <v>UN</v>
          </cell>
          <cell r="D1708">
            <v>115.24</v>
          </cell>
        </row>
        <row r="1709">
          <cell r="A1709" t="str">
            <v>10.14.42</v>
          </cell>
          <cell r="B1709" t="str">
            <v>CHUVEIRO DUCHA MODELO JET-SET METALICA OU SIMILAR</v>
          </cell>
          <cell r="C1709" t="str">
            <v>UN</v>
          </cell>
          <cell r="D1709">
            <v>123.97</v>
          </cell>
        </row>
        <row r="1710">
          <cell r="A1710" t="str">
            <v>10.14.44</v>
          </cell>
          <cell r="B1710" t="str">
            <v>DUCHA HIGIENICA FLEXIVEL SEM REG. DE PAREDE</v>
          </cell>
          <cell r="C1710" t="str">
            <v>UN</v>
          </cell>
          <cell r="D1710">
            <v>186.21</v>
          </cell>
        </row>
        <row r="1711">
          <cell r="A1711" t="str">
            <v>10.14.50</v>
          </cell>
          <cell r="B1711" t="str">
            <v>SABONETEIRA DE LOUCA BRANCA - 7,5X15CM</v>
          </cell>
          <cell r="C1711" t="str">
            <v>UN</v>
          </cell>
          <cell r="D1711">
            <v>24.09</v>
          </cell>
        </row>
        <row r="1712">
          <cell r="A1712" t="str">
            <v>10.14.51</v>
          </cell>
          <cell r="B1712" t="str">
            <v>SABONETEIRA DE LOUCA BRANCA - 15X15CM</v>
          </cell>
          <cell r="C1712" t="str">
            <v>UN</v>
          </cell>
          <cell r="D1712">
            <v>25.62</v>
          </cell>
        </row>
        <row r="1713">
          <cell r="A1713" t="str">
            <v>10.14.65</v>
          </cell>
          <cell r="B1713" t="str">
            <v>PAPELEIRA DE LOUCA BRANCA - 15X15CM</v>
          </cell>
          <cell r="C1713" t="str">
            <v>UN</v>
          </cell>
          <cell r="D1713">
            <v>25.39</v>
          </cell>
        </row>
        <row r="1714">
          <cell r="A1714" t="str">
            <v>10.14.70</v>
          </cell>
          <cell r="B1714" t="str">
            <v>CABIDE DE LOUCA BRANCA,COM UM OU DOIS GANCHOS</v>
          </cell>
          <cell r="C1714" t="str">
            <v>UN</v>
          </cell>
          <cell r="D1714">
            <v>21.4</v>
          </cell>
        </row>
        <row r="1715">
          <cell r="A1715" t="str">
            <v>10.14.73</v>
          </cell>
          <cell r="B1715" t="str">
            <v>FRONTAO OU TESTEIRA DE MARMORE BRANCO ESP.SANTO - H. ATE 10CM</v>
          </cell>
          <cell r="C1715" t="str">
            <v>M</v>
          </cell>
          <cell r="D1715">
            <v>28.69</v>
          </cell>
        </row>
        <row r="1716">
          <cell r="A1716" t="str">
            <v>10.14.74</v>
          </cell>
          <cell r="B1716" t="str">
            <v>FRONTAO OU TESTEIRA DE GRANITO CINZA MAUA - H ATE 10CM</v>
          </cell>
          <cell r="C1716" t="str">
            <v>M</v>
          </cell>
          <cell r="D1716">
            <v>32.21</v>
          </cell>
        </row>
        <row r="1717">
          <cell r="A1717" t="str">
            <v>10.14.75</v>
          </cell>
          <cell r="B1717" t="str">
            <v>TAMPO P/ BANCADA - GRANITO CINZA ANDORINHA</v>
          </cell>
          <cell r="C1717" t="str">
            <v>M2</v>
          </cell>
          <cell r="D1717">
            <v>206.26</v>
          </cell>
        </row>
        <row r="1718">
          <cell r="A1718" t="str">
            <v>10.14.76</v>
          </cell>
          <cell r="B1718" t="str">
            <v>TAMPO P/ BANC. UMIDA - GRANITO CINZA MAUA POLIDO - 30MM</v>
          </cell>
          <cell r="C1718" t="str">
            <v>M2</v>
          </cell>
          <cell r="D1718">
            <v>250.08</v>
          </cell>
        </row>
        <row r="1719">
          <cell r="A1719" t="str">
            <v>10.14.77</v>
          </cell>
          <cell r="B1719" t="str">
            <v>TAMPO P/ BANC UMIDA GRANITO VERDE UBATUBA POLIDO 30MM</v>
          </cell>
          <cell r="C1719" t="str">
            <v>M2</v>
          </cell>
          <cell r="D1719">
            <v>232.49</v>
          </cell>
        </row>
        <row r="1720">
          <cell r="A1720" t="str">
            <v>10.14.82</v>
          </cell>
          <cell r="B1720" t="str">
            <v>TAMPO PARA BANCADA UMIDA - MARMORE BRANCO ESPIRITO SANTO A</v>
          </cell>
          <cell r="C1720" t="str">
            <v>M2</v>
          </cell>
          <cell r="D1720">
            <v>225.08</v>
          </cell>
        </row>
        <row r="1721">
          <cell r="A1721" t="str">
            <v>10.14.86</v>
          </cell>
          <cell r="B1721" t="str">
            <v>TAMPO PARA BANCADA UMIDA - ACO INOX N.18 (18:8)</v>
          </cell>
          <cell r="C1721" t="str">
            <v>M2</v>
          </cell>
          <cell r="D1721">
            <v>841.54</v>
          </cell>
        </row>
        <row r="1722">
          <cell r="A1722" t="str">
            <v>10.14.88</v>
          </cell>
          <cell r="B1722" t="str">
            <v>TAMPO P/BANC.UM.CONCR.POL.E=40MM C/BORDAS ARRED.E ENVERN.</v>
          </cell>
          <cell r="C1722" t="str">
            <v>M2</v>
          </cell>
          <cell r="D1722">
            <v>75.28</v>
          </cell>
        </row>
        <row r="1723">
          <cell r="A1723" t="str">
            <v>10.14.89</v>
          </cell>
          <cell r="B1723" t="str">
            <v>TAMPO P/BANC.UM.CONCR.POL.E=50MM C/BORDAS ARRED.E ENVERN.</v>
          </cell>
          <cell r="C1723" t="str">
            <v>M2</v>
          </cell>
          <cell r="D1723">
            <v>76.78</v>
          </cell>
        </row>
        <row r="1724">
          <cell r="A1724" t="str">
            <v>10.14.91</v>
          </cell>
          <cell r="B1724" t="str">
            <v>SABONETEIRA PARA SABAO LIQUIDO</v>
          </cell>
          <cell r="C1724" t="str">
            <v>UN</v>
          </cell>
          <cell r="D1724">
            <v>58.24</v>
          </cell>
        </row>
        <row r="1725">
          <cell r="A1725" t="str">
            <v>10.14.97</v>
          </cell>
          <cell r="B1725" t="str">
            <v>PORTA TOALHA DE PAPEL INTER FOLHAS</v>
          </cell>
          <cell r="C1725" t="str">
            <v>UN</v>
          </cell>
          <cell r="D1725">
            <v>49.09</v>
          </cell>
        </row>
        <row r="1726">
          <cell r="A1726" t="str">
            <v>10.50.00</v>
          </cell>
          <cell r="B1726" t="str">
            <v>DEMOLICOES</v>
          </cell>
        </row>
        <row r="1727">
          <cell r="A1727" t="str">
            <v>10.50.01</v>
          </cell>
          <cell r="B1727" t="str">
            <v>DEMOLICAO DE TUBULACAO DE ACO PRETO OU GALVANIZADO - ATE 2"</v>
          </cell>
          <cell r="C1727" t="str">
            <v>M</v>
          </cell>
          <cell r="D1727">
            <v>1.93</v>
          </cell>
        </row>
        <row r="1728">
          <cell r="A1728" t="str">
            <v>10.50.02</v>
          </cell>
          <cell r="B1728" t="str">
            <v>DEMOLICAO DE TUBULACAO DE ACO PRETO OU GALVANIZADO - ACIMA DE 2"</v>
          </cell>
          <cell r="C1728" t="str">
            <v>M</v>
          </cell>
          <cell r="D1728">
            <v>3.21</v>
          </cell>
        </row>
        <row r="1729">
          <cell r="A1729" t="str">
            <v>10.50.03</v>
          </cell>
          <cell r="B1729" t="str">
            <v>DEMOLICAO DE TUBULACAO DE PVC RIGIDO - ATE 4"</v>
          </cell>
          <cell r="C1729" t="str">
            <v>M</v>
          </cell>
          <cell r="D1729">
            <v>1.61</v>
          </cell>
        </row>
        <row r="1730">
          <cell r="A1730" t="str">
            <v>10.50.04</v>
          </cell>
          <cell r="B1730" t="str">
            <v>DEMOLICAO DE TUBULACAO DE PVC RIGIDO - ACIMA DE 4"</v>
          </cell>
          <cell r="C1730" t="str">
            <v>M</v>
          </cell>
          <cell r="D1730">
            <v>2.89</v>
          </cell>
        </row>
        <row r="1731">
          <cell r="A1731" t="str">
            <v>10.50.05</v>
          </cell>
          <cell r="B1731" t="str">
            <v>DEMOLICAO DE TUBULACAO DE COBRE - ATE 1 1/4"</v>
          </cell>
          <cell r="C1731" t="str">
            <v>M</v>
          </cell>
          <cell r="D1731">
            <v>1.93</v>
          </cell>
        </row>
        <row r="1732">
          <cell r="A1732" t="str">
            <v>10.50.18</v>
          </cell>
          <cell r="B1732" t="str">
            <v>DEMOLICAO DE REGISTROS</v>
          </cell>
          <cell r="C1732" t="str">
            <v>UN</v>
          </cell>
          <cell r="D1732">
            <v>1.61</v>
          </cell>
        </row>
        <row r="1733">
          <cell r="A1733" t="str">
            <v>10.50.32</v>
          </cell>
          <cell r="B1733" t="str">
            <v>DEMOLICAO DE CALHAS,RUFOS OU RINCOES EM CHAPA METALICA</v>
          </cell>
          <cell r="C1733" t="str">
            <v>M</v>
          </cell>
          <cell r="D1733">
            <v>1.48</v>
          </cell>
        </row>
        <row r="1734">
          <cell r="A1734" t="str">
            <v>10.50.33</v>
          </cell>
          <cell r="B1734" t="str">
            <v>DEMOLICAO DE CONDUTORES APARENTES</v>
          </cell>
          <cell r="C1734" t="str">
            <v>M</v>
          </cell>
          <cell r="D1734">
            <v>0.96</v>
          </cell>
        </row>
        <row r="1735">
          <cell r="A1735" t="str">
            <v>10.60.00</v>
          </cell>
          <cell r="B1735" t="str">
            <v>RETIRADAS</v>
          </cell>
        </row>
        <row r="1736">
          <cell r="A1736" t="str">
            <v>10.60.01</v>
          </cell>
          <cell r="B1736" t="str">
            <v>RETIRADA DE TUBULACAO DE ACO PRETO OU GALVANIZADO - ATE 2"</v>
          </cell>
          <cell r="C1736" t="str">
            <v>M</v>
          </cell>
          <cell r="D1736">
            <v>4.08</v>
          </cell>
        </row>
        <row r="1737">
          <cell r="A1737" t="str">
            <v>10.60.02</v>
          </cell>
          <cell r="B1737" t="str">
            <v>RETIRADA DE TUBULACAO DE ACO PRETO OU GALVANIZADO - ACIMA DE 2"</v>
          </cell>
          <cell r="C1737" t="str">
            <v>M</v>
          </cell>
          <cell r="D1737">
            <v>4.9000000000000004</v>
          </cell>
        </row>
        <row r="1738">
          <cell r="A1738" t="str">
            <v>10.60.03</v>
          </cell>
          <cell r="B1738" t="str">
            <v>RETIRADA DE TUBULACAO DE PVC RIGIDO - ATE 4"</v>
          </cell>
          <cell r="C1738" t="str">
            <v>M</v>
          </cell>
          <cell r="D1738">
            <v>3.67</v>
          </cell>
        </row>
        <row r="1739">
          <cell r="A1739" t="str">
            <v>10.60.04</v>
          </cell>
          <cell r="B1739" t="str">
            <v>RETIRADA DE TUBULACAO DE PVC RIGIDO - ACIMA DE 4"</v>
          </cell>
          <cell r="C1739" t="str">
            <v>M</v>
          </cell>
          <cell r="D1739">
            <v>4.49</v>
          </cell>
        </row>
        <row r="1740">
          <cell r="A1740" t="str">
            <v>10.60.05</v>
          </cell>
          <cell r="B1740" t="str">
            <v>RETIRADA DE TUBULACAO DE COBRE - ATE 1 1/4"</v>
          </cell>
          <cell r="C1740" t="str">
            <v>M</v>
          </cell>
          <cell r="D1740">
            <v>4.08</v>
          </cell>
        </row>
        <row r="1741">
          <cell r="A1741" t="str">
            <v>10.60.06</v>
          </cell>
          <cell r="B1741" t="str">
            <v>RETIRADA DE TUBULACAO DE COBRE - ACIMA DE 1 1/4"</v>
          </cell>
          <cell r="C1741" t="str">
            <v>M</v>
          </cell>
          <cell r="D1741">
            <v>4.9000000000000004</v>
          </cell>
        </row>
        <row r="1742">
          <cell r="A1742" t="str">
            <v>10.60.07</v>
          </cell>
          <cell r="B1742" t="str">
            <v>RETIRADA DE TUBULACAO DE FERRO FUNDIDO - ATE 4"</v>
          </cell>
          <cell r="C1742" t="str">
            <v>M</v>
          </cell>
          <cell r="D1742">
            <v>4.08</v>
          </cell>
        </row>
        <row r="1743">
          <cell r="A1743" t="str">
            <v>10.60.08</v>
          </cell>
          <cell r="B1743" t="str">
            <v>RETIRADA DE TUBULACAO DE FERRO FUNDIDO - ACIMA DE 4"</v>
          </cell>
          <cell r="C1743" t="str">
            <v>M</v>
          </cell>
          <cell r="D1743">
            <v>4.9000000000000004</v>
          </cell>
        </row>
        <row r="1744">
          <cell r="A1744" t="str">
            <v>10.60.09</v>
          </cell>
          <cell r="B1744" t="str">
            <v>RETIRADA DE TUBULACAO DE CIMENTO-AMIANTO - ATE 3"</v>
          </cell>
          <cell r="C1744" t="str">
            <v>M</v>
          </cell>
          <cell r="D1744">
            <v>3.67</v>
          </cell>
        </row>
        <row r="1745">
          <cell r="A1745" t="str">
            <v>10.60.10</v>
          </cell>
          <cell r="B1745" t="str">
            <v>RETIRADA DE TUBULACAO DE CIMENTO-AMIANTO - ACIMA DE 3"</v>
          </cell>
          <cell r="C1745" t="str">
            <v>M</v>
          </cell>
          <cell r="D1745">
            <v>4.49</v>
          </cell>
        </row>
        <row r="1746">
          <cell r="A1746" t="str">
            <v>10.60.11</v>
          </cell>
          <cell r="B1746" t="str">
            <v>RETIRADA DE TUBULACAO DE CERAMICA VIDRADA - ATE 6"</v>
          </cell>
          <cell r="C1746" t="str">
            <v>M</v>
          </cell>
          <cell r="D1746">
            <v>5.71</v>
          </cell>
        </row>
        <row r="1747">
          <cell r="A1747" t="str">
            <v>10.60.12</v>
          </cell>
          <cell r="B1747" t="str">
            <v>RETIRADA DE TUBULACAO DE CERAMICA VIDRADA - ACIMA DE 6"</v>
          </cell>
          <cell r="C1747" t="str">
            <v>M</v>
          </cell>
          <cell r="D1747">
            <v>6.53</v>
          </cell>
        </row>
        <row r="1748">
          <cell r="A1748" t="str">
            <v>10.60.15</v>
          </cell>
          <cell r="B1748" t="str">
            <v>RETIRADA DE RESERVATORIOS DE CIMENTO-AMIANTO - ATE 1000 LITROS</v>
          </cell>
          <cell r="C1748" t="str">
            <v>UN</v>
          </cell>
          <cell r="D1748">
            <v>43.77</v>
          </cell>
        </row>
        <row r="1749">
          <cell r="A1749" t="str">
            <v>10.60.18</v>
          </cell>
          <cell r="B1749" t="str">
            <v>RETIRADA DE REGISTROS OU VALVULAS FLUXIVEIS</v>
          </cell>
          <cell r="C1749" t="str">
            <v>UN</v>
          </cell>
          <cell r="D1749">
            <v>32.28</v>
          </cell>
        </row>
        <row r="1750">
          <cell r="A1750" t="str">
            <v>10.60.22</v>
          </cell>
          <cell r="B1750" t="str">
            <v>RETIRADA DE VALVULAS DE RETENCAO</v>
          </cell>
          <cell r="C1750" t="str">
            <v>UN</v>
          </cell>
          <cell r="D1750">
            <v>8.98</v>
          </cell>
        </row>
        <row r="1751">
          <cell r="A1751" t="str">
            <v>10.60.24</v>
          </cell>
          <cell r="B1751" t="str">
            <v>RETIRADA DE CONJUNTOS MOTOR-BOMBA</v>
          </cell>
          <cell r="C1751" t="str">
            <v>UN</v>
          </cell>
          <cell r="D1751">
            <v>65.3</v>
          </cell>
        </row>
        <row r="1752">
          <cell r="A1752" t="str">
            <v>10.60.26</v>
          </cell>
          <cell r="B1752" t="str">
            <v>RETIRADA DE CAIXAS SIFONADAS OU RALOS</v>
          </cell>
          <cell r="C1752" t="str">
            <v>UN</v>
          </cell>
          <cell r="D1752">
            <v>4.49</v>
          </cell>
        </row>
        <row r="1753">
          <cell r="A1753" t="str">
            <v>10.60.29</v>
          </cell>
          <cell r="B1753" t="str">
            <v>RETIRADA DE HIDRANTES DE PAREDE</v>
          </cell>
          <cell r="C1753" t="str">
            <v>UN</v>
          </cell>
          <cell r="D1753">
            <v>24.49</v>
          </cell>
        </row>
        <row r="1754">
          <cell r="A1754" t="str">
            <v>10.60.32</v>
          </cell>
          <cell r="B1754" t="str">
            <v>RETIRADA DE CALHAS,RUFOS OU RINCOES EM CHAPA METALICA</v>
          </cell>
          <cell r="C1754" t="str">
            <v>M</v>
          </cell>
          <cell r="D1754">
            <v>2.04</v>
          </cell>
        </row>
        <row r="1755">
          <cell r="A1755" t="str">
            <v>10.60.33</v>
          </cell>
          <cell r="B1755" t="str">
            <v>RETIRADA DE CONDUTORES APARENTES</v>
          </cell>
          <cell r="C1755" t="str">
            <v>M</v>
          </cell>
          <cell r="D1755">
            <v>1.31</v>
          </cell>
        </row>
        <row r="1756">
          <cell r="A1756" t="str">
            <v>10.60.35</v>
          </cell>
          <cell r="B1756" t="str">
            <v>RETIRADA DE APARELHOS SANITARIOS,INCLUSIVE ACESSORIOS</v>
          </cell>
          <cell r="C1756" t="str">
            <v>UN</v>
          </cell>
          <cell r="D1756">
            <v>12.24</v>
          </cell>
        </row>
        <row r="1757">
          <cell r="A1757" t="str">
            <v>10.60.40</v>
          </cell>
          <cell r="B1757" t="str">
            <v>RETIRADA DE SIFOES</v>
          </cell>
          <cell r="C1757" t="str">
            <v>UN</v>
          </cell>
          <cell r="D1757">
            <v>3.26</v>
          </cell>
        </row>
        <row r="1758">
          <cell r="A1758" t="str">
            <v>10.60.42</v>
          </cell>
          <cell r="B1758" t="str">
            <v>RETIRADA DE TORNEIRAS</v>
          </cell>
          <cell r="C1758" t="str">
            <v>UN</v>
          </cell>
          <cell r="D1758">
            <v>2.12</v>
          </cell>
        </row>
        <row r="1759">
          <cell r="A1759" t="str">
            <v>10.60.45</v>
          </cell>
          <cell r="B1759" t="str">
            <v>RETIRADA DE CAIXAS DE DESCARGA DE SOBREPOR</v>
          </cell>
          <cell r="C1759" t="str">
            <v>UN</v>
          </cell>
          <cell r="D1759">
            <v>6.2</v>
          </cell>
        </row>
        <row r="1760">
          <cell r="A1760" t="str">
            <v>10.70.00</v>
          </cell>
          <cell r="B1760" t="str">
            <v>RECOLOCACOES</v>
          </cell>
        </row>
        <row r="1761">
          <cell r="A1761" t="str">
            <v>10.70.18</v>
          </cell>
          <cell r="B1761" t="str">
            <v>RECOLOCACAO DE REGISTROS OU VALVULAS FLUXIVEIS</v>
          </cell>
          <cell r="C1761" t="str">
            <v>UN</v>
          </cell>
          <cell r="D1761">
            <v>29.7</v>
          </cell>
        </row>
        <row r="1762">
          <cell r="A1762" t="str">
            <v>10.70.22</v>
          </cell>
          <cell r="B1762" t="str">
            <v>RECOLOCACAO DE VALVULAS DE RETENCAO</v>
          </cell>
          <cell r="C1762" t="str">
            <v>UN</v>
          </cell>
          <cell r="D1762">
            <v>15.3</v>
          </cell>
        </row>
        <row r="1763">
          <cell r="A1763" t="str">
            <v>10.70.24</v>
          </cell>
          <cell r="B1763" t="str">
            <v>RECOLOCACAO DE CONJUNTOS MOTOR-BOMBA</v>
          </cell>
          <cell r="C1763" t="str">
            <v>UN</v>
          </cell>
          <cell r="D1763">
            <v>58.37</v>
          </cell>
        </row>
        <row r="1764">
          <cell r="A1764" t="str">
            <v>10.70.26</v>
          </cell>
          <cell r="B1764" t="str">
            <v>RECOLOCACAO DE CAIXAS SIFONADAS OU RALOS</v>
          </cell>
          <cell r="C1764" t="str">
            <v>UN</v>
          </cell>
          <cell r="D1764">
            <v>24.5</v>
          </cell>
        </row>
        <row r="1765">
          <cell r="A1765" t="str">
            <v>10.70.29</v>
          </cell>
          <cell r="B1765" t="str">
            <v>RECOLOCACAO DE HIDRANTES DE PAREDE</v>
          </cell>
          <cell r="C1765" t="str">
            <v>UN</v>
          </cell>
          <cell r="D1765">
            <v>75.88</v>
          </cell>
        </row>
        <row r="1766">
          <cell r="A1766" t="str">
            <v>10.70.32</v>
          </cell>
          <cell r="B1766" t="str">
            <v>RECOLOCACAO DE CALHAS,RUFOS OU RINCOES EM CHAPA METALICA</v>
          </cell>
          <cell r="C1766" t="str">
            <v>M</v>
          </cell>
          <cell r="D1766">
            <v>14.53</v>
          </cell>
        </row>
        <row r="1767">
          <cell r="A1767" t="str">
            <v>10.70.33</v>
          </cell>
          <cell r="B1767" t="str">
            <v>RECOLOCACAO DE CONDUTORES APARENTES</v>
          </cell>
          <cell r="C1767" t="str">
            <v>M</v>
          </cell>
          <cell r="D1767">
            <v>11.63</v>
          </cell>
        </row>
        <row r="1768">
          <cell r="A1768" t="str">
            <v>10.70.35</v>
          </cell>
          <cell r="B1768" t="str">
            <v>RECOLOCACAO DE APARELHOS SANITARIOS,INCLUSIVE ACESSORIOS</v>
          </cell>
          <cell r="C1768" t="str">
            <v>UN</v>
          </cell>
          <cell r="D1768">
            <v>43.77</v>
          </cell>
        </row>
        <row r="1769">
          <cell r="A1769" t="str">
            <v>10.70.40</v>
          </cell>
          <cell r="B1769" t="str">
            <v>RECOLOCACAO DE SIFOES</v>
          </cell>
          <cell r="C1769" t="str">
            <v>UN</v>
          </cell>
          <cell r="D1769">
            <v>7.3</v>
          </cell>
        </row>
        <row r="1770">
          <cell r="A1770" t="str">
            <v>10.70.42</v>
          </cell>
          <cell r="B1770" t="str">
            <v>RECOLOCACAO DE TORNEIRAS</v>
          </cell>
          <cell r="C1770" t="str">
            <v>UN</v>
          </cell>
          <cell r="D1770">
            <v>4.08</v>
          </cell>
        </row>
        <row r="1771">
          <cell r="A1771" t="str">
            <v>10.70.45</v>
          </cell>
          <cell r="B1771" t="str">
            <v>RECOLOCACAO DE CAIXAS DE DESCARGA DE SOBREPOR</v>
          </cell>
          <cell r="C1771" t="str">
            <v>UN</v>
          </cell>
          <cell r="D1771">
            <v>36.479999999999997</v>
          </cell>
        </row>
        <row r="1772">
          <cell r="A1772" t="str">
            <v>10.80.00</v>
          </cell>
          <cell r="B1772" t="str">
            <v>SERVICOS PARCIAIS</v>
          </cell>
        </row>
        <row r="1773">
          <cell r="A1773" t="str">
            <v>10.80.70</v>
          </cell>
          <cell r="B1773" t="str">
            <v>SIFAO COM COPO,TIPO REFORCADO,PVC RIGIDO - 1 1/2"X2"</v>
          </cell>
          <cell r="C1773" t="str">
            <v>UN</v>
          </cell>
          <cell r="D1773">
            <v>13.55</v>
          </cell>
        </row>
        <row r="1774">
          <cell r="A1774" t="str">
            <v>10.80.72</v>
          </cell>
          <cell r="B1774" t="str">
            <v>SIFAO TIPO PESADO,METAL CROMADO - 1"X1 1/2"</v>
          </cell>
          <cell r="C1774" t="str">
            <v>UN</v>
          </cell>
          <cell r="D1774">
            <v>55.18</v>
          </cell>
        </row>
        <row r="1775">
          <cell r="A1775" t="str">
            <v>10.80.73</v>
          </cell>
          <cell r="B1775" t="str">
            <v>SIFAO TIPO PESADO,METAL CROMADO - 1"X2"</v>
          </cell>
          <cell r="C1775" t="str">
            <v>UN</v>
          </cell>
          <cell r="D1775">
            <v>69.3</v>
          </cell>
        </row>
        <row r="1776">
          <cell r="A1776" t="str">
            <v>10.80.74</v>
          </cell>
          <cell r="B1776" t="str">
            <v>SIFAO TIPO PESADO,METAL CROMADO - 1 1/2"X2"</v>
          </cell>
          <cell r="C1776" t="str">
            <v>UN</v>
          </cell>
          <cell r="D1776">
            <v>67.489999999999995</v>
          </cell>
        </row>
        <row r="1777">
          <cell r="A1777" t="str">
            <v>10.80.76</v>
          </cell>
          <cell r="B1777" t="str">
            <v>TUBO DE LIGACAO FLEXIVEL,PVC - 1/2"X30/40CM</v>
          </cell>
          <cell r="C1777" t="str">
            <v>UN</v>
          </cell>
          <cell r="D1777">
            <v>6.06</v>
          </cell>
        </row>
        <row r="1778">
          <cell r="A1778" t="str">
            <v>10.80.81</v>
          </cell>
          <cell r="B1778" t="str">
            <v>TUBO DE LIGACAO FLEXIVEL,METAL CROMADO - 1/2"X30/40CM</v>
          </cell>
          <cell r="C1778" t="str">
            <v>UN</v>
          </cell>
          <cell r="D1778">
            <v>20.399999999999999</v>
          </cell>
        </row>
        <row r="1779">
          <cell r="A1779" t="str">
            <v>10.80.86</v>
          </cell>
          <cell r="B1779" t="str">
            <v>TORNEIRA DE PRESSAO PARA LAVATORIO,METAL CROMADO - 1/2"</v>
          </cell>
          <cell r="C1779" t="str">
            <v>UN</v>
          </cell>
          <cell r="D1779">
            <v>99.69</v>
          </cell>
        </row>
        <row r="1780">
          <cell r="A1780" t="str">
            <v>10.80.93</v>
          </cell>
          <cell r="B1780" t="str">
            <v>VALVULA AMERICANA DE METAL CROMADO - 1 1/2"X3 3/4"</v>
          </cell>
          <cell r="C1780" t="str">
            <v>UN</v>
          </cell>
          <cell r="D1780">
            <v>24.17</v>
          </cell>
        </row>
        <row r="1781">
          <cell r="A1781" t="str">
            <v>10.80.97</v>
          </cell>
          <cell r="B1781" t="str">
            <v>TUBO DE LIGACAO COM CANOPLA,PARA CHUVEIRO,METAL CROMADO - 3/4"</v>
          </cell>
          <cell r="C1781" t="str">
            <v>UN</v>
          </cell>
          <cell r="D1781">
            <v>7.59</v>
          </cell>
        </row>
        <row r="1782">
          <cell r="A1782" t="str">
            <v>10.90.00</v>
          </cell>
          <cell r="B1782" t="str">
            <v>OUTROS SERVICOS</v>
          </cell>
        </row>
        <row r="1783">
          <cell r="A1783" t="str">
            <v>10.90.01</v>
          </cell>
          <cell r="B1783" t="str">
            <v>DESENTUPIMENTO DE RAMAIS DE ESGOTO OU AGUAS PLUVIAIS</v>
          </cell>
          <cell r="C1783" t="str">
            <v>M</v>
          </cell>
          <cell r="D1783">
            <v>3.2</v>
          </cell>
        </row>
        <row r="1784">
          <cell r="A1784" t="str">
            <v>11.00.00</v>
          </cell>
          <cell r="B1784" t="str">
            <v>REVESTIMENTOS</v>
          </cell>
        </row>
        <row r="1785">
          <cell r="A1785" t="str">
            <v>11.01.00</v>
          </cell>
          <cell r="B1785" t="str">
            <v>REVESTIMENTO DE FORROS</v>
          </cell>
        </row>
        <row r="1786">
          <cell r="A1786" t="str">
            <v>11.01.01</v>
          </cell>
          <cell r="B1786" t="str">
            <v>CHAPISCO COMUM - ARGAMASSA DE CIMENTO E AREIA 1:3</v>
          </cell>
          <cell r="C1786" t="str">
            <v>M2</v>
          </cell>
          <cell r="D1786">
            <v>4.8</v>
          </cell>
        </row>
        <row r="1787">
          <cell r="A1787" t="str">
            <v>11.01.08</v>
          </cell>
          <cell r="B1787" t="str">
            <v>EMBOCO - ARGAMASSA MISTA DE CIMENTO,CAL E AREIA 1:4/12</v>
          </cell>
          <cell r="C1787" t="str">
            <v>M2</v>
          </cell>
          <cell r="D1787">
            <v>13.12</v>
          </cell>
        </row>
        <row r="1788">
          <cell r="A1788" t="str">
            <v>11.01.09</v>
          </cell>
          <cell r="B1788" t="str">
            <v>EMBOCO DESEMPENADO P/PINTURA - ARG.MISTA CIMENTO,CAL E AREIA 1:3/12</v>
          </cell>
          <cell r="C1788" t="str">
            <v>M2</v>
          </cell>
          <cell r="D1788">
            <v>13.38</v>
          </cell>
        </row>
        <row r="1789">
          <cell r="A1789" t="str">
            <v>11.01.13</v>
          </cell>
          <cell r="B1789" t="str">
            <v>REBOCO INTERNO - ARGAMASSA PRE-FABRICADA</v>
          </cell>
          <cell r="C1789" t="str">
            <v>M2</v>
          </cell>
          <cell r="D1789">
            <v>9.9</v>
          </cell>
        </row>
        <row r="1790">
          <cell r="A1790" t="str">
            <v>11.02.00</v>
          </cell>
          <cell r="B1790" t="str">
            <v>REVESTIMENTO DE PAREDES INTERNAS</v>
          </cell>
        </row>
        <row r="1791">
          <cell r="A1791" t="str">
            <v>11.02.01</v>
          </cell>
          <cell r="B1791" t="str">
            <v>CHAPISCO COMUM - ARGAMASSA DE CIMENTO E AREIA 1:3</v>
          </cell>
          <cell r="C1791" t="str">
            <v>M2</v>
          </cell>
          <cell r="D1791">
            <v>2.5099999999999998</v>
          </cell>
        </row>
        <row r="1792">
          <cell r="A1792" t="str">
            <v>11.02.08</v>
          </cell>
          <cell r="B1792" t="str">
            <v>EMBOCO INTERNO - ARGAMASSA MISTA DE CIMENTO,CAL E AREIA 1:4/12</v>
          </cell>
          <cell r="C1792" t="str">
            <v>M2</v>
          </cell>
          <cell r="D1792">
            <v>12.19</v>
          </cell>
        </row>
        <row r="1793">
          <cell r="A1793" t="str">
            <v>11.02.09</v>
          </cell>
          <cell r="B1793" t="str">
            <v>EMBOCO INTERNO DESEMP.P/PINTURA - ARG.MISTA CIM.CAL E AREIA 1:3/12</v>
          </cell>
          <cell r="C1793" t="str">
            <v>M2</v>
          </cell>
          <cell r="D1793">
            <v>12.01</v>
          </cell>
        </row>
        <row r="1794">
          <cell r="A1794" t="str">
            <v>11.02.10</v>
          </cell>
          <cell r="B1794" t="str">
            <v>EMBOCO INTERNO - ARGAMASSA DE CIMENTO E AREIA 1:3</v>
          </cell>
          <cell r="C1794" t="str">
            <v>M2</v>
          </cell>
          <cell r="D1794">
            <v>12.79</v>
          </cell>
        </row>
        <row r="1795">
          <cell r="A1795" t="str">
            <v>11.02.13</v>
          </cell>
          <cell r="B1795" t="str">
            <v>REBOCO INTERNO - ARGAMASSA PRE-FABRICADA</v>
          </cell>
          <cell r="C1795" t="str">
            <v>M2</v>
          </cell>
          <cell r="D1795">
            <v>8.99</v>
          </cell>
        </row>
        <row r="1796">
          <cell r="A1796" t="str">
            <v>11.02.25</v>
          </cell>
          <cell r="B1796" t="str">
            <v>AZULEJOS BRANCOS,JUNTAS AMARRACAO OU A PRUMO - ASSENTES C/ARG.COMUM</v>
          </cell>
          <cell r="C1796" t="str">
            <v>M2</v>
          </cell>
          <cell r="D1796">
            <v>45.85</v>
          </cell>
        </row>
        <row r="1797">
          <cell r="A1797" t="str">
            <v>11.02.29</v>
          </cell>
          <cell r="B1797" t="str">
            <v>AZULEJOS, JUNTA AMARRACAO OU A PRUMO - ASSENTES C/ARG.COLANTE</v>
          </cell>
          <cell r="C1797" t="str">
            <v>M2</v>
          </cell>
          <cell r="D1797">
            <v>18.52</v>
          </cell>
        </row>
        <row r="1798">
          <cell r="A1798" t="str">
            <v>11.02.75</v>
          </cell>
          <cell r="B1798" t="str">
            <v>LAMINADO MELAMINICO COLADO,1,3MM DE ESPESSURA - JUNTAS SECAS</v>
          </cell>
          <cell r="C1798" t="str">
            <v>M2</v>
          </cell>
          <cell r="D1798">
            <v>43.28</v>
          </cell>
        </row>
        <row r="1799">
          <cell r="A1799" t="str">
            <v>11.03.00</v>
          </cell>
          <cell r="B1799" t="str">
            <v>REVESTIMENTO DE PAREDES EXTERNAS</v>
          </cell>
        </row>
        <row r="1800">
          <cell r="A1800" t="str">
            <v>11.03.01</v>
          </cell>
          <cell r="B1800" t="str">
            <v>CHAPISCO COMUM - ARGAMASSA DE CIMENTO E AREIA 1:3</v>
          </cell>
          <cell r="C1800" t="str">
            <v>M2</v>
          </cell>
          <cell r="D1800">
            <v>2.5099999999999998</v>
          </cell>
        </row>
        <row r="1801">
          <cell r="A1801" t="str">
            <v>11.03.03</v>
          </cell>
          <cell r="B1801" t="str">
            <v>CHAPISCO RUSTICO FINO,APLICADO C/PENEIRA - ARGAMASSA CIM.E AREIA 1:3</v>
          </cell>
          <cell r="C1801" t="str">
            <v>M2</v>
          </cell>
          <cell r="D1801">
            <v>4.2</v>
          </cell>
        </row>
        <row r="1802">
          <cell r="A1802" t="str">
            <v>11.03.04</v>
          </cell>
          <cell r="B1802" t="str">
            <v>CHAPISCO RUSTICO GROSSO,COM ADICAO DE BRITA N.1</v>
          </cell>
          <cell r="C1802" t="str">
            <v>M2</v>
          </cell>
          <cell r="D1802">
            <v>6.03</v>
          </cell>
        </row>
        <row r="1803">
          <cell r="A1803" t="str">
            <v>11.03.08</v>
          </cell>
          <cell r="B1803" t="str">
            <v>EMBOCO EXTERNO - ARGAMASSA MISTA DE CIMENTO,CAL E AREIA 1:4/12</v>
          </cell>
          <cell r="C1803" t="str">
            <v>M2</v>
          </cell>
          <cell r="D1803">
            <v>12.19</v>
          </cell>
        </row>
        <row r="1804">
          <cell r="A1804" t="str">
            <v>11.03.09</v>
          </cell>
          <cell r="B1804" t="str">
            <v>EMBOCO EXTERNO DESEMP.P/PINTURA - ARG.MISTA CIM.CAL E AREIA 1:3/12</v>
          </cell>
          <cell r="C1804" t="str">
            <v>M2</v>
          </cell>
          <cell r="D1804">
            <v>12.01</v>
          </cell>
        </row>
        <row r="1805">
          <cell r="A1805" t="str">
            <v>11.03.10</v>
          </cell>
          <cell r="B1805" t="str">
            <v>EMBOCO EXTERNO - ARGAMASSA DE CIMENTO E AREIA 1:3</v>
          </cell>
          <cell r="C1805" t="str">
            <v>M2</v>
          </cell>
          <cell r="D1805">
            <v>12.79</v>
          </cell>
        </row>
        <row r="1806">
          <cell r="A1806" t="str">
            <v>11.03.13</v>
          </cell>
          <cell r="B1806" t="str">
            <v>REBOCO EXTERNO - ARGAMASSA PRE-FABRICADA</v>
          </cell>
          <cell r="C1806" t="str">
            <v>M2</v>
          </cell>
          <cell r="D1806">
            <v>9.23</v>
          </cell>
        </row>
        <row r="1807">
          <cell r="A1807" t="str">
            <v>11.03.16</v>
          </cell>
          <cell r="B1807" t="str">
            <v>REVESTIMENTO COM GRAFIATTO</v>
          </cell>
          <cell r="C1807" t="str">
            <v>M2</v>
          </cell>
          <cell r="D1807">
            <v>14.27</v>
          </cell>
        </row>
        <row r="1808">
          <cell r="A1808" t="str">
            <v>11.03.41</v>
          </cell>
          <cell r="B1808" t="str">
            <v>PASTILHAS DE PORCELANA FOSCA,3/4" - FAIXAS DE ATE 20CM</v>
          </cell>
          <cell r="C1808" t="str">
            <v>M</v>
          </cell>
          <cell r="D1808">
            <v>32.04</v>
          </cell>
        </row>
        <row r="1809">
          <cell r="A1809" t="str">
            <v>11.03.91</v>
          </cell>
          <cell r="B1809" t="str">
            <v>PEDRA MINEIRA COM ACABAMENTO RUSTICO - REGULAR</v>
          </cell>
          <cell r="C1809" t="str">
            <v>M2</v>
          </cell>
          <cell r="D1809">
            <v>55.53</v>
          </cell>
        </row>
        <row r="1810">
          <cell r="A1810" t="str">
            <v>11.04.00</v>
          </cell>
          <cell r="B1810" t="str">
            <v>ARREMATES DE REVESTIMENTO</v>
          </cell>
        </row>
        <row r="1811">
          <cell r="A1811" t="str">
            <v>11.04.04</v>
          </cell>
          <cell r="B1811" t="str">
            <v>CANTONEIRA DE PROTECAO-PERFIL"L"DE FERRO,1 1/4"X1X1 1/4"X1/8"</v>
          </cell>
          <cell r="C1811" t="str">
            <v>M</v>
          </cell>
          <cell r="D1811">
            <v>11.21</v>
          </cell>
        </row>
        <row r="1812">
          <cell r="A1812" t="str">
            <v>11.04.05</v>
          </cell>
          <cell r="B1812" t="str">
            <v>CANTONEIRA DE PROTECAO - PERFIL"L"DE FERRO,1"X1"X1/8"</v>
          </cell>
          <cell r="C1812" t="str">
            <v>M</v>
          </cell>
          <cell r="D1812">
            <v>10.42</v>
          </cell>
        </row>
        <row r="1813">
          <cell r="A1813" t="str">
            <v>11.04.06</v>
          </cell>
          <cell r="B1813" t="str">
            <v>CANTONEIRA DE PROTECAO - PERFIL"L"DE ALUMINIO,1"X1"X1/8"</v>
          </cell>
          <cell r="C1813" t="str">
            <v>M</v>
          </cell>
          <cell r="D1813">
            <v>14.45</v>
          </cell>
        </row>
        <row r="1814">
          <cell r="A1814" t="str">
            <v>11.04.13</v>
          </cell>
          <cell r="B1814" t="str">
            <v>CANTONEIRA DE PROTECAO PARA REBOCO - PERFIL"Y"DE ALUMINIO</v>
          </cell>
          <cell r="C1814" t="str">
            <v>M</v>
          </cell>
          <cell r="D1814">
            <v>9.1999999999999993</v>
          </cell>
        </row>
        <row r="1815">
          <cell r="A1815" t="str">
            <v>11.04.17</v>
          </cell>
          <cell r="B1815" t="str">
            <v>CANTONEIRA DE PROTECAO PARA AZULEJOS - PERFIL"TRIFACE"DE ALUMINIO</v>
          </cell>
          <cell r="C1815" t="str">
            <v>M</v>
          </cell>
          <cell r="D1815">
            <v>9.58</v>
          </cell>
        </row>
        <row r="1816">
          <cell r="A1816" t="str">
            <v>11.04.50</v>
          </cell>
          <cell r="B1816" t="str">
            <v>PEITORIL DE ARGAMASSA DE CIMENTO QUEIMADO,ESPESSURA DE 2CM</v>
          </cell>
          <cell r="C1816" t="str">
            <v>M</v>
          </cell>
          <cell r="D1816">
            <v>5.4</v>
          </cell>
        </row>
        <row r="1817">
          <cell r="A1817" t="str">
            <v>11.04.52</v>
          </cell>
          <cell r="B1817" t="str">
            <v>PE.1- PEITORIL DE CONCRETO APARENTE(CONF.DET.FABES)</v>
          </cell>
          <cell r="C1817" t="str">
            <v>M</v>
          </cell>
          <cell r="D1817">
            <v>11.76</v>
          </cell>
        </row>
        <row r="1818">
          <cell r="A1818" t="str">
            <v>11.04.53</v>
          </cell>
          <cell r="B1818" t="str">
            <v>PE.2-PEITORIAL DE CONCRETO APARENTE(CONF.DET FABES)</v>
          </cell>
          <cell r="C1818" t="str">
            <v>M</v>
          </cell>
          <cell r="D1818">
            <v>13.85</v>
          </cell>
        </row>
        <row r="1819">
          <cell r="A1819" t="str">
            <v>11.04.54</v>
          </cell>
          <cell r="B1819" t="str">
            <v>PE.3-PEITORIL DE CONCRETO APARENTE(CONF.DET.FABES)</v>
          </cell>
          <cell r="C1819" t="str">
            <v>M</v>
          </cell>
          <cell r="D1819">
            <v>8.94</v>
          </cell>
        </row>
        <row r="1820">
          <cell r="A1820" t="str">
            <v>11.04.56</v>
          </cell>
          <cell r="B1820" t="str">
            <v>PEITORIL DE GRANILITE,ESPESSURA DE 2CM</v>
          </cell>
          <cell r="C1820" t="str">
            <v>M</v>
          </cell>
          <cell r="D1820">
            <v>24.58</v>
          </cell>
        </row>
        <row r="1821">
          <cell r="A1821" t="str">
            <v>11.50.00</v>
          </cell>
          <cell r="B1821" t="str">
            <v>DEMOLICOES</v>
          </cell>
        </row>
        <row r="1822">
          <cell r="A1822" t="str">
            <v>11.50.02</v>
          </cell>
          <cell r="B1822" t="str">
            <v>DEMOLICAO DE ARGAMASSA DE CAL E AREIA OU MISTA</v>
          </cell>
          <cell r="C1822" t="str">
            <v>M2</v>
          </cell>
          <cell r="D1822">
            <v>1.4</v>
          </cell>
        </row>
        <row r="1823">
          <cell r="A1823" t="str">
            <v>11.50.03</v>
          </cell>
          <cell r="B1823" t="str">
            <v>DEMOLICAO DE ARGAMASSA DE CIMENTO E AREIA</v>
          </cell>
          <cell r="C1823" t="str">
            <v>M2</v>
          </cell>
          <cell r="D1823">
            <v>2.81</v>
          </cell>
        </row>
        <row r="1824">
          <cell r="A1824" t="str">
            <v>11.50.05</v>
          </cell>
          <cell r="B1824" t="str">
            <v>DEMOLICAO DE REVESTIMENTO CERAMICO OU SIMILAR</v>
          </cell>
          <cell r="C1824" t="str">
            <v>M2</v>
          </cell>
          <cell r="D1824">
            <v>9.82</v>
          </cell>
        </row>
        <row r="1825">
          <cell r="A1825" t="str">
            <v>11.50.10</v>
          </cell>
          <cell r="B1825" t="str">
            <v>DEMOLICAO DE LAMBRI DE TABUAS OU CHAPAS DE MADEIRA - EXCL.ENTARUGAM.</v>
          </cell>
          <cell r="C1825" t="str">
            <v>M2</v>
          </cell>
          <cell r="D1825">
            <v>8.77</v>
          </cell>
        </row>
        <row r="1826">
          <cell r="A1826" t="str">
            <v>11.50.15</v>
          </cell>
          <cell r="B1826" t="str">
            <v>DEMOLICAO DE LAMBRI DE TABUAS OU CHAPAS DE MADEIRA - INCL.ENTARUGAM.</v>
          </cell>
          <cell r="C1826" t="str">
            <v>M2</v>
          </cell>
          <cell r="D1826">
            <v>17.54</v>
          </cell>
        </row>
        <row r="1827">
          <cell r="A1827" t="str">
            <v>11.60.00</v>
          </cell>
          <cell r="B1827" t="str">
            <v>RETIRADAS</v>
          </cell>
        </row>
        <row r="1828">
          <cell r="A1828" t="str">
            <v>11.60.05</v>
          </cell>
          <cell r="B1828" t="str">
            <v>RETIRADA DE FORRAS DE PEDRAS NATURAIS - GRANITO OU MARMORE</v>
          </cell>
          <cell r="C1828" t="str">
            <v>M2</v>
          </cell>
          <cell r="D1828">
            <v>9.82</v>
          </cell>
        </row>
        <row r="1829">
          <cell r="A1829" t="str">
            <v>11.60.10</v>
          </cell>
          <cell r="B1829" t="str">
            <v>RETIRADA DE LAMBRI DE TABUAS OU CHAPAS DE MADEIRA - EXCL.ENTARUGAM.</v>
          </cell>
          <cell r="C1829" t="str">
            <v>M2</v>
          </cell>
          <cell r="D1829">
            <v>1.88</v>
          </cell>
        </row>
        <row r="1830">
          <cell r="A1830" t="str">
            <v>11.60.15</v>
          </cell>
          <cell r="B1830" t="str">
            <v>RETIRADA DE LAMBRI DE TABUAS OU CHAPAS DE MADEIRA - INCL.ENTARUGAM.</v>
          </cell>
          <cell r="C1830" t="str">
            <v>M2</v>
          </cell>
          <cell r="D1830">
            <v>15.69</v>
          </cell>
        </row>
        <row r="1831">
          <cell r="A1831" t="str">
            <v>11.70.00</v>
          </cell>
          <cell r="B1831" t="str">
            <v>RECOLOCACOES</v>
          </cell>
        </row>
        <row r="1832">
          <cell r="A1832" t="str">
            <v>11.70.05</v>
          </cell>
          <cell r="B1832" t="str">
            <v>RECOLOCACAO DE FORRAS DE PEDRAS NATURAIS - GRANITO OU MARMORE</v>
          </cell>
          <cell r="C1832" t="str">
            <v>M2</v>
          </cell>
          <cell r="D1832">
            <v>6.03</v>
          </cell>
        </row>
        <row r="1833">
          <cell r="A1833" t="str">
            <v>11.80.00</v>
          </cell>
          <cell r="B1833" t="str">
            <v>SERVICOS PARCIAIS</v>
          </cell>
        </row>
        <row r="1834">
          <cell r="A1834" t="str">
            <v>11.80.01</v>
          </cell>
          <cell r="B1834" t="str">
            <v>REPAROS EM TRINCAS E RACHADURAS</v>
          </cell>
          <cell r="C1834" t="str">
            <v>M</v>
          </cell>
          <cell r="D1834">
            <v>12.47</v>
          </cell>
        </row>
        <row r="1835">
          <cell r="A1835" t="str">
            <v>11.80.05</v>
          </cell>
          <cell r="B1835" t="str">
            <v>REPAROS EM EMBOCO - ARGAMASSA MISTA DE CIMENTO,CAL E AREIA 1:4/12</v>
          </cell>
          <cell r="C1835" t="str">
            <v>M2</v>
          </cell>
          <cell r="D1835">
            <v>16.93</v>
          </cell>
        </row>
        <row r="1836">
          <cell r="A1836" t="str">
            <v>11.80.06</v>
          </cell>
          <cell r="B1836" t="str">
            <v>REPAROS EM REBOCO - ARGAMASSA DE CAL E AREIA 1:2</v>
          </cell>
          <cell r="C1836" t="str">
            <v>M2</v>
          </cell>
          <cell r="D1836">
            <v>8.6199999999999992</v>
          </cell>
        </row>
        <row r="1837">
          <cell r="A1837" t="str">
            <v>12.00.00</v>
          </cell>
          <cell r="B1837" t="str">
            <v>FORROS</v>
          </cell>
        </row>
        <row r="1838">
          <cell r="A1838" t="str">
            <v>12.01.00</v>
          </cell>
          <cell r="B1838" t="str">
            <v>FORROS FALSOS</v>
          </cell>
        </row>
        <row r="1839">
          <cell r="A1839" t="str">
            <v>12.01.05</v>
          </cell>
          <cell r="B1839" t="str">
            <v>FORRO DE TABUAS DE MADEIRA MACICA C/ENTARUG.DE PINHO - CEDRO 10X1CM</v>
          </cell>
          <cell r="C1839" t="str">
            <v>M2</v>
          </cell>
          <cell r="D1839">
            <v>47.67</v>
          </cell>
        </row>
        <row r="1840">
          <cell r="A1840" t="str">
            <v>12.01.06</v>
          </cell>
          <cell r="B1840" t="str">
            <v>FORRO DE TABUAS DE MADEIRA MACICA C/ENTARUG.DE PINHO - PEROBA 10X1CM</v>
          </cell>
          <cell r="C1840" t="str">
            <v>M2</v>
          </cell>
          <cell r="D1840">
            <v>62.2</v>
          </cell>
        </row>
        <row r="1841">
          <cell r="A1841" t="str">
            <v>12.01.30</v>
          </cell>
          <cell r="B1841" t="str">
            <v>FORRO FIBRA MINERAL MODELADO ÚMIDA - ACABAMENTO SUPERF. PINTURA VINÍLICA A BASE DE LÁTEX BRANCA - 625X1250X13MM - NRC=0,50, CAC=MÍNIMO 35</v>
          </cell>
          <cell r="C1841" t="str">
            <v>M2</v>
          </cell>
          <cell r="D1841">
            <v>19.3</v>
          </cell>
        </row>
        <row r="1842">
          <cell r="A1842" t="str">
            <v>12.01.31</v>
          </cell>
          <cell r="B1842" t="str">
            <v>FORRO ARMSTRONG EM FIBRA MINERAL ENCORE COM APLICAÇÃO DE MANTA REFLETIVA DE ALUMÍMIO EM UMA FACE ( EXTERNA), E A FACE INTERNA DA MANTA COLOCADA NA PLACA DO FORRO DE FIBRA</v>
          </cell>
          <cell r="C1842" t="str">
            <v>M2</v>
          </cell>
          <cell r="D1842">
            <v>51.96</v>
          </cell>
        </row>
        <row r="1843">
          <cell r="A1843" t="str">
            <v>12.01.40</v>
          </cell>
          <cell r="B1843" t="str">
            <v>FORRO DE GESSO ATIRANTADO - LISO,60X60X1,25CM</v>
          </cell>
          <cell r="C1843" t="str">
            <v>M2</v>
          </cell>
          <cell r="D1843">
            <v>22</v>
          </cell>
        </row>
        <row r="1844">
          <cell r="A1844" t="str">
            <v>12.01.45</v>
          </cell>
          <cell r="B1844" t="str">
            <v>FORRO EM REGUA DE PVC 100MM-INCL.PERFIS DE FIX. E ACABAMENTO</v>
          </cell>
          <cell r="C1844" t="str">
            <v>M2</v>
          </cell>
          <cell r="D1844">
            <v>16.13</v>
          </cell>
        </row>
        <row r="1845">
          <cell r="A1845" t="str">
            <v>12.50.00</v>
          </cell>
          <cell r="B1845" t="str">
            <v>DEMOLICOES</v>
          </cell>
        </row>
        <row r="1846">
          <cell r="A1846" t="str">
            <v>12.50.01</v>
          </cell>
          <cell r="B1846" t="str">
            <v>DEMOLICAO DE ESTUQUE COMUM,EXCLUSIVE ENTARUGAMENTO</v>
          </cell>
          <cell r="C1846" t="str">
            <v>M2</v>
          </cell>
          <cell r="D1846">
            <v>1.88</v>
          </cell>
        </row>
        <row r="1847">
          <cell r="A1847" t="str">
            <v>12.50.02</v>
          </cell>
          <cell r="B1847" t="str">
            <v>DEMOLICAO DE FORRO DE TABUAS OU CHAPAS DE MADEIRA,EXCL.ENTARUGAMENTO</v>
          </cell>
          <cell r="C1847" t="str">
            <v>M2</v>
          </cell>
          <cell r="D1847">
            <v>2.5099999999999998</v>
          </cell>
        </row>
        <row r="1848">
          <cell r="A1848" t="str">
            <v>12.50.05</v>
          </cell>
          <cell r="B1848" t="str">
            <v>DEMOLICAO DE FORRO DE GESSO</v>
          </cell>
          <cell r="C1848" t="str">
            <v>M2</v>
          </cell>
          <cell r="D1848">
            <v>1.88</v>
          </cell>
        </row>
        <row r="1849">
          <cell r="A1849" t="str">
            <v>12.50.20</v>
          </cell>
          <cell r="B1849" t="str">
            <v>DEMOLICAO DE ENTARUGAMENTO DE FORRO</v>
          </cell>
          <cell r="C1849" t="str">
            <v>M2</v>
          </cell>
          <cell r="D1849">
            <v>2.5099999999999998</v>
          </cell>
        </row>
        <row r="1850">
          <cell r="A1850" t="str">
            <v>12.60.00</v>
          </cell>
          <cell r="B1850" t="str">
            <v>RETIRADAS</v>
          </cell>
        </row>
        <row r="1851">
          <cell r="A1851" t="str">
            <v>12.60.01</v>
          </cell>
          <cell r="B1851" t="str">
            <v>RETIRADA DE FORRO DE TABUAS OU CHAPAS EM GERAL - PREGADAS</v>
          </cell>
          <cell r="C1851" t="str">
            <v>M2</v>
          </cell>
          <cell r="D1851">
            <v>4.63</v>
          </cell>
        </row>
        <row r="1852">
          <cell r="A1852" t="str">
            <v>12.60.02</v>
          </cell>
          <cell r="B1852" t="str">
            <v>RETIRADA DE FORRO DE CHAPAS EM GERAL - APOIADAS</v>
          </cell>
          <cell r="C1852" t="str">
            <v>M2</v>
          </cell>
          <cell r="D1852">
            <v>2</v>
          </cell>
        </row>
        <row r="1853">
          <cell r="A1853" t="str">
            <v>12.60.20</v>
          </cell>
          <cell r="B1853" t="str">
            <v>RETIRADA DE ENTARUGAMENTO DE FORRO</v>
          </cell>
          <cell r="C1853" t="str">
            <v>M2</v>
          </cell>
          <cell r="D1853">
            <v>5.49</v>
          </cell>
        </row>
        <row r="1854">
          <cell r="A1854" t="str">
            <v>12.60.30</v>
          </cell>
          <cell r="B1854" t="str">
            <v>RETIRADA DE FORRO EM REGUAS DE PVC - 100MM - INCL.PERFIS</v>
          </cell>
          <cell r="C1854" t="str">
            <v>M2</v>
          </cell>
          <cell r="D1854">
            <v>2.74</v>
          </cell>
        </row>
        <row r="1855">
          <cell r="A1855" t="str">
            <v>12.70.00</v>
          </cell>
          <cell r="B1855" t="str">
            <v>RECOLOCACOES</v>
          </cell>
        </row>
        <row r="1856">
          <cell r="A1856" t="str">
            <v>12.70.30</v>
          </cell>
          <cell r="B1856" t="str">
            <v>RECOLOCACAO DE FORROS EM REGUA DE PVC - 100MM - INCL.PERFIS</v>
          </cell>
          <cell r="C1856" t="str">
            <v>M2</v>
          </cell>
          <cell r="D1856">
            <v>4.1100000000000003</v>
          </cell>
        </row>
        <row r="1857">
          <cell r="A1857" t="str">
            <v>13.00.00</v>
          </cell>
          <cell r="B1857" t="str">
            <v>PISOS</v>
          </cell>
        </row>
        <row r="1858">
          <cell r="A1858" t="str">
            <v>13.01.00</v>
          </cell>
          <cell r="B1858" t="str">
            <v>LASTROS E ENCHIMENTOS</v>
          </cell>
        </row>
        <row r="1859">
          <cell r="A1859" t="str">
            <v>13.01.01</v>
          </cell>
          <cell r="B1859" t="str">
            <v>ENCHIMENTO COM TIJOLOS CERAMICOS FURADOS</v>
          </cell>
          <cell r="C1859" t="str">
            <v>M3</v>
          </cell>
          <cell r="D1859">
            <v>69.03</v>
          </cell>
        </row>
        <row r="1860">
          <cell r="A1860" t="str">
            <v>13.01.02</v>
          </cell>
          <cell r="B1860" t="str">
            <v>ENCHIMENTO COM ARGILA EXPANDIDA</v>
          </cell>
          <cell r="C1860" t="str">
            <v>M3</v>
          </cell>
          <cell r="D1860">
            <v>187.85</v>
          </cell>
        </row>
        <row r="1861">
          <cell r="A1861" t="str">
            <v>13.01.10</v>
          </cell>
          <cell r="B1861" t="str">
            <v>LASTRO DE BRITA</v>
          </cell>
          <cell r="C1861" t="str">
            <v>M3</v>
          </cell>
          <cell r="D1861">
            <v>57.78</v>
          </cell>
        </row>
        <row r="1862">
          <cell r="A1862" t="str">
            <v>13.01.11</v>
          </cell>
          <cell r="B1862" t="str">
            <v>LASTRO DE AGREGADO RECICLADO</v>
          </cell>
          <cell r="C1862" t="str">
            <v>M3</v>
          </cell>
          <cell r="D1862">
            <v>44.61</v>
          </cell>
        </row>
        <row r="1863">
          <cell r="A1863" t="str">
            <v>13.01.14</v>
          </cell>
          <cell r="B1863" t="str">
            <v>LASTRO DE CONCRETO - 150KG CIM/M3</v>
          </cell>
          <cell r="C1863" t="str">
            <v>M3</v>
          </cell>
          <cell r="D1863">
            <v>232.9</v>
          </cell>
        </row>
        <row r="1864">
          <cell r="A1864" t="str">
            <v>13.01.15</v>
          </cell>
          <cell r="B1864" t="str">
            <v>LASTRO DE CONCRETO - 200KG CIM/M3</v>
          </cell>
          <cell r="C1864" t="str">
            <v>M3</v>
          </cell>
          <cell r="D1864">
            <v>245.12</v>
          </cell>
        </row>
        <row r="1865">
          <cell r="A1865" t="str">
            <v>13.01.17</v>
          </cell>
          <cell r="B1865" t="str">
            <v>LASTRO DE CONCRETO,COM HIDROFUGO - 150KG CIM/M3</v>
          </cell>
          <cell r="C1865" t="str">
            <v>M3</v>
          </cell>
          <cell r="D1865">
            <v>291</v>
          </cell>
        </row>
        <row r="1866">
          <cell r="A1866" t="str">
            <v>13.01.18</v>
          </cell>
          <cell r="B1866" t="str">
            <v>LASTRO DE CONCRETO,COM HIDROFUGO - 200KG CIM/M3</v>
          </cell>
          <cell r="C1866" t="str">
            <v>M3</v>
          </cell>
          <cell r="D1866">
            <v>322.58</v>
          </cell>
        </row>
        <row r="1867">
          <cell r="A1867" t="str">
            <v>13.01.19</v>
          </cell>
          <cell r="B1867" t="str">
            <v>LASTRO DE CONCRETO C/AGREGADO RECIOCLADO - 150KG CIM/M3</v>
          </cell>
          <cell r="C1867" t="str">
            <v>M3</v>
          </cell>
          <cell r="D1867">
            <v>247.3</v>
          </cell>
        </row>
        <row r="1868">
          <cell r="A1868" t="str">
            <v>13.01.20</v>
          </cell>
          <cell r="B1868" t="str">
            <v>LASTRO DE CONCRETO C/AGREGADO RECICLADO-200KG CIM/M3</v>
          </cell>
          <cell r="C1868" t="str">
            <v>M3</v>
          </cell>
          <cell r="D1868">
            <v>260.32</v>
          </cell>
        </row>
        <row r="1869">
          <cell r="A1869" t="str">
            <v>13.02.00</v>
          </cell>
          <cell r="B1869" t="str">
            <v>REVESTIMENTOS DE PISO</v>
          </cell>
        </row>
        <row r="1870">
          <cell r="A1870" t="str">
            <v>13.02.01</v>
          </cell>
          <cell r="B1870" t="str">
            <v>CIMENTADO COMUM,DESEMPENADO - 20MM DE ESPESSURA</v>
          </cell>
          <cell r="C1870" t="str">
            <v>M2</v>
          </cell>
          <cell r="D1870">
            <v>22.98</v>
          </cell>
        </row>
        <row r="1871">
          <cell r="A1871" t="str">
            <v>13.02.02</v>
          </cell>
          <cell r="B1871" t="str">
            <v>CIMENTADO COMUM,DESEMPENADO E ALISADO - 20MM DE ESPESSURA</v>
          </cell>
          <cell r="C1871" t="str">
            <v>M2</v>
          </cell>
          <cell r="D1871">
            <v>24.29</v>
          </cell>
        </row>
        <row r="1872">
          <cell r="A1872" t="str">
            <v>13.02.03</v>
          </cell>
          <cell r="B1872" t="str">
            <v>CIMENTADO COM CORANTE,DESEMPENADO E ALISADO - 20MM DE ESPESSURA</v>
          </cell>
          <cell r="C1872" t="str">
            <v>M2</v>
          </cell>
          <cell r="D1872">
            <v>25.99</v>
          </cell>
        </row>
        <row r="1873">
          <cell r="A1873" t="str">
            <v>13.02.04</v>
          </cell>
          <cell r="B1873" t="str">
            <v>PISO DE CONCRETO TIPO BAMBOLE E=6CM</v>
          </cell>
          <cell r="C1873" t="str">
            <v>M2</v>
          </cell>
          <cell r="D1873">
            <v>0.87</v>
          </cell>
        </row>
        <row r="1874">
          <cell r="A1874" t="str">
            <v>13.02.05</v>
          </cell>
          <cell r="B1874" t="str">
            <v>GRANILITE - 8MM DE ESPESSURA</v>
          </cell>
          <cell r="C1874" t="str">
            <v>M2</v>
          </cell>
          <cell r="D1874">
            <v>44.5</v>
          </cell>
        </row>
        <row r="1875">
          <cell r="A1875" t="str">
            <v>13.02.06</v>
          </cell>
          <cell r="B1875" t="str">
            <v>CIMENTADO COMUM C/AGREGADO RECLICLADO,DESEMP.ALISADO-20MM DE ESP.</v>
          </cell>
          <cell r="C1875" t="str">
            <v>M2</v>
          </cell>
          <cell r="D1875">
            <v>15.95</v>
          </cell>
        </row>
        <row r="1876">
          <cell r="A1876" t="str">
            <v>13.02.07</v>
          </cell>
          <cell r="B1876" t="str">
            <v>ARGAMASSA DE ALTA RESISTENCIA,TIPO LEVE - 8MM DE ESPESSURA</v>
          </cell>
          <cell r="C1876" t="str">
            <v>M2</v>
          </cell>
          <cell r="D1876">
            <v>50.71</v>
          </cell>
        </row>
        <row r="1877">
          <cell r="A1877" t="str">
            <v>13.02.08</v>
          </cell>
          <cell r="B1877" t="str">
            <v>ARGAMASSA DE ALTA RESISTENCIA,TIPO MEDIO - 12MM DE ESPESSURA</v>
          </cell>
          <cell r="C1877" t="str">
            <v>M2</v>
          </cell>
          <cell r="D1877">
            <v>50.71</v>
          </cell>
        </row>
        <row r="1878">
          <cell r="A1878" t="str">
            <v>13.02.09</v>
          </cell>
          <cell r="B1878" t="str">
            <v>CIMENTADO COM AGREGADO RECICLADO - C/CORANTE DESEMP. ALISADO</v>
          </cell>
          <cell r="C1878" t="str">
            <v>M2</v>
          </cell>
          <cell r="D1878">
            <v>16.63</v>
          </cell>
        </row>
        <row r="1879">
          <cell r="A1879" t="str">
            <v>13.02.10</v>
          </cell>
          <cell r="B1879" t="str">
            <v>CIMENTADO COMUM C\AGREGADO RECICL., DESEMP. 20 MM DE ESPESSURA</v>
          </cell>
          <cell r="C1879" t="str">
            <v>M2</v>
          </cell>
          <cell r="D1879">
            <v>14.86</v>
          </cell>
        </row>
        <row r="1880">
          <cell r="A1880" t="str">
            <v>13.02.11</v>
          </cell>
          <cell r="B1880" t="str">
            <v>PISO ESTRUTURAL EM CONCRETO ARMADO - 7CM</v>
          </cell>
          <cell r="C1880" t="str">
            <v>M2</v>
          </cell>
          <cell r="D1880">
            <v>33.159999999999997</v>
          </cell>
        </row>
        <row r="1881">
          <cell r="A1881" t="str">
            <v>13.02.23</v>
          </cell>
          <cell r="B1881" t="str">
            <v>LADRILHOS DE SEMIGRES ESMALTADO - COLORIDOS 20X20CM</v>
          </cell>
          <cell r="C1881" t="str">
            <v>M2</v>
          </cell>
          <cell r="D1881">
            <v>30.8</v>
          </cell>
        </row>
        <row r="1882">
          <cell r="A1882" t="str">
            <v>13.02.37</v>
          </cell>
          <cell r="B1882" t="str">
            <v>MOSAICO PORTUGUES UMA OU DUAS CORES SOBRE BASE DE AREIA RECICLADA</v>
          </cell>
          <cell r="C1882" t="str">
            <v>M2</v>
          </cell>
          <cell r="D1882">
            <v>50.88</v>
          </cell>
        </row>
        <row r="1883">
          <cell r="A1883" t="str">
            <v>13.02.40</v>
          </cell>
          <cell r="B1883" t="str">
            <v>PISO CERAMICO ESMAL. 30X30CM (PEI-5) - ASSENT. ARG. COMUM</v>
          </cell>
          <cell r="C1883" t="str">
            <v>M2</v>
          </cell>
          <cell r="D1883">
            <v>45.02</v>
          </cell>
        </row>
        <row r="1884">
          <cell r="A1884" t="str">
            <v>13.02.42</v>
          </cell>
          <cell r="B1884" t="str">
            <v>PISO CERAMICO ESMAL. 30X30CM (PEI-5) - ASSENT. COM ARG. COLANTE</v>
          </cell>
          <cell r="C1884" t="str">
            <v>M2</v>
          </cell>
          <cell r="D1884">
            <v>27.21</v>
          </cell>
        </row>
        <row r="1885">
          <cell r="A1885" t="str">
            <v>13.02.50</v>
          </cell>
          <cell r="B1885" t="str">
            <v>PISO REFERENCIAL PODOTÁTIL -  FAIXA DE 40 CM</v>
          </cell>
          <cell r="C1885" t="str">
            <v>M</v>
          </cell>
          <cell r="D1885">
            <v>105.85</v>
          </cell>
        </row>
        <row r="1886">
          <cell r="A1886" t="str">
            <v>13.02.51</v>
          </cell>
          <cell r="B1886" t="str">
            <v>PISO REFERENCIAL PODOTÁTIL - FAIXA DE 50 CM</v>
          </cell>
          <cell r="C1886" t="str">
            <v>M</v>
          </cell>
          <cell r="D1886">
            <v>132.31</v>
          </cell>
        </row>
        <row r="1887">
          <cell r="A1887" t="str">
            <v>13.02.54</v>
          </cell>
          <cell r="B1887" t="str">
            <v>PISO REFERENCIAL PODOTÁTIL - ALERTA - 40X40X3 CM</v>
          </cell>
          <cell r="C1887" t="str">
            <v>M2</v>
          </cell>
          <cell r="D1887">
            <v>51.27</v>
          </cell>
        </row>
        <row r="1888">
          <cell r="A1888" t="str">
            <v>13.02.58</v>
          </cell>
          <cell r="B1888" t="str">
            <v>PISO EM GRANITO CINZA MAUA - PLACAS 40X40CM (E=2CM)</v>
          </cell>
          <cell r="C1888" t="str">
            <v>M2</v>
          </cell>
          <cell r="D1888">
            <v>153.77000000000001</v>
          </cell>
        </row>
        <row r="1889">
          <cell r="A1889" t="str">
            <v>13.02.60</v>
          </cell>
          <cell r="B1889" t="str">
            <v>GRANITO POLIDO,FORRAS DE 20MM - VERDE UBATUBA OU OURO VELHO</v>
          </cell>
          <cell r="C1889" t="str">
            <v>M2</v>
          </cell>
          <cell r="D1889">
            <v>120.23</v>
          </cell>
        </row>
        <row r="1890">
          <cell r="A1890" t="str">
            <v>13.02.62</v>
          </cell>
          <cell r="B1890" t="str">
            <v>MARMORE POLIDO,FORRAS DE 20MM - BRANCO ESPIRITO SANTO,TIPO A</v>
          </cell>
          <cell r="C1890" t="str">
            <v>M2</v>
          </cell>
          <cell r="D1890">
            <v>115.67</v>
          </cell>
        </row>
        <row r="1891">
          <cell r="A1891" t="str">
            <v>13.02.82</v>
          </cell>
          <cell r="B1891" t="str">
            <v>CHAPAS DE FIBRO-VINIL 30X30CM - E=3MM C/ ARG. REGUL. DA BASE</v>
          </cell>
          <cell r="C1891" t="str">
            <v>M2</v>
          </cell>
          <cell r="D1891">
            <v>73.23</v>
          </cell>
        </row>
        <row r="1892">
          <cell r="A1892" t="str">
            <v>13.02.86</v>
          </cell>
          <cell r="B1892" t="str">
            <v>CHAPAS DE FIBRO-VINIL 30X30CM E=3MM  (EXCL ARG REGULARIZ BASE)</v>
          </cell>
          <cell r="C1892" t="str">
            <v>M2</v>
          </cell>
          <cell r="D1892">
            <v>68.599999999999994</v>
          </cell>
        </row>
        <row r="1893">
          <cell r="A1893" t="str">
            <v>13.02.87</v>
          </cell>
          <cell r="B1893" t="str">
            <v>PISO VIBRO VINIL 30 X 30 CM CROMA - 2,0 MM (EXCL ARG REGULARIZ BASE)</v>
          </cell>
          <cell r="C1893" t="str">
            <v>M2</v>
          </cell>
          <cell r="D1893">
            <v>36.75</v>
          </cell>
        </row>
        <row r="1894">
          <cell r="A1894" t="str">
            <v>13.02.88</v>
          </cell>
          <cell r="B1894" t="str">
            <v>PISO TIPO PAVIFLEX CROMA OU SIMILAR - E=3,2 MM (EXCL ARG REGULARIZ BASE)</v>
          </cell>
          <cell r="C1894" t="str">
            <v>M2</v>
          </cell>
          <cell r="D1894">
            <v>46.56</v>
          </cell>
        </row>
        <row r="1895">
          <cell r="A1895" t="str">
            <v>13.02.90</v>
          </cell>
          <cell r="B1895" t="str">
            <v>CHAPAS DE BORRACHA SINT.ASSENTES C/COLA,E=4 A 5MM - LISAS</v>
          </cell>
          <cell r="C1895" t="str">
            <v>M2</v>
          </cell>
          <cell r="D1895">
            <v>57.12</v>
          </cell>
        </row>
        <row r="1896">
          <cell r="A1896" t="str">
            <v>13.02.91</v>
          </cell>
          <cell r="B1896" t="str">
            <v>CHAPAS DE BORRACHA SINT.ASSENTES C/COLA,E=4 A 5MM - COM RELEVO</v>
          </cell>
          <cell r="C1896" t="str">
            <v>M2</v>
          </cell>
          <cell r="D1896">
            <v>30.51</v>
          </cell>
        </row>
        <row r="1897">
          <cell r="A1897" t="str">
            <v>13.02.92</v>
          </cell>
          <cell r="B1897" t="str">
            <v>CHAPAS DE BORRACHA SINT.ASSENTES C/ARGAMASSA,E=8 A 10MM - LISAS</v>
          </cell>
          <cell r="C1897" t="str">
            <v>M2</v>
          </cell>
          <cell r="D1897">
            <v>64.05</v>
          </cell>
        </row>
        <row r="1898">
          <cell r="A1898" t="str">
            <v>13.02.93</v>
          </cell>
          <cell r="B1898" t="str">
            <v>CHAPAS DE BORRACHA SINT.ASSENTES C/ARGAMASSA,E=8 A 10MM - COM RELEVO</v>
          </cell>
          <cell r="C1898" t="str">
            <v>M2</v>
          </cell>
          <cell r="D1898">
            <v>68.83</v>
          </cell>
        </row>
        <row r="1899">
          <cell r="A1899" t="str">
            <v>13.03.00</v>
          </cell>
          <cell r="B1899" t="str">
            <v>ARREMATES DE PISO E ESCADAS</v>
          </cell>
        </row>
        <row r="1900">
          <cell r="A1900" t="str">
            <v>13.03.02</v>
          </cell>
          <cell r="B1900" t="str">
            <v>RODAPE DE ARGAMASSA DE CIMENTO E AREIA 1:3 - 10CM</v>
          </cell>
          <cell r="C1900" t="str">
            <v>M</v>
          </cell>
          <cell r="D1900">
            <v>3.32</v>
          </cell>
        </row>
        <row r="1901">
          <cell r="A1901" t="str">
            <v>13.03.04</v>
          </cell>
          <cell r="B1901" t="str">
            <v>RODAPE DE GRANILITE - 10CM</v>
          </cell>
          <cell r="C1901" t="str">
            <v>M</v>
          </cell>
          <cell r="D1901">
            <v>18.350000000000001</v>
          </cell>
        </row>
        <row r="1902">
          <cell r="A1902" t="str">
            <v>13.03.05</v>
          </cell>
          <cell r="B1902" t="str">
            <v>RODAPE DE GRANILITE - MEIA CANA,10CM</v>
          </cell>
          <cell r="C1902" t="str">
            <v>M</v>
          </cell>
          <cell r="D1902">
            <v>18.350000000000001</v>
          </cell>
        </row>
        <row r="1903">
          <cell r="A1903" t="str">
            <v>13.03.07</v>
          </cell>
          <cell r="B1903" t="str">
            <v>RODAPE DE ARGAMASSA DE ALTA RESISTENCIA - MEIA CANA,10CM</v>
          </cell>
          <cell r="C1903" t="str">
            <v>M</v>
          </cell>
          <cell r="D1903">
            <v>21.46</v>
          </cell>
        </row>
        <row r="1904">
          <cell r="A1904" t="str">
            <v>13.03.09</v>
          </cell>
          <cell r="B1904" t="str">
            <v>RODAPE CERAMICO ESMALTADO PEIV 7 CM A 10 CM</v>
          </cell>
          <cell r="C1904" t="str">
            <v>M</v>
          </cell>
          <cell r="D1904">
            <v>12.26</v>
          </cell>
        </row>
        <row r="1905">
          <cell r="A1905" t="str">
            <v>13.03.26</v>
          </cell>
          <cell r="B1905" t="str">
            <v>RODAPE DE MADEIRA,INCLUSIVE CORDAO - PEROBA,7CM</v>
          </cell>
          <cell r="C1905" t="str">
            <v>M</v>
          </cell>
          <cell r="D1905">
            <v>15.99</v>
          </cell>
        </row>
        <row r="1906">
          <cell r="A1906" t="str">
            <v>13.03.31</v>
          </cell>
          <cell r="B1906" t="str">
            <v>RODAPE DE FIBRO-VINIL - 7,5 CM</v>
          </cell>
          <cell r="C1906" t="str">
            <v>M</v>
          </cell>
          <cell r="D1906">
            <v>8.65</v>
          </cell>
        </row>
        <row r="1907">
          <cell r="A1907" t="str">
            <v>13.03.35</v>
          </cell>
          <cell r="B1907" t="str">
            <v>RODAPE DE BORRACHA SINTETICA - BOLEADO,5CM</v>
          </cell>
          <cell r="C1907" t="str">
            <v>M</v>
          </cell>
          <cell r="D1907">
            <v>7.5</v>
          </cell>
        </row>
        <row r="1908">
          <cell r="A1908" t="str">
            <v>13.03.40</v>
          </cell>
          <cell r="B1908" t="str">
            <v>JUNTA PLÁSTICA P/ PISOS 3/4" X 1/8"</v>
          </cell>
          <cell r="C1908" t="str">
            <v>M</v>
          </cell>
          <cell r="D1908">
            <v>5.47</v>
          </cell>
        </row>
        <row r="1909">
          <cell r="A1909" t="str">
            <v>13.03.65</v>
          </cell>
          <cell r="B1909" t="str">
            <v>DEGRAUS DE ARGAMASSA DE CIMENTO E AREIA 1:3</v>
          </cell>
          <cell r="C1909" t="str">
            <v>M</v>
          </cell>
          <cell r="D1909">
            <v>13.11</v>
          </cell>
        </row>
        <row r="1910">
          <cell r="A1910" t="str">
            <v>13.03.67</v>
          </cell>
          <cell r="B1910" t="str">
            <v>DEGRAUS DE GRANILITE</v>
          </cell>
          <cell r="C1910" t="str">
            <v>M</v>
          </cell>
          <cell r="D1910">
            <v>53.74</v>
          </cell>
        </row>
        <row r="1911">
          <cell r="A1911" t="str">
            <v>13.03.69</v>
          </cell>
          <cell r="B1911" t="str">
            <v>DEGRAUS DE ARGAMASSA DE ALTA RESISTENCIA</v>
          </cell>
          <cell r="C1911" t="str">
            <v>M</v>
          </cell>
          <cell r="D1911">
            <v>46.92</v>
          </cell>
        </row>
        <row r="1912">
          <cell r="A1912" t="str">
            <v>13.03.85</v>
          </cell>
          <cell r="B1912" t="str">
            <v>DEGRAUS DE CHAPAS DE FIBRO-VINIL - 2MM DE ESPESSURA</v>
          </cell>
          <cell r="C1912" t="str">
            <v>M</v>
          </cell>
          <cell r="D1912">
            <v>12.64</v>
          </cell>
        </row>
        <row r="1913">
          <cell r="A1913" t="str">
            <v>13.03.87</v>
          </cell>
          <cell r="B1913" t="str">
            <v>DEGRAUS DE CHAPAS DE BORRACHA SINTETICA - 4 A 5MM DE ESPESSURA</v>
          </cell>
          <cell r="C1913" t="str">
            <v>M</v>
          </cell>
          <cell r="D1913">
            <v>45.28</v>
          </cell>
        </row>
        <row r="1914">
          <cell r="A1914" t="str">
            <v>13.03.94</v>
          </cell>
          <cell r="B1914" t="str">
            <v>FITA ANTIDERRAPANTE, FAIXA C/LARG.=5CM E ESP.=2MM, APLIC.EM DEGRAU</v>
          </cell>
          <cell r="C1914" t="str">
            <v>M</v>
          </cell>
          <cell r="D1914">
            <v>4.97</v>
          </cell>
        </row>
        <row r="1915">
          <cell r="A1915" t="str">
            <v>13.04.00</v>
          </cell>
          <cell r="B1915" t="str">
            <v>SOLEIRAS</v>
          </cell>
        </row>
        <row r="1916">
          <cell r="A1916" t="str">
            <v>13.04.05</v>
          </cell>
          <cell r="B1916" t="str">
            <v>SOLEIRA PARA PORTAS EM GRANITO CINZA SEM POLIMENTO (FOSCO)</v>
          </cell>
          <cell r="C1916" t="str">
            <v>M</v>
          </cell>
          <cell r="D1916">
            <v>36.049999999999997</v>
          </cell>
        </row>
        <row r="1917">
          <cell r="A1917" t="str">
            <v>13.50.00</v>
          </cell>
          <cell r="B1917" t="str">
            <v>DEMOLICOES</v>
          </cell>
        </row>
        <row r="1918">
          <cell r="A1918" t="str">
            <v>13.50.01</v>
          </cell>
          <cell r="B1918" t="str">
            <v>DEMOLICAO DE CONCRETO SIMPLES</v>
          </cell>
          <cell r="C1918" t="str">
            <v>M3</v>
          </cell>
          <cell r="D1918">
            <v>91.22</v>
          </cell>
        </row>
        <row r="1919">
          <cell r="A1919" t="str">
            <v>13.50.05</v>
          </cell>
          <cell r="B1919" t="str">
            <v>DEMOLICAO DE ARGAMASSA,CERAMICA OU SIMILAR INCL.ARG.DE REGULARIZACAO</v>
          </cell>
          <cell r="C1919" t="str">
            <v>M2</v>
          </cell>
          <cell r="D1919">
            <v>10.53</v>
          </cell>
        </row>
        <row r="1920">
          <cell r="A1920" t="str">
            <v>13.50.10</v>
          </cell>
          <cell r="B1920" t="str">
            <v>DEMOLICAO DE TACOS DE MADEIRA,INCLUSIVE ARGAMASSA DE ASSENTAMENTO</v>
          </cell>
          <cell r="C1920" t="str">
            <v>M2</v>
          </cell>
          <cell r="D1920">
            <v>7.02</v>
          </cell>
        </row>
        <row r="1921">
          <cell r="A1921" t="str">
            <v>13.50.12</v>
          </cell>
          <cell r="B1921" t="str">
            <v>DEMOLICAO DE SOALHO DE MADEIRA,EXCLUSIVE VIGAMENTO</v>
          </cell>
          <cell r="C1921" t="str">
            <v>M2</v>
          </cell>
          <cell r="D1921">
            <v>7.02</v>
          </cell>
        </row>
        <row r="1922">
          <cell r="A1922" t="str">
            <v>13.50.14</v>
          </cell>
          <cell r="B1922" t="str">
            <v>DEMOLICAO DE SOALHO DE MADEIRA,INCLUSIVE VIGAMENTO</v>
          </cell>
          <cell r="C1922" t="str">
            <v>M2</v>
          </cell>
          <cell r="D1922">
            <v>8.42</v>
          </cell>
        </row>
        <row r="1923">
          <cell r="A1923" t="str">
            <v>13.50.20</v>
          </cell>
          <cell r="B1923" t="str">
            <v>DEMOLICAO DE FIBRO-VINIL OU BORRACHA SINT,INCL.ARG.DE REGULARIZACAO</v>
          </cell>
          <cell r="C1923" t="str">
            <v>M2</v>
          </cell>
          <cell r="D1923">
            <v>6.32</v>
          </cell>
        </row>
        <row r="1924">
          <cell r="A1924" t="str">
            <v>13.50.30</v>
          </cell>
          <cell r="B1924" t="str">
            <v>DEMOLICAO DE RODAPES EM GERAL,INCLUSIVE ARGAMASSA DE ASSENTAMENTO</v>
          </cell>
          <cell r="C1924" t="str">
            <v>M</v>
          </cell>
          <cell r="D1924">
            <v>0.91</v>
          </cell>
        </row>
        <row r="1925">
          <cell r="A1925" t="str">
            <v>13.50.40</v>
          </cell>
          <cell r="B1925" t="str">
            <v>DEMOLICAO DE DEGRAUS EM GERAL,INCLUSIVE ARGAMASSA DE ASSENTAMENTO</v>
          </cell>
          <cell r="C1925" t="str">
            <v>M</v>
          </cell>
          <cell r="D1925">
            <v>2.81</v>
          </cell>
        </row>
        <row r="1926">
          <cell r="A1926" t="str">
            <v>13.60.00</v>
          </cell>
          <cell r="B1926" t="str">
            <v>RETIRADAS</v>
          </cell>
        </row>
        <row r="1927">
          <cell r="A1927" t="str">
            <v>13.60.02</v>
          </cell>
          <cell r="B1927" t="str">
            <v>RETIRADA DE FORRAS DE PEDRAS NATURAIS - GRANITO OU MARMORE</v>
          </cell>
          <cell r="C1927" t="str">
            <v>M2</v>
          </cell>
          <cell r="D1927">
            <v>9.82</v>
          </cell>
        </row>
        <row r="1928">
          <cell r="A1928" t="str">
            <v>13.60.10</v>
          </cell>
          <cell r="B1928" t="str">
            <v>RETIRADA DE TACOS DE MADEIRA</v>
          </cell>
          <cell r="C1928" t="str">
            <v>M2</v>
          </cell>
          <cell r="D1928">
            <v>10.53</v>
          </cell>
        </row>
        <row r="1929">
          <cell r="A1929" t="str">
            <v>13.60.12</v>
          </cell>
          <cell r="B1929" t="str">
            <v>RETIRADA DE SOALHO DE MADEIRA,EXCLUSIVE VIGAMENTO</v>
          </cell>
          <cell r="C1929" t="str">
            <v>M2</v>
          </cell>
          <cell r="D1929">
            <v>10.01</v>
          </cell>
        </row>
        <row r="1930">
          <cell r="A1930" t="str">
            <v>13.60.14</v>
          </cell>
          <cell r="B1930" t="str">
            <v>RETIRADA DE SOALHO DE MADEIRA,INCLUSIVE VIGAMENTO</v>
          </cell>
          <cell r="C1930" t="str">
            <v>M2</v>
          </cell>
          <cell r="D1930">
            <v>12.01</v>
          </cell>
        </row>
        <row r="1931">
          <cell r="A1931" t="str">
            <v>13.60.20</v>
          </cell>
          <cell r="B1931" t="str">
            <v>RETIRADA DE FIBRO-VINIL</v>
          </cell>
          <cell r="C1931" t="str">
            <v>M2</v>
          </cell>
          <cell r="D1931">
            <v>9.9600000000000009</v>
          </cell>
        </row>
        <row r="1932">
          <cell r="A1932" t="str">
            <v>13.60.30</v>
          </cell>
          <cell r="B1932" t="str">
            <v>RETIRADA DE RODAPES DE MADEIRA,INCLUSIVE CORDAO</v>
          </cell>
          <cell r="C1932" t="str">
            <v>M</v>
          </cell>
          <cell r="D1932">
            <v>1.76</v>
          </cell>
        </row>
        <row r="1933">
          <cell r="A1933" t="str">
            <v>13.70.00</v>
          </cell>
          <cell r="B1933" t="str">
            <v>RECOLOCACOES</v>
          </cell>
        </row>
        <row r="1934">
          <cell r="A1934" t="str">
            <v>13.70.10</v>
          </cell>
          <cell r="B1934" t="str">
            <v>RECOLOCACAO DE TACOS DE MADEIRA</v>
          </cell>
          <cell r="C1934" t="str">
            <v>M2</v>
          </cell>
          <cell r="D1934">
            <v>30.48</v>
          </cell>
        </row>
        <row r="1935">
          <cell r="A1935" t="str">
            <v>13.70.12</v>
          </cell>
          <cell r="B1935" t="str">
            <v>RECOLOCACAO DE SOALHO DE MADEIRA,EXCLUSIVE VIGAMENTO</v>
          </cell>
          <cell r="C1935" t="str">
            <v>M2</v>
          </cell>
          <cell r="D1935">
            <v>8.0500000000000007</v>
          </cell>
        </row>
        <row r="1936">
          <cell r="A1936" t="str">
            <v>13.70.14</v>
          </cell>
          <cell r="B1936" t="str">
            <v>RECOLOCACAO DE SOALHO DE MADEIRA,INCLUSIVE VIGAMENTO</v>
          </cell>
          <cell r="C1936" t="str">
            <v>M2</v>
          </cell>
          <cell r="D1936">
            <v>21.76</v>
          </cell>
        </row>
        <row r="1937">
          <cell r="A1937" t="str">
            <v>13.70.20</v>
          </cell>
          <cell r="B1937" t="str">
            <v>RECOLOCACAO DE FIBRO-VINIL</v>
          </cell>
          <cell r="C1937" t="str">
            <v>M2</v>
          </cell>
          <cell r="D1937">
            <v>4.1500000000000004</v>
          </cell>
        </row>
        <row r="1938">
          <cell r="A1938" t="str">
            <v>13.70.30</v>
          </cell>
          <cell r="B1938" t="str">
            <v>RECOLOCACAO DE RODAPES DE MADEIRA,INCLUSIVE CORDAO</v>
          </cell>
          <cell r="C1938" t="str">
            <v>M</v>
          </cell>
          <cell r="D1938">
            <v>6.28</v>
          </cell>
        </row>
        <row r="1939">
          <cell r="A1939" t="str">
            <v>13.80.00</v>
          </cell>
          <cell r="B1939" t="str">
            <v>SERVICOS PARCIAIS</v>
          </cell>
        </row>
        <row r="1940">
          <cell r="A1940" t="str">
            <v>13.80.10</v>
          </cell>
          <cell r="B1940" t="str">
            <v>COLAGEM DE TACOS SOLTOS - COM FORNECIMENTO DE TACOS</v>
          </cell>
          <cell r="C1940" t="str">
            <v>M2</v>
          </cell>
          <cell r="D1940">
            <v>68.81</v>
          </cell>
        </row>
        <row r="1941">
          <cell r="A1941" t="str">
            <v>13.80.11</v>
          </cell>
          <cell r="B1941" t="str">
            <v>COLAGEM DE TACOS SOLTOS - SEM FORNECIMENTO DE TACOS</v>
          </cell>
          <cell r="C1941" t="str">
            <v>M2</v>
          </cell>
          <cell r="D1941">
            <v>11.32</v>
          </cell>
        </row>
        <row r="1942">
          <cell r="A1942" t="str">
            <v>13.80.12</v>
          </cell>
          <cell r="B1942" t="str">
            <v>REPREGAMENTO DE SOALHO DE MADEIRA</v>
          </cell>
          <cell r="C1942" t="str">
            <v>M2</v>
          </cell>
          <cell r="D1942">
            <v>2.31</v>
          </cell>
        </row>
        <row r="1943">
          <cell r="A1943" t="str">
            <v>13.80.31</v>
          </cell>
          <cell r="B1943" t="str">
            <v>CORDAO DE PEROBA PARA RODAPE</v>
          </cell>
          <cell r="C1943" t="str">
            <v>M</v>
          </cell>
          <cell r="D1943">
            <v>3.74</v>
          </cell>
        </row>
        <row r="1944">
          <cell r="A1944" t="str">
            <v>13.80.41</v>
          </cell>
          <cell r="B1944" t="str">
            <v>TESTEIRA DE BORRACHA SINTETICA PARA DEGRAUS</v>
          </cell>
          <cell r="C1944" t="str">
            <v>M</v>
          </cell>
          <cell r="D1944">
            <v>7.6</v>
          </cell>
        </row>
        <row r="1945">
          <cell r="A1945" t="str">
            <v>13.80.61</v>
          </cell>
          <cell r="B1945" t="str">
            <v>POLIMENTO DE PISO DE GRANILITE OU ARGAMASSA DE ALTA RESISTENCIA</v>
          </cell>
          <cell r="C1945" t="str">
            <v>M2</v>
          </cell>
          <cell r="D1945">
            <v>14.1</v>
          </cell>
        </row>
        <row r="1946">
          <cell r="A1946" t="str">
            <v>13.80.62</v>
          </cell>
          <cell r="B1946" t="str">
            <v>POLIMENTO DE PISO DE MARMORE</v>
          </cell>
          <cell r="C1946" t="str">
            <v>M2</v>
          </cell>
          <cell r="D1946">
            <v>37.229999999999997</v>
          </cell>
        </row>
        <row r="1947">
          <cell r="A1947" t="str">
            <v>14.00.00</v>
          </cell>
          <cell r="B1947" t="str">
            <v>VIDROS</v>
          </cell>
        </row>
        <row r="1948">
          <cell r="A1948" t="str">
            <v>14.01.00</v>
          </cell>
          <cell r="B1948" t="str">
            <v>VIDROS ENCAIXILHADOS E ESPELHOS</v>
          </cell>
        </row>
        <row r="1949">
          <cell r="A1949" t="str">
            <v>14.01.02</v>
          </cell>
          <cell r="B1949" t="str">
            <v>VIDRO LISO COMUM,TRANSPARENTE INCOLOR - ESPESSURA 3MM</v>
          </cell>
          <cell r="C1949" t="str">
            <v>M2</v>
          </cell>
          <cell r="D1949">
            <v>43.19</v>
          </cell>
        </row>
        <row r="1950">
          <cell r="A1950" t="str">
            <v>14.01.03</v>
          </cell>
          <cell r="B1950" t="str">
            <v>VIDRO LISO COMUM,TRANSPARENTE INCOLOR - ESPESSURA 4MM</v>
          </cell>
          <cell r="C1950" t="str">
            <v>M2</v>
          </cell>
          <cell r="D1950">
            <v>49.49</v>
          </cell>
        </row>
        <row r="1951">
          <cell r="A1951" t="str">
            <v>14.01.04</v>
          </cell>
          <cell r="B1951" t="str">
            <v>VIDRO LISO COMUM,TRANSPARENTE INCOLOR - ESPESSURA 5MM</v>
          </cell>
          <cell r="C1951" t="str">
            <v>M2</v>
          </cell>
          <cell r="D1951">
            <v>58.14</v>
          </cell>
        </row>
        <row r="1952">
          <cell r="A1952" t="str">
            <v>14.01.05</v>
          </cell>
          <cell r="B1952" t="str">
            <v>VIDRO LISO COMUM,TRANSPARENTE INCOLOR - ESPESSURA 6MM</v>
          </cell>
          <cell r="C1952" t="str">
            <v>M2</v>
          </cell>
          <cell r="D1952">
            <v>70.8</v>
          </cell>
        </row>
        <row r="1953">
          <cell r="A1953" t="str">
            <v>14.01.10</v>
          </cell>
          <cell r="B1953" t="str">
            <v>VIDRO IMPRESSO COMUM,TRANSLUCIDO INCOLOR - PADROES DIVERSOS,4MM</v>
          </cell>
          <cell r="C1953" t="str">
            <v>M2</v>
          </cell>
          <cell r="D1953">
            <v>51.6</v>
          </cell>
        </row>
        <row r="1954">
          <cell r="A1954" t="str">
            <v>14.01.11</v>
          </cell>
          <cell r="B1954" t="str">
            <v>VIDRO IMPRESSO COMUM,TRANSLUCIDO INCOLOR - TIPO CANELADO,4MM</v>
          </cell>
          <cell r="C1954" t="str">
            <v>M2</v>
          </cell>
          <cell r="D1954">
            <v>45.4</v>
          </cell>
        </row>
        <row r="1955">
          <cell r="A1955" t="str">
            <v>14.01.30</v>
          </cell>
          <cell r="B1955" t="str">
            <v>VIDRO LISO DE SEGURANCA,LAMINADO INCOLOR - ESPESSURA 6MM</v>
          </cell>
          <cell r="C1955" t="str">
            <v>M2</v>
          </cell>
          <cell r="D1955">
            <v>164.2</v>
          </cell>
        </row>
        <row r="1956">
          <cell r="A1956" t="str">
            <v>14.01.37</v>
          </cell>
          <cell r="B1956" t="str">
            <v>VIDRO LISO DE SEGURANCA,LAMINADO LEITOSO - ESPESSURA 6MM</v>
          </cell>
          <cell r="C1956" t="str">
            <v>M2</v>
          </cell>
          <cell r="D1956">
            <v>228.88</v>
          </cell>
        </row>
        <row r="1957">
          <cell r="A1957" t="str">
            <v>14.01.40</v>
          </cell>
          <cell r="B1957" t="str">
            <v>VIDRO IMPRESSO DE SEGURANCA,ARAMADO - ESPESSURA 7 A 8MM</v>
          </cell>
          <cell r="C1957" t="str">
            <v>M2</v>
          </cell>
          <cell r="D1957">
            <v>121.15</v>
          </cell>
        </row>
        <row r="1958">
          <cell r="A1958" t="str">
            <v>14.01.50</v>
          </cell>
          <cell r="B1958" t="str">
            <v>VIDRO LISO DE SEGURANCA,TEMPERADO INCOLOR - ESPESSURA 6MM</v>
          </cell>
          <cell r="C1958" t="str">
            <v>M2</v>
          </cell>
          <cell r="D1958">
            <v>121.59</v>
          </cell>
        </row>
        <row r="1959">
          <cell r="A1959" t="str">
            <v>14.01.70</v>
          </cell>
          <cell r="B1959" t="str">
            <v>ESPELHO COMUM - ESPESSURA 3MM</v>
          </cell>
          <cell r="C1959" t="str">
            <v>M2</v>
          </cell>
          <cell r="D1959">
            <v>71.760000000000005</v>
          </cell>
        </row>
        <row r="1960">
          <cell r="A1960" t="str">
            <v>14.01.72</v>
          </cell>
          <cell r="B1960" t="str">
            <v>ESPELHO E=3MM COM MOLDURA DE ALUMINIO</v>
          </cell>
          <cell r="C1960" t="str">
            <v>M2</v>
          </cell>
          <cell r="D1960">
            <v>90.23</v>
          </cell>
        </row>
        <row r="1961">
          <cell r="A1961" t="str">
            <v>14.50.00</v>
          </cell>
          <cell r="B1961" t="str">
            <v>DEMOLICOES</v>
          </cell>
        </row>
        <row r="1962">
          <cell r="A1962" t="str">
            <v>14.50.01</v>
          </cell>
          <cell r="B1962" t="str">
            <v>DEMOLICAO DE VIDROS ENCAIXILHADOS EM GERAL,INCL.LIMPEZA DO CAIXILHO</v>
          </cell>
          <cell r="C1962" t="str">
            <v>M2</v>
          </cell>
          <cell r="D1962">
            <v>15.4</v>
          </cell>
        </row>
        <row r="1963">
          <cell r="A1963" t="str">
            <v>14.60.00</v>
          </cell>
          <cell r="B1963" t="str">
            <v>RETIRADAS</v>
          </cell>
        </row>
        <row r="1964">
          <cell r="A1964" t="str">
            <v>14.60.01</v>
          </cell>
          <cell r="B1964" t="str">
            <v>RETIRADA DE VIDROS ENCAIXILHADOS EM GERAL,INCL.LIMPEZA DO CAIXILHO</v>
          </cell>
          <cell r="C1964" t="str">
            <v>M2</v>
          </cell>
          <cell r="D1964">
            <v>23.1</v>
          </cell>
        </row>
        <row r="1965">
          <cell r="A1965" t="str">
            <v>14.70.00</v>
          </cell>
          <cell r="B1965" t="str">
            <v>RECOLOCACOES</v>
          </cell>
        </row>
        <row r="1966">
          <cell r="A1966" t="str">
            <v>14.70.01</v>
          </cell>
          <cell r="B1966" t="str">
            <v>RECOLOCACAO DE VIDROS ENCAIXILHADOS EM GERAL</v>
          </cell>
          <cell r="C1966" t="str">
            <v>M2</v>
          </cell>
          <cell r="D1966">
            <v>18.899999999999999</v>
          </cell>
        </row>
        <row r="1967">
          <cell r="A1967" t="str">
            <v>15.00.00</v>
          </cell>
          <cell r="B1967" t="str">
            <v>PINTURA</v>
          </cell>
        </row>
        <row r="1968">
          <cell r="A1968" t="str">
            <v>15.01.00</v>
          </cell>
          <cell r="B1968" t="str">
            <v>PINTURA EM ALVENARIA E CONCRETO</v>
          </cell>
        </row>
        <row r="1969">
          <cell r="A1969" t="str">
            <v>15.01.01</v>
          </cell>
          <cell r="B1969" t="str">
            <v>AGUADA DE CAL - CONCRETO OU REBOCO SEM MASSA CORRIDA,INTERIOR</v>
          </cell>
          <cell r="C1969" t="str">
            <v>M2</v>
          </cell>
          <cell r="D1969">
            <v>2.0499999999999998</v>
          </cell>
        </row>
        <row r="1970">
          <cell r="A1970" t="str">
            <v>15.01.02</v>
          </cell>
          <cell r="B1970" t="str">
            <v>AGUADA DE CAL - CONCRETO OU REBOCO SEM MASSA CORRIDA,EXTERIOR</v>
          </cell>
          <cell r="C1970" t="str">
            <v>M2</v>
          </cell>
          <cell r="D1970">
            <v>2.81</v>
          </cell>
        </row>
        <row r="1971">
          <cell r="A1971" t="str">
            <v>15.01.08</v>
          </cell>
          <cell r="B1971" t="str">
            <v>TINTA HIDROFUGA A BASE DE CIMENTO - CONCR.OU REBOCO S/MASSA CORRIDA</v>
          </cell>
          <cell r="C1971" t="str">
            <v>M2</v>
          </cell>
          <cell r="D1971">
            <v>4.3499999999999996</v>
          </cell>
        </row>
        <row r="1972">
          <cell r="A1972" t="str">
            <v>15.01.10</v>
          </cell>
          <cell r="B1972" t="str">
            <v>TINTA PVA (LATEX) - CONCRETO OU REBOCO SEM MASSA CORRIDA</v>
          </cell>
          <cell r="C1972" t="str">
            <v>M2</v>
          </cell>
          <cell r="D1972">
            <v>7.86</v>
          </cell>
        </row>
        <row r="1973">
          <cell r="A1973" t="str">
            <v>15.01.11</v>
          </cell>
          <cell r="B1973" t="str">
            <v>TINTA PVA (LATEX) - REBOCO COM MASSA CORRIDA</v>
          </cell>
          <cell r="C1973" t="str">
            <v>M2</v>
          </cell>
          <cell r="D1973">
            <v>11.38</v>
          </cell>
        </row>
        <row r="1974">
          <cell r="A1974" t="str">
            <v>15.01.15</v>
          </cell>
          <cell r="B1974" t="str">
            <v>TINTA ACRILICA - CONCRETO OU REBOCO SEM MASSA CORRIDA</v>
          </cell>
          <cell r="C1974" t="str">
            <v>M2</v>
          </cell>
          <cell r="D1974">
            <v>7.84</v>
          </cell>
        </row>
        <row r="1975">
          <cell r="A1975" t="str">
            <v>15.01.16</v>
          </cell>
          <cell r="B1975" t="str">
            <v>TINTA ACRILICA - REBOCO COM MASSA CORRIDA</v>
          </cell>
          <cell r="C1975" t="str">
            <v>M2</v>
          </cell>
          <cell r="D1975">
            <v>12.29</v>
          </cell>
        </row>
        <row r="1976">
          <cell r="A1976" t="str">
            <v>15.01.18</v>
          </cell>
          <cell r="B1976" t="str">
            <v>TINTA ACRÍLICA COR DE CONCRETO C/ MASSA TEXTURA ACRÍLICA</v>
          </cell>
          <cell r="C1976" t="str">
            <v>M2</v>
          </cell>
          <cell r="D1976">
            <v>21.01</v>
          </cell>
        </row>
        <row r="1977">
          <cell r="A1977" t="str">
            <v>15.01.19</v>
          </cell>
          <cell r="B1977" t="str">
            <v>TINTA ACRÍLICA TEXTURADA</v>
          </cell>
          <cell r="C1977" t="str">
            <v>M2</v>
          </cell>
          <cell r="D1977">
            <v>7.62</v>
          </cell>
        </row>
        <row r="1978">
          <cell r="A1978" t="str">
            <v>15.01.20</v>
          </cell>
          <cell r="B1978" t="str">
            <v>TINTA A OLEO - CONCRETO OU REBOCO SEM MASSA CORRIDA</v>
          </cell>
          <cell r="C1978" t="str">
            <v>M2</v>
          </cell>
          <cell r="D1978">
            <v>9.24</v>
          </cell>
        </row>
        <row r="1979">
          <cell r="A1979" t="str">
            <v>15.01.21</v>
          </cell>
          <cell r="B1979" t="str">
            <v>TINTA A OLEO - REBOCO COM MASSA CORRIDA</v>
          </cell>
          <cell r="C1979" t="str">
            <v>M2</v>
          </cell>
          <cell r="D1979">
            <v>16.14</v>
          </cell>
        </row>
        <row r="1980">
          <cell r="A1980" t="str">
            <v>15.01.23</v>
          </cell>
          <cell r="B1980" t="str">
            <v>TINTA ESMALTE SINTETICO-CONCRETO OU REBOCO S/MASSA CORRIDA</v>
          </cell>
          <cell r="C1980" t="str">
            <v>M2</v>
          </cell>
          <cell r="D1980">
            <v>9.82</v>
          </cell>
        </row>
        <row r="1981">
          <cell r="A1981" t="str">
            <v>15.01.24</v>
          </cell>
          <cell r="B1981" t="str">
            <v>TINTA ESMALTE SINTETICO CONCRETO OU REBOCO C/MASSA CORRIDA</v>
          </cell>
          <cell r="C1981" t="str">
            <v>M2</v>
          </cell>
          <cell r="D1981">
            <v>16.72</v>
          </cell>
        </row>
        <row r="1982">
          <cell r="A1982" t="str">
            <v>15.01.36</v>
          </cell>
          <cell r="B1982" t="str">
            <v>TINTA EPOXI - REBOCO COM MASSA CORRIDA</v>
          </cell>
          <cell r="C1982" t="str">
            <v>M2</v>
          </cell>
          <cell r="D1982">
            <v>64.63</v>
          </cell>
        </row>
        <row r="1983">
          <cell r="A1983" t="str">
            <v>15.01.70</v>
          </cell>
          <cell r="B1983" t="str">
            <v>VERNIZ A BASE DE SILICONE - CONCRETO OU ALVENARIA APARENTE</v>
          </cell>
          <cell r="C1983" t="str">
            <v>M2</v>
          </cell>
          <cell r="D1983">
            <v>4.74</v>
          </cell>
        </row>
        <row r="1984">
          <cell r="A1984" t="str">
            <v>15.01.75</v>
          </cell>
          <cell r="B1984" t="str">
            <v>VERNIZ A BASE DE POLIURETANO TIPO "MARÍTIMO" -  CONCRETO OU ALV.APARENTE</v>
          </cell>
          <cell r="C1984" t="str">
            <v>M2</v>
          </cell>
          <cell r="D1984">
            <v>6.28</v>
          </cell>
        </row>
        <row r="1985">
          <cell r="A1985" t="str">
            <v>15.01.76</v>
          </cell>
          <cell r="B1985" t="str">
            <v>VERNIZ ACRÍLICO-CONCRETO APARENTE</v>
          </cell>
          <cell r="C1985" t="str">
            <v>M2</v>
          </cell>
          <cell r="D1985">
            <v>8.6999999999999993</v>
          </cell>
        </row>
        <row r="1986">
          <cell r="A1986" t="str">
            <v>15.02.00</v>
          </cell>
          <cell r="B1986" t="str">
            <v>PINTURA EM MADEIRA</v>
          </cell>
        </row>
        <row r="1987">
          <cell r="A1987" t="str">
            <v>15.02.05</v>
          </cell>
          <cell r="B1987" t="str">
            <v>TINTA A OLEO - ESQUADRIAS E PECAS DE MARCENARIA,SEM EMASSAMENTO</v>
          </cell>
          <cell r="C1987" t="str">
            <v>M2</v>
          </cell>
          <cell r="D1987">
            <v>8.24</v>
          </cell>
        </row>
        <row r="1988">
          <cell r="A1988" t="str">
            <v>15.02.06</v>
          </cell>
          <cell r="B1988" t="str">
            <v>TINTA A OLEO - ESQUADRIAS E PECAS DE MARCENARIA,COM EMASSAMENTO</v>
          </cell>
          <cell r="C1988" t="str">
            <v>M2</v>
          </cell>
          <cell r="D1988">
            <v>14.04</v>
          </cell>
        </row>
        <row r="1989">
          <cell r="A1989" t="str">
            <v>15.02.07</v>
          </cell>
          <cell r="B1989" t="str">
            <v>TINTA A OLEO - ESTRUTURAS DE MADEIRA,SEM EMASSAMENTO</v>
          </cell>
          <cell r="C1989" t="str">
            <v>M2</v>
          </cell>
          <cell r="D1989">
            <v>4.21</v>
          </cell>
        </row>
        <row r="1990">
          <cell r="A1990" t="str">
            <v>15.02.08</v>
          </cell>
          <cell r="B1990" t="str">
            <v>TINTA A OLEO - FORROS DE MADEIRA</v>
          </cell>
          <cell r="C1990" t="str">
            <v>M2</v>
          </cell>
          <cell r="D1990">
            <v>9.6999999999999993</v>
          </cell>
        </row>
        <row r="1991">
          <cell r="A1991" t="str">
            <v>15.02.09</v>
          </cell>
          <cell r="B1991" t="str">
            <v>TINTA A OLEO - RODAPES,GUARNICOES E MOLDURAS DE MADEIRA</v>
          </cell>
          <cell r="C1991" t="str">
            <v>M</v>
          </cell>
          <cell r="D1991">
            <v>1.45</v>
          </cell>
        </row>
        <row r="1992">
          <cell r="A1992" t="str">
            <v>15.02.10</v>
          </cell>
          <cell r="B1992" t="str">
            <v>ESMALTE SINTETICO - ESQUADRIAS E PECAS DE MARCENARIA,SEM EMASSAMENTO</v>
          </cell>
          <cell r="C1992" t="str">
            <v>M2</v>
          </cell>
          <cell r="D1992">
            <v>9.17</v>
          </cell>
        </row>
        <row r="1993">
          <cell r="A1993" t="str">
            <v>15.02.11</v>
          </cell>
          <cell r="B1993" t="str">
            <v>ESMALTE SINTETICO - ESQUADRIAS E PECAS DE MARCENARIA,COM EMASSAMENTO</v>
          </cell>
          <cell r="C1993" t="str">
            <v>M2</v>
          </cell>
          <cell r="D1993">
            <v>14.96</v>
          </cell>
        </row>
        <row r="1994">
          <cell r="A1994" t="str">
            <v>15.02.12</v>
          </cell>
          <cell r="B1994" t="str">
            <v>ESMALTE SINTETICO - ESTRUTURAS DE MADEIRA,SEM EMASSAMENTO</v>
          </cell>
          <cell r="C1994" t="str">
            <v>M2</v>
          </cell>
          <cell r="D1994">
            <v>4.5599999999999996</v>
          </cell>
        </row>
        <row r="1995">
          <cell r="A1995" t="str">
            <v>15.02.13</v>
          </cell>
          <cell r="B1995" t="str">
            <v>ESMALTE SINTETICO - FORROS DE MADEIRA</v>
          </cell>
          <cell r="C1995" t="str">
            <v>M2</v>
          </cell>
          <cell r="D1995">
            <v>10.62</v>
          </cell>
        </row>
        <row r="1996">
          <cell r="A1996" t="str">
            <v>15.02.14</v>
          </cell>
          <cell r="B1996" t="str">
            <v>ESMALTE SINTETICO - RODAPES,GUARNICOES E MOLDURAS DE MADEIRA</v>
          </cell>
          <cell r="C1996" t="str">
            <v>M</v>
          </cell>
          <cell r="D1996">
            <v>1.64</v>
          </cell>
        </row>
        <row r="1997">
          <cell r="A1997" t="str">
            <v>15.02.40</v>
          </cell>
          <cell r="B1997" t="str">
            <v>LIQUIDO IMUNIZANTE A BASE DE NAFTENATO DE ZINCO</v>
          </cell>
          <cell r="C1997" t="str">
            <v>M2</v>
          </cell>
          <cell r="D1997">
            <v>4.5199999999999996</v>
          </cell>
        </row>
        <row r="1998">
          <cell r="A1998" t="str">
            <v>15.02.50</v>
          </cell>
          <cell r="B1998" t="str">
            <v>VERNIZ A BASE DE GOMA LACA - ESQUADRIAS E PECAS DE MARCENARIA</v>
          </cell>
          <cell r="C1998" t="str">
            <v>M2</v>
          </cell>
          <cell r="D1998">
            <v>11.62</v>
          </cell>
        </row>
        <row r="1999">
          <cell r="A1999" t="str">
            <v>15.02.54</v>
          </cell>
          <cell r="B1999" t="str">
            <v>VERNIZ A BASE DE GOMA LACA - RODAPES,GUARNICOES E MOLDUR.DE MADEIRA</v>
          </cell>
          <cell r="C1999" t="str">
            <v>M</v>
          </cell>
          <cell r="D1999">
            <v>2.2999999999999998</v>
          </cell>
        </row>
        <row r="2000">
          <cell r="A2000" t="str">
            <v>15.02.55</v>
          </cell>
          <cell r="B2000" t="str">
            <v>VERNIZ DE BASES NITRO OU SINTÉTICO - ESQUADRIAS E PEÇAS DE MADEIRA</v>
          </cell>
          <cell r="C2000" t="str">
            <v>M2</v>
          </cell>
          <cell r="D2000">
            <v>8.0399999999999991</v>
          </cell>
        </row>
        <row r="2001">
          <cell r="A2001" t="str">
            <v>15.02.59</v>
          </cell>
          <cell r="B2001" t="str">
            <v>VERNIZ DE BASES NITRO OU SINTÉTICO - RODAPES, GUARNIÇÕES E MOLDURAS DE MADEIRA</v>
          </cell>
          <cell r="C2001" t="str">
            <v>M</v>
          </cell>
          <cell r="D2001">
            <v>1.57</v>
          </cell>
        </row>
        <row r="2002">
          <cell r="A2002" t="str">
            <v>15.02.60</v>
          </cell>
          <cell r="B2002" t="str">
            <v>VERNIZ A BASE DE POLIURETANO TIPO "MARÍTIMO" - ESQUADRIAS E PEÇAS DE MARCENARIA</v>
          </cell>
          <cell r="C2002" t="str">
            <v>M2</v>
          </cell>
          <cell r="D2002">
            <v>7.3</v>
          </cell>
        </row>
        <row r="2003">
          <cell r="A2003" t="str">
            <v>15.02.61</v>
          </cell>
          <cell r="B2003" t="str">
            <v>VERNIZ POLIURETANO FORROS DE MADEIRA</v>
          </cell>
          <cell r="C2003" t="str">
            <v>M2</v>
          </cell>
          <cell r="D2003">
            <v>8.59</v>
          </cell>
        </row>
        <row r="2004">
          <cell r="A2004" t="str">
            <v>15.03.00</v>
          </cell>
          <cell r="B2004" t="str">
            <v>PINTURA EM METAL</v>
          </cell>
        </row>
        <row r="2005">
          <cell r="A2005" t="str">
            <v>15.03.04</v>
          </cell>
          <cell r="B2005" t="str">
            <v>TINTA BETUMINOSA - INTERIOR DE CALHAS,RUFOS E RINCOES METALICOS</v>
          </cell>
          <cell r="C2005" t="str">
            <v>M</v>
          </cell>
          <cell r="D2005">
            <v>2.87</v>
          </cell>
        </row>
        <row r="2006">
          <cell r="A2006" t="str">
            <v>15.03.05</v>
          </cell>
          <cell r="B2006" t="str">
            <v>TINTA A OLEO - ESQUADRIAS E PECAS DE SERRALHERIA</v>
          </cell>
          <cell r="C2006" t="str">
            <v>M2</v>
          </cell>
          <cell r="D2006">
            <v>17.54</v>
          </cell>
        </row>
        <row r="2007">
          <cell r="A2007" t="str">
            <v>15.03.07</v>
          </cell>
          <cell r="B2007" t="str">
            <v>TINTA A OLEO - ESTRUTURAS METALICAS</v>
          </cell>
          <cell r="C2007" t="str">
            <v>M2</v>
          </cell>
          <cell r="D2007">
            <v>7.75</v>
          </cell>
        </row>
        <row r="2008">
          <cell r="A2008" t="str">
            <v>15.03.09</v>
          </cell>
          <cell r="B2008" t="str">
            <v>TINTA A OLEO - EXTERIOR DE CALHAS,RUFOS E CONDUTORES</v>
          </cell>
          <cell r="C2008" t="str">
            <v>M</v>
          </cell>
          <cell r="D2008">
            <v>4.51</v>
          </cell>
        </row>
        <row r="2009">
          <cell r="A2009" t="str">
            <v>15.03.10</v>
          </cell>
          <cell r="B2009" t="str">
            <v>ESMALTE SINTETICO - ESQUADRIAS E PECAS DE SERRALHERIA</v>
          </cell>
          <cell r="C2009" t="str">
            <v>M2</v>
          </cell>
          <cell r="D2009">
            <v>18.12</v>
          </cell>
        </row>
        <row r="2010">
          <cell r="A2010" t="str">
            <v>15.03.12</v>
          </cell>
          <cell r="B2010" t="str">
            <v>ESMALTE SINTETICO - ESTRUTURAS METALICAS</v>
          </cell>
          <cell r="C2010" t="str">
            <v>M2</v>
          </cell>
          <cell r="D2010">
            <v>8.09</v>
          </cell>
        </row>
        <row r="2011">
          <cell r="A2011" t="str">
            <v>15.03.14</v>
          </cell>
          <cell r="B2011" t="str">
            <v>ESMALTE SINTETICO - EXTERIOR DE CALHAS,RUFOS E CONDUTORES</v>
          </cell>
          <cell r="C2011" t="str">
            <v>M</v>
          </cell>
          <cell r="D2011">
            <v>4.74</v>
          </cell>
        </row>
        <row r="2012">
          <cell r="A2012" t="str">
            <v>15.03.30</v>
          </cell>
          <cell r="B2012" t="str">
            <v>TINTA GRAFITE (BASE ALQUIDICA) - ESQUADRIAS E PECAS DE SERRALHERIA</v>
          </cell>
          <cell r="C2012" t="str">
            <v>M2</v>
          </cell>
          <cell r="D2012">
            <v>18.14</v>
          </cell>
        </row>
        <row r="2013">
          <cell r="A2013" t="str">
            <v>15.03.32</v>
          </cell>
          <cell r="B2013" t="str">
            <v>TINTA GRAFITE (BASE ALQUIDICA) - ESTRUTURAS METALICAS</v>
          </cell>
          <cell r="C2013" t="str">
            <v>M2</v>
          </cell>
          <cell r="D2013">
            <v>8.1</v>
          </cell>
        </row>
        <row r="2014">
          <cell r="A2014" t="str">
            <v>15.03.34</v>
          </cell>
          <cell r="B2014" t="str">
            <v>TINTA GRAFITE (BASE ALQUIDICA) - EXTERIOR CALHAS,RUFOS E CONDUTORES</v>
          </cell>
          <cell r="C2014" t="str">
            <v>M</v>
          </cell>
          <cell r="D2014">
            <v>4.74</v>
          </cell>
        </row>
        <row r="2015">
          <cell r="A2015" t="str">
            <v>15.03.45</v>
          </cell>
          <cell r="B2015" t="str">
            <v>TINTA ALUMINIO (BASE FENOLICA) - ESQUADRIAS E PECAS DE SERRALHERIA</v>
          </cell>
          <cell r="C2015" t="str">
            <v>M2</v>
          </cell>
          <cell r="D2015">
            <v>22.85</v>
          </cell>
        </row>
        <row r="2016">
          <cell r="A2016" t="str">
            <v>15.03.47</v>
          </cell>
          <cell r="B2016" t="str">
            <v>TINTA ALUMINIO (BASE FENOLICA) - ESTRUTURAS METALICAS</v>
          </cell>
          <cell r="C2016" t="str">
            <v>M2</v>
          </cell>
          <cell r="D2016">
            <v>10.93</v>
          </cell>
        </row>
        <row r="2017">
          <cell r="A2017" t="str">
            <v>15.03.49</v>
          </cell>
          <cell r="B2017" t="str">
            <v>TINTA ALUMINIO (BASE FENOLICA) - EXTERIOR CALHAS,RUFOS E CONDUTORES</v>
          </cell>
          <cell r="C2017" t="str">
            <v>M</v>
          </cell>
          <cell r="D2017">
            <v>6.63</v>
          </cell>
        </row>
        <row r="2018">
          <cell r="A2018" t="str">
            <v>15.04.00</v>
          </cell>
          <cell r="B2018" t="str">
            <v>RESINAS</v>
          </cell>
        </row>
        <row r="2019">
          <cell r="A2019" t="str">
            <v>15.04.01</v>
          </cell>
          <cell r="B2019" t="str">
            <v>RESINA EPOXICA PISO</v>
          </cell>
          <cell r="C2019" t="str">
            <v>M2</v>
          </cell>
          <cell r="D2019">
            <v>583.51</v>
          </cell>
        </row>
        <row r="2020">
          <cell r="A2020" t="str">
            <v>15.04.15</v>
          </cell>
          <cell r="B2020" t="str">
            <v>RESINA EPOXICA DEGRAU</v>
          </cell>
          <cell r="C2020" t="str">
            <v>ML</v>
          </cell>
          <cell r="D2020">
            <v>383.86</v>
          </cell>
        </row>
        <row r="2021">
          <cell r="A2021" t="str">
            <v>15.50.00</v>
          </cell>
          <cell r="B2021" t="str">
            <v>DEMOLICOES</v>
          </cell>
        </row>
        <row r="2022">
          <cell r="A2022" t="str">
            <v>15.50.01</v>
          </cell>
          <cell r="B2022" t="str">
            <v>REMOCAO DE AGUADA DE CAL OU TINTA A BASE DE CIMENTO - ESCOVA DE ACO</v>
          </cell>
          <cell r="C2022" t="str">
            <v>M2</v>
          </cell>
          <cell r="D2022">
            <v>0.76</v>
          </cell>
        </row>
        <row r="2023">
          <cell r="A2023" t="str">
            <v>15.50.03</v>
          </cell>
          <cell r="B2023" t="str">
            <v>REMOCAO DE PINTURA EM ALVENARIA E CONCRETO - LIXA</v>
          </cell>
          <cell r="C2023" t="str">
            <v>M2</v>
          </cell>
          <cell r="D2023">
            <v>1.66</v>
          </cell>
        </row>
        <row r="2024">
          <cell r="A2024" t="str">
            <v>15.50.04</v>
          </cell>
          <cell r="B2024" t="str">
            <v>REMOCAO DE PINTURA EM ALVENARIA E CONCRETO - REMOVEDOR</v>
          </cell>
          <cell r="C2024" t="str">
            <v>M2</v>
          </cell>
          <cell r="D2024">
            <v>3.38</v>
          </cell>
        </row>
        <row r="2025">
          <cell r="A2025" t="str">
            <v>15.50.05</v>
          </cell>
          <cell r="B2025" t="str">
            <v>REMOCAO DE PINTURA EM CONCRETO - JATEAMENTO</v>
          </cell>
          <cell r="C2025" t="str">
            <v>M2</v>
          </cell>
          <cell r="D2025">
            <v>14.4</v>
          </cell>
        </row>
        <row r="2026">
          <cell r="A2026" t="str">
            <v>15.50.10</v>
          </cell>
          <cell r="B2026" t="str">
            <v>REMOCAO DE PINTURA EM ESQUADRIAS E FORROS DE MADEIRA - LIXA</v>
          </cell>
          <cell r="C2026" t="str">
            <v>M2</v>
          </cell>
          <cell r="D2026">
            <v>2.42</v>
          </cell>
        </row>
        <row r="2027">
          <cell r="A2027" t="str">
            <v>15.50.11</v>
          </cell>
          <cell r="B2027" t="str">
            <v>REMOCAO DE PINTURA EM ESQUADRIAS E FORROS DE MADEIRA - REMOVEDOR</v>
          </cell>
          <cell r="C2027" t="str">
            <v>M2</v>
          </cell>
          <cell r="D2027">
            <v>4.13</v>
          </cell>
        </row>
        <row r="2028">
          <cell r="A2028" t="str">
            <v>15.50.13</v>
          </cell>
          <cell r="B2028" t="str">
            <v>REMOCAO DE PINTURA EM RODAPES E MOLDURAS DE MADEIRA - LIXA</v>
          </cell>
          <cell r="C2028" t="str">
            <v>M</v>
          </cell>
          <cell r="D2028">
            <v>0.41</v>
          </cell>
        </row>
        <row r="2029">
          <cell r="A2029" t="str">
            <v>15.50.14</v>
          </cell>
          <cell r="B2029" t="str">
            <v>REMOCAO DE PINTURA EM RODAPES E MOLDURAS DE MADEIRA - REMOVEDOR</v>
          </cell>
          <cell r="C2029" t="str">
            <v>M</v>
          </cell>
          <cell r="D2029">
            <v>0.6</v>
          </cell>
        </row>
        <row r="2030">
          <cell r="A2030" t="str">
            <v>15.50.20</v>
          </cell>
          <cell r="B2030" t="str">
            <v>REMOCAO DE PINTURA EM ESQUADRIAS E PECAS DE SERRALHERIA - LIXA</v>
          </cell>
          <cell r="C2030" t="str">
            <v>M2</v>
          </cell>
          <cell r="D2030">
            <v>2.61</v>
          </cell>
        </row>
        <row r="2031">
          <cell r="A2031" t="str">
            <v>15.50.21</v>
          </cell>
          <cell r="B2031" t="str">
            <v>REMOCAO DE PINTURA EM ESQUADRIAS E PECAS DE SERRALHERIA - REMOVEDOR</v>
          </cell>
          <cell r="C2031" t="str">
            <v>M2</v>
          </cell>
          <cell r="D2031">
            <v>3.75</v>
          </cell>
        </row>
        <row r="2032">
          <cell r="A2032" t="str">
            <v>15.50.23</v>
          </cell>
          <cell r="B2032" t="str">
            <v>REMOCAO DE PINTURA EM ESTRUTURAS METALICAS - JATEAMENTO</v>
          </cell>
          <cell r="C2032" t="str">
            <v>M2</v>
          </cell>
          <cell r="D2032">
            <v>14.4</v>
          </cell>
        </row>
        <row r="2033">
          <cell r="A2033" t="str">
            <v>15.80.00</v>
          </cell>
          <cell r="B2033" t="str">
            <v>SERVICOS PARCIAIS</v>
          </cell>
        </row>
        <row r="2034">
          <cell r="A2034" t="str">
            <v>15.80.01</v>
          </cell>
          <cell r="B2034" t="str">
            <v>PVA(LATEX) - REPINTURA DE ALVENARIA E CONCRETO,C/RETOQUES DE MASSA</v>
          </cell>
          <cell r="C2034" t="str">
            <v>M2</v>
          </cell>
          <cell r="D2034">
            <v>5.86</v>
          </cell>
        </row>
        <row r="2035">
          <cell r="A2035" t="str">
            <v>15.80.05</v>
          </cell>
          <cell r="B2035" t="str">
            <v>TINTA ACRILICA - REPINTURA DE ALVEN. E CONCRETO C/RETOQUE DE MASSA</v>
          </cell>
          <cell r="C2035" t="str">
            <v>M2</v>
          </cell>
          <cell r="D2035">
            <v>6.31</v>
          </cell>
        </row>
        <row r="2036">
          <cell r="A2036" t="str">
            <v>15.80.10</v>
          </cell>
          <cell r="B2036" t="str">
            <v>TINTA A OLEO - REPINTURA DE ALVENARIA E CONCRETO,C/RETOQUES DE MASSA</v>
          </cell>
          <cell r="C2036" t="str">
            <v>M2</v>
          </cell>
          <cell r="D2036">
            <v>7.42</v>
          </cell>
        </row>
        <row r="2037">
          <cell r="A2037" t="str">
            <v>15.80.11</v>
          </cell>
          <cell r="B2037" t="str">
            <v>TINTA A OLEO - REPINTURA DE ESQUADRIAS DE MADEIRA</v>
          </cell>
          <cell r="C2037" t="str">
            <v>M2</v>
          </cell>
          <cell r="D2037">
            <v>7.42</v>
          </cell>
        </row>
        <row r="2038">
          <cell r="A2038" t="str">
            <v>15.80.12</v>
          </cell>
          <cell r="B2038" t="str">
            <v>TINTA A OLEO - REPINTURA DE ESTRUTURAS DE MADEIRA</v>
          </cell>
          <cell r="C2038" t="str">
            <v>M2</v>
          </cell>
          <cell r="D2038">
            <v>3.65</v>
          </cell>
        </row>
        <row r="2039">
          <cell r="A2039" t="str">
            <v>15.80.13</v>
          </cell>
          <cell r="B2039" t="str">
            <v>TINTA A OLEO - REPINTURA DE FORROS DE MADEIRA</v>
          </cell>
          <cell r="C2039" t="str">
            <v>M2</v>
          </cell>
          <cell r="D2039">
            <v>5.63</v>
          </cell>
        </row>
        <row r="2040">
          <cell r="A2040" t="str">
            <v>15.80.14</v>
          </cell>
          <cell r="B2040" t="str">
            <v>TINTA A OLEO - REPINTURA DE RODAPES E MOLDURAS DE MADEIRA</v>
          </cell>
          <cell r="C2040" t="str">
            <v>M</v>
          </cell>
          <cell r="D2040">
            <v>0.92</v>
          </cell>
        </row>
        <row r="2041">
          <cell r="A2041" t="str">
            <v>15.80.20</v>
          </cell>
          <cell r="B2041" t="str">
            <v>TINTA A OLEO - REPINTURA DE ESQUADRIAS METALICAS</v>
          </cell>
          <cell r="C2041" t="str">
            <v>M2</v>
          </cell>
          <cell r="D2041">
            <v>10.09</v>
          </cell>
        </row>
        <row r="2042">
          <cell r="A2042" t="str">
            <v>15.80.28</v>
          </cell>
          <cell r="B2042" t="str">
            <v>ESMALTE SINTETICO REPINTURA DE ALVEN. E CONCRETO C/RETOQUE DE MASSA</v>
          </cell>
          <cell r="C2042" t="str">
            <v>M2</v>
          </cell>
          <cell r="D2042">
            <v>7.88</v>
          </cell>
        </row>
        <row r="2043">
          <cell r="A2043" t="str">
            <v>15.80.30</v>
          </cell>
          <cell r="B2043" t="str">
            <v>ESMALTE SINTETICO - REPINTURA DE ESQUADRIAS DE MADEIRA</v>
          </cell>
          <cell r="C2043" t="str">
            <v>M2</v>
          </cell>
          <cell r="D2043">
            <v>7.88</v>
          </cell>
        </row>
        <row r="2044">
          <cell r="A2044" t="str">
            <v>15.80.31</v>
          </cell>
          <cell r="B2044" t="str">
            <v>ESMALTE SINTETICO - REPINTURA DE ESTRUTURAS DE MADEIRA</v>
          </cell>
          <cell r="C2044" t="str">
            <v>M2</v>
          </cell>
          <cell r="D2044">
            <v>3.88</v>
          </cell>
        </row>
        <row r="2045">
          <cell r="A2045" t="str">
            <v>15.80.32</v>
          </cell>
          <cell r="B2045" t="str">
            <v>ESMALTE SINTETICO - REPINTURA DE FORROS DE MADEIRA</v>
          </cell>
          <cell r="C2045" t="str">
            <v>M2</v>
          </cell>
          <cell r="D2045">
            <v>6.09</v>
          </cell>
        </row>
        <row r="2046">
          <cell r="A2046" t="str">
            <v>15.80.33</v>
          </cell>
          <cell r="B2046" t="str">
            <v>ESMALTE SINTETICO - REPINTURA DE RODAPES E MOLDURAS DE MADEIRA</v>
          </cell>
          <cell r="C2046" t="str">
            <v>M</v>
          </cell>
          <cell r="D2046">
            <v>1.01</v>
          </cell>
        </row>
        <row r="2047">
          <cell r="A2047" t="str">
            <v>15.80.34</v>
          </cell>
          <cell r="B2047" t="str">
            <v>ESMALTE SINTETICO - REPINTURA DE ESQUADRIAS METALICAS</v>
          </cell>
          <cell r="C2047" t="str">
            <v>M2</v>
          </cell>
          <cell r="D2047">
            <v>10.44</v>
          </cell>
        </row>
        <row r="2048">
          <cell r="A2048" t="str">
            <v>15.80.40</v>
          </cell>
          <cell r="B2048" t="str">
            <v>TINTA GRAFITE - REPINTURA DE ESQUADRIAS METALICAS</v>
          </cell>
          <cell r="C2048" t="str">
            <v>M2</v>
          </cell>
          <cell r="D2048">
            <v>10.45</v>
          </cell>
        </row>
        <row r="2049">
          <cell r="A2049" t="str">
            <v>17.00.00</v>
          </cell>
          <cell r="B2049" t="str">
            <v>SERV.COMPLEMENTARES</v>
          </cell>
        </row>
        <row r="2050">
          <cell r="A2050" t="str">
            <v>17.01.00</v>
          </cell>
          <cell r="B2050" t="str">
            <v>FECHAMENTOS</v>
          </cell>
        </row>
        <row r="2051">
          <cell r="A2051" t="str">
            <v>17.01.17</v>
          </cell>
          <cell r="B2051" t="str">
            <v>FC.02 CERCA DE TELA GALVANIZADA, MOURAO EM "T" DE CONCR C/MURETA</v>
          </cell>
          <cell r="C2051" t="str">
            <v>M</v>
          </cell>
          <cell r="D2051">
            <v>128.32</v>
          </cell>
        </row>
        <row r="2052">
          <cell r="A2052" t="str">
            <v>17.01.18</v>
          </cell>
          <cell r="B2052" t="str">
            <v>FC.03 CERCA DE TELA GALVANIZADA,MOURAO EM "T"DE CONCRETO C/MURETA</v>
          </cell>
          <cell r="C2052" t="str">
            <v>M</v>
          </cell>
          <cell r="D2052">
            <v>121.17</v>
          </cell>
        </row>
        <row r="2053">
          <cell r="A2053" t="str">
            <v>17.01.20</v>
          </cell>
          <cell r="B2053" t="str">
            <v>CERCA DE TELA GALVANIZADA,MALHA 2"FIO 14,TIPO EDIF-1831 - MC/2M</v>
          </cell>
          <cell r="C2053" t="str">
            <v>M</v>
          </cell>
          <cell r="D2053">
            <v>72.489999999999995</v>
          </cell>
        </row>
        <row r="2054">
          <cell r="A2054" t="str">
            <v>17.01.21</v>
          </cell>
          <cell r="B2054" t="str">
            <v>CERCA DE TELA GALVANIZADA,MALHA 2"FIO 14,TIPO EDIF-1832 - MCAF/2M</v>
          </cell>
          <cell r="C2054" t="str">
            <v>M</v>
          </cell>
          <cell r="D2054">
            <v>74.849999999999994</v>
          </cell>
        </row>
        <row r="2055">
          <cell r="A2055" t="str">
            <v>17.01.22</v>
          </cell>
          <cell r="B2055" t="str">
            <v>CERCA DE TELA GALVANIZADA,MALHA 2"FIO 14,TIPO EDIF-1833 - MCAL/2M</v>
          </cell>
          <cell r="C2055" t="str">
            <v>M</v>
          </cell>
          <cell r="D2055">
            <v>75.819999999999993</v>
          </cell>
        </row>
        <row r="2056">
          <cell r="A2056" t="str">
            <v>17.01.23</v>
          </cell>
          <cell r="B2056" t="str">
            <v>CERCA DE TELA GALVANIZADA,MALHA 2"FIO 10,TIPO EDIF-1834 - TG/4M</v>
          </cell>
          <cell r="C2056" t="str">
            <v>M</v>
          </cell>
          <cell r="D2056">
            <v>173.63</v>
          </cell>
        </row>
        <row r="2057">
          <cell r="A2057" t="str">
            <v>17.01.24</v>
          </cell>
          <cell r="B2057" t="str">
            <v>CERCA DE TELA GALVANIZADA,MALHA 2"FIO 10,TIPO EDIF-1835 - TG/2M</v>
          </cell>
          <cell r="C2057" t="str">
            <v>M</v>
          </cell>
          <cell r="D2057">
            <v>112.01</v>
          </cell>
        </row>
        <row r="2058">
          <cell r="A2058" t="str">
            <v>17.01.25</v>
          </cell>
          <cell r="B2058" t="str">
            <v>FC.04 CERCA DE TELA GALVANIZADA MOURAO EM "T"DE CONCRETO</v>
          </cell>
          <cell r="C2058" t="str">
            <v>M</v>
          </cell>
          <cell r="D2058">
            <v>80.81</v>
          </cell>
        </row>
        <row r="2059">
          <cell r="A2059" t="str">
            <v>17.01.26</v>
          </cell>
          <cell r="B2059" t="str">
            <v>FC.05 CERCA DE TELA GALVANIZADA,MOURAO EM "T" DE CONCRETO</v>
          </cell>
          <cell r="C2059" t="str">
            <v>M</v>
          </cell>
          <cell r="D2059">
            <v>73.47</v>
          </cell>
        </row>
        <row r="2060">
          <cell r="A2060" t="str">
            <v>17.01.27</v>
          </cell>
          <cell r="B2060" t="str">
            <v>FP-04 ALAMBRADO EM TUBO GALVANIZADO E TELA GALVANIZADA H=2,00M</v>
          </cell>
          <cell r="C2060" t="str">
            <v>M</v>
          </cell>
          <cell r="D2060">
            <v>138.35</v>
          </cell>
        </row>
        <row r="2061">
          <cell r="A2061" t="str">
            <v>17.01.28</v>
          </cell>
          <cell r="B2061" t="str">
            <v>FP05 ALAMBRADO EM TUBO GALVANIZADO E TELA GALVANIZADA H=1,00M</v>
          </cell>
          <cell r="C2061" t="str">
            <v>M</v>
          </cell>
          <cell r="D2061">
            <v>55.86</v>
          </cell>
        </row>
        <row r="2062">
          <cell r="A2062" t="str">
            <v>17.01.29</v>
          </cell>
          <cell r="B2062" t="str">
            <v>FP 03 ALAMBRADO PARA QUADRAS DE ESPORTE - GP.6/EDIF - TG/4,5M</v>
          </cell>
          <cell r="C2062" t="str">
            <v>M</v>
          </cell>
          <cell r="D2062">
            <v>253.03</v>
          </cell>
        </row>
        <row r="2063">
          <cell r="A2063" t="str">
            <v>17.01.30</v>
          </cell>
          <cell r="B2063" t="str">
            <v>GRADIL DE FERRO PERFILADO - GE-1/EDIF</v>
          </cell>
          <cell r="C2063" t="str">
            <v>M</v>
          </cell>
          <cell r="D2063">
            <v>249.64</v>
          </cell>
        </row>
        <row r="2064">
          <cell r="A2064" t="str">
            <v>17.01.31</v>
          </cell>
          <cell r="B2064" t="str">
            <v>FP.01 GRADIL DE FERRO PERFILADO,TIPO PARQUE SEM MURETA - GP-5/DEPAVE</v>
          </cell>
          <cell r="C2064" t="str">
            <v>M</v>
          </cell>
          <cell r="D2064">
            <v>393.07</v>
          </cell>
        </row>
        <row r="2065">
          <cell r="A2065" t="str">
            <v>17.01.32</v>
          </cell>
          <cell r="B2065" t="str">
            <v>FP.02 GRADIL DE FERRO PERFILADO,TIPO PARQUE C/ MURETA - GPM-1/DEPAVE</v>
          </cell>
          <cell r="C2065" t="str">
            <v>M</v>
          </cell>
          <cell r="D2065">
            <v>429.86</v>
          </cell>
        </row>
        <row r="2066">
          <cell r="A2066" t="str">
            <v>17.01.33</v>
          </cell>
          <cell r="B2066" t="str">
            <v>FP.06 GRADIL/PEITORIL DE FERRO PERFILADO H=1,00M</v>
          </cell>
          <cell r="C2066" t="str">
            <v>M</v>
          </cell>
          <cell r="D2066">
            <v>102.29</v>
          </cell>
        </row>
        <row r="2067">
          <cell r="A2067" t="str">
            <v>17.01.34</v>
          </cell>
          <cell r="B2067" t="str">
            <v>PP.38 - PORTAO DE FERRO PERFILADO TIPO PARQUE (GP.5/GPM1)2,00M 1FL</v>
          </cell>
          <cell r="C2067" t="str">
            <v>UN</v>
          </cell>
          <cell r="D2067">
            <v>1119.5899999999999</v>
          </cell>
        </row>
        <row r="2068">
          <cell r="A2068" t="str">
            <v>17.01.35</v>
          </cell>
          <cell r="B2068" t="str">
            <v>PP.37 - PORTAO DE FERRO PERF.,TIPO PQE.(GP.5/GPM.1)1,50M 1FL</v>
          </cell>
          <cell r="C2068" t="str">
            <v>UN</v>
          </cell>
          <cell r="D2068">
            <v>965.72</v>
          </cell>
        </row>
        <row r="2069">
          <cell r="A2069" t="str">
            <v>17.01.36</v>
          </cell>
          <cell r="B2069" t="str">
            <v>PP.39/PP.40-PORTAO DE FERRO PERF.TIPO PQE.(GP.5/GPM1)3,0M 1 OU 2FL</v>
          </cell>
          <cell r="C2069" t="str">
            <v>UN</v>
          </cell>
          <cell r="D2069">
            <v>1514.51</v>
          </cell>
        </row>
        <row r="2070">
          <cell r="A2070" t="str">
            <v>17.01.37</v>
          </cell>
          <cell r="B2070" t="str">
            <v>PP.41 - PORTAO DE FERRO PERFILADO,TIPO PARQUE (GP-5/GPM-1)-4,00M 2FL</v>
          </cell>
          <cell r="C2070" t="str">
            <v>UN</v>
          </cell>
          <cell r="D2070">
            <v>1827.94</v>
          </cell>
        </row>
        <row r="2071">
          <cell r="A2071" t="str">
            <v>17.01.38</v>
          </cell>
          <cell r="B2071" t="str">
            <v>PP.42 - PORTAO DE FERRO PERFILADO,TIPO PARQUE (GP-5/GPM-1)-6,00M 2FL</v>
          </cell>
          <cell r="C2071" t="str">
            <v>UN</v>
          </cell>
          <cell r="D2071">
            <v>2484.7399999999998</v>
          </cell>
        </row>
        <row r="2072">
          <cell r="A2072" t="str">
            <v>17.01.40</v>
          </cell>
          <cell r="B2072" t="str">
            <v>PP.15/19-PORTAO EM FERRO PERFILADO C/CHAPA, 1 FL</v>
          </cell>
          <cell r="C2072" t="str">
            <v>M2</v>
          </cell>
          <cell r="D2072">
            <v>187.81</v>
          </cell>
        </row>
        <row r="2073">
          <cell r="A2073" t="str">
            <v>17.01.41</v>
          </cell>
          <cell r="B2073" t="str">
            <v>PP.20/24-PORTAO EM FERRO PERFILADO C/ TELA, 1 FL</v>
          </cell>
          <cell r="C2073" t="str">
            <v>M2</v>
          </cell>
          <cell r="D2073">
            <v>148.46</v>
          </cell>
        </row>
        <row r="2074">
          <cell r="A2074" t="str">
            <v>17.01.42</v>
          </cell>
          <cell r="B2074" t="str">
            <v>PP.25/29-PORTAO EM FERRO PERFILADO C/ CHAPA, 2 FLS</v>
          </cell>
          <cell r="C2074" t="str">
            <v>M2</v>
          </cell>
          <cell r="D2074">
            <v>186.27</v>
          </cell>
        </row>
        <row r="2075">
          <cell r="A2075" t="str">
            <v>17.01.43</v>
          </cell>
          <cell r="B2075" t="str">
            <v>PP.30/34-PORTAO EM FERRO PERFILADO C/ TELA, 2 FLS</v>
          </cell>
          <cell r="C2075" t="str">
            <v>M2</v>
          </cell>
          <cell r="D2075">
            <v>146.41</v>
          </cell>
        </row>
        <row r="2076">
          <cell r="A2076" t="str">
            <v>17.01.44</v>
          </cell>
          <cell r="B2076" t="str">
            <v>PP.43/44-PORTAO EM FERRO PERFILADO C/ CHAPA, 1 FL, H=1,00M</v>
          </cell>
          <cell r="C2076" t="str">
            <v>M2</v>
          </cell>
          <cell r="D2076">
            <v>194.81</v>
          </cell>
        </row>
        <row r="2077">
          <cell r="A2077" t="str">
            <v>17.01.45</v>
          </cell>
          <cell r="B2077" t="str">
            <v>PP.45/46-PORTAO EM FERRO PERFILADO C/ TELA, 1FL, H=1,00M</v>
          </cell>
          <cell r="C2077" t="str">
            <v>M2</v>
          </cell>
          <cell r="D2077">
            <v>155.88</v>
          </cell>
        </row>
        <row r="2078">
          <cell r="A2078" t="str">
            <v>17.01.55</v>
          </cell>
          <cell r="B2078" t="str">
            <v>FV.01 MURO DE FECHO, TIJ.APAREN E ELEM.CONC MF.01/EDIF  FUND.C/BROCA</v>
          </cell>
          <cell r="C2078" t="str">
            <v>M</v>
          </cell>
          <cell r="D2078">
            <v>323.39</v>
          </cell>
        </row>
        <row r="2079">
          <cell r="A2079" t="str">
            <v>17.01.57</v>
          </cell>
          <cell r="B2079" t="str">
            <v>FV.02 MURO DE FECHO,TIJ APARENTES,MF.02/EDIF  FUNDACAO COM BROCAS</v>
          </cell>
          <cell r="C2079" t="str">
            <v>M</v>
          </cell>
          <cell r="D2079">
            <v>248.02</v>
          </cell>
        </row>
        <row r="2080">
          <cell r="A2080" t="str">
            <v>17.01.59</v>
          </cell>
          <cell r="B2080" t="str">
            <v>FC.01 MURO DE FECHO, ELEMENTOS DE CONC. MF.D3/EDIF - FUND. C/ BROCAS</v>
          </cell>
          <cell r="C2080" t="str">
            <v>M</v>
          </cell>
          <cell r="D2080">
            <v>354.15</v>
          </cell>
        </row>
        <row r="2081">
          <cell r="A2081" t="str">
            <v>17.01.64</v>
          </cell>
          <cell r="B2081" t="str">
            <v>FV.15/16-MURO DE FECHO EM BLOCOS E ESTR.CONC.,FUND.C/BROCAS</v>
          </cell>
          <cell r="C2081" t="str">
            <v>M</v>
          </cell>
          <cell r="D2081">
            <v>237.73</v>
          </cell>
        </row>
        <row r="2082">
          <cell r="A2082" t="str">
            <v>17.01.70</v>
          </cell>
          <cell r="B2082" t="str">
            <v>MURO DE ARRIMO H=1,40M C/DRENAGEM CONF DET EDIF</v>
          </cell>
          <cell r="C2082" t="str">
            <v>M</v>
          </cell>
          <cell r="D2082">
            <v>723.97</v>
          </cell>
        </row>
        <row r="2083">
          <cell r="A2083" t="str">
            <v>17.01.71</v>
          </cell>
          <cell r="B2083" t="str">
            <v>MURO DE ARRIMO H=2,50M C/ DRENAGEM - CONF. DET.  EDIF</v>
          </cell>
          <cell r="C2083" t="str">
            <v>M</v>
          </cell>
          <cell r="D2083">
            <v>1268.98</v>
          </cell>
        </row>
        <row r="2084">
          <cell r="A2084" t="str">
            <v>17.01.72</v>
          </cell>
          <cell r="B2084" t="str">
            <v>MURO DE ARRIMO H=3,50M, C/ DRENAGEM - CONF. DET. EDIF</v>
          </cell>
          <cell r="C2084" t="str">
            <v>M</v>
          </cell>
          <cell r="D2084">
            <v>2445.8200000000002</v>
          </cell>
        </row>
        <row r="2085">
          <cell r="A2085" t="str">
            <v>17.01.73</v>
          </cell>
          <cell r="B2085" t="str">
            <v>MURO DE ARRIMO H=4,50M, C/ DRENAGEM - CONF. DET. EDIF</v>
          </cell>
          <cell r="C2085" t="str">
            <v>M</v>
          </cell>
          <cell r="D2085">
            <v>2871.59</v>
          </cell>
        </row>
        <row r="2086">
          <cell r="A2086" t="str">
            <v>17.01.76</v>
          </cell>
          <cell r="B2086" t="str">
            <v>FV.08 - MURETA DE BLOCOS DE CONCRETO</v>
          </cell>
          <cell r="C2086" t="str">
            <v>M</v>
          </cell>
          <cell r="D2086">
            <v>129.4</v>
          </cell>
        </row>
        <row r="2087">
          <cell r="A2087" t="str">
            <v>17.01.80</v>
          </cell>
          <cell r="B2087" t="str">
            <v>FV.12/13-MURETA DE ARRIMO EM BLOCOS DE CONCRETO, H=1,00 M</v>
          </cell>
          <cell r="C2087" t="str">
            <v>M</v>
          </cell>
          <cell r="D2087">
            <v>316.69</v>
          </cell>
        </row>
        <row r="2088">
          <cell r="A2088" t="str">
            <v>17.01.81</v>
          </cell>
          <cell r="B2088" t="str">
            <v>FV.14 - MURETA DE ARRIMO EM BLOCOS DE CONCRETO H=1,00 M CHAPISCADO</v>
          </cell>
          <cell r="C2088" t="str">
            <v>M</v>
          </cell>
          <cell r="D2088">
            <v>319.74</v>
          </cell>
        </row>
        <row r="2089">
          <cell r="A2089" t="str">
            <v>17.01.90</v>
          </cell>
          <cell r="B2089" t="str">
            <v>GRADIL FºGALV.ELETROFUND.MALHA62X132MM,C/MONTANTE CD 1,65M, S/PINT.</v>
          </cell>
          <cell r="C2089" t="str">
            <v>M2</v>
          </cell>
          <cell r="D2089">
            <v>115.03</v>
          </cell>
        </row>
        <row r="2090">
          <cell r="A2090" t="str">
            <v>17.01.91</v>
          </cell>
          <cell r="B2090" t="str">
            <v>GRADIL FºGALV.ELETROF.MALHA62X132MM,C/MONTANTE CD 1,65M C/PINT ELET.</v>
          </cell>
          <cell r="C2090" t="str">
            <v>M2</v>
          </cell>
          <cell r="D2090">
            <v>135.55000000000001</v>
          </cell>
        </row>
        <row r="2091">
          <cell r="A2091" t="str">
            <v>17.01.92</v>
          </cell>
          <cell r="B2091" t="str">
            <v>PORTAO FºGALV.ELETROFUNDIDO,MALHA62X132MM,DE ABRIR,1FL,S/PINTURA</v>
          </cell>
          <cell r="C2091" t="str">
            <v>M2</v>
          </cell>
          <cell r="D2091">
            <v>512.19000000000005</v>
          </cell>
        </row>
        <row r="2092">
          <cell r="A2092" t="str">
            <v>17.01.93</v>
          </cell>
          <cell r="B2092" t="str">
            <v>PORTAO FºGALV.ELETROFUND.MALHA 62X132MM,DE ABRIR,1FL,C/PINTURA ELETR</v>
          </cell>
          <cell r="C2092" t="str">
            <v>M2</v>
          </cell>
          <cell r="D2092">
            <v>615.09</v>
          </cell>
        </row>
        <row r="2093">
          <cell r="A2093" t="str">
            <v>17.01.94</v>
          </cell>
          <cell r="B2093" t="str">
            <v>PORTAO FºGALV.ELETROFUND.MALHA 62X132MM,DE ABRIR,2 FLS, S/ PINTURA</v>
          </cell>
          <cell r="C2093" t="str">
            <v>M2</v>
          </cell>
          <cell r="D2093">
            <v>505.32</v>
          </cell>
        </row>
        <row r="2094">
          <cell r="A2094" t="str">
            <v>17.01.95</v>
          </cell>
          <cell r="B2094" t="str">
            <v>PORTAO FºGALV.ELETROFUNDID.MALHA 62X132MM,DE ABRIR,2FLS,C/PINT.ELETR</v>
          </cell>
          <cell r="C2094" t="str">
            <v>M2</v>
          </cell>
          <cell r="D2094">
            <v>608.22</v>
          </cell>
        </row>
        <row r="2095">
          <cell r="A2095" t="str">
            <v>17.01.96</v>
          </cell>
          <cell r="B2095" t="str">
            <v>PORTAO FºGALV.ELETROFUND.MALHA 62X132MM,DE CORRER, S/PINTURA</v>
          </cell>
          <cell r="C2095" t="str">
            <v>M2</v>
          </cell>
          <cell r="D2095">
            <v>523.20000000000005</v>
          </cell>
        </row>
        <row r="2096">
          <cell r="A2096" t="str">
            <v>17.01.97</v>
          </cell>
          <cell r="B2096" t="str">
            <v>PORTAO FºGALV.ELETROFUNDID.MALHA 62X132MM,DE CORRER,C/PINTURA ELETRO</v>
          </cell>
          <cell r="C2096" t="str">
            <v>M2</v>
          </cell>
          <cell r="D2096">
            <v>626.1</v>
          </cell>
        </row>
        <row r="2097">
          <cell r="A2097" t="str">
            <v>17.02.00</v>
          </cell>
          <cell r="B2097" t="str">
            <v>PAVIMENTACAO</v>
          </cell>
        </row>
        <row r="2098">
          <cell r="A2098" t="str">
            <v>17.02.01</v>
          </cell>
          <cell r="B2098" t="str">
            <v>CONCRETO SIMPLES DESEMPENADO E RIPADO,200KG CIM/M3</v>
          </cell>
          <cell r="C2098" t="str">
            <v>M3</v>
          </cell>
          <cell r="D2098">
            <v>332.84</v>
          </cell>
        </row>
        <row r="2099">
          <cell r="A2099" t="str">
            <v>17.02.02</v>
          </cell>
          <cell r="B2099" t="str">
            <v>CONCRETO DESEMPENADO E RIPADO(PMSP-DL.1009/47),335KG CIM/M3 - 7CM</v>
          </cell>
          <cell r="C2099" t="str">
            <v>M2</v>
          </cell>
          <cell r="D2099">
            <v>31.64</v>
          </cell>
        </row>
        <row r="2100">
          <cell r="A2100" t="str">
            <v>17.02.03</v>
          </cell>
          <cell r="B2100" t="str">
            <v>NC.05 CONC. DESEMPENADO C/ JUNTAS EM GRANITO E=2CM APAR QUADRICULADO</v>
          </cell>
          <cell r="C2100" t="str">
            <v>M2</v>
          </cell>
          <cell r="D2100">
            <v>68.44</v>
          </cell>
        </row>
        <row r="2101">
          <cell r="A2101" t="str">
            <v>17.02.04</v>
          </cell>
          <cell r="B2101" t="str">
            <v>NC.05 CONCRETO DESEMP.C/JUNTAS EM PEDRA MIRACEMA E.MED=1,2CM QUADRI.</v>
          </cell>
          <cell r="C2101" t="str">
            <v>M2</v>
          </cell>
          <cell r="D2101">
            <v>46.55</v>
          </cell>
        </row>
        <row r="2102">
          <cell r="A2102" t="str">
            <v>17.02.05</v>
          </cell>
          <cell r="B2102" t="str">
            <v>NC.06 CONC.DESEMPENADO C/JUNTAS EM GRANITO E=2CM APAR. - FAIXAS</v>
          </cell>
          <cell r="C2102" t="str">
            <v>M2</v>
          </cell>
          <cell r="D2102">
            <v>49.12</v>
          </cell>
        </row>
        <row r="2103">
          <cell r="A2103" t="str">
            <v>17.02.06</v>
          </cell>
          <cell r="B2103" t="str">
            <v>NC.06 CONC.DESEMP.COM JUNTAS EM PEDRA MIRACEMA E.MED=1,2CM EM FAIXAS</v>
          </cell>
          <cell r="C2103" t="str">
            <v>M2</v>
          </cell>
          <cell r="D2103">
            <v>37.770000000000003</v>
          </cell>
        </row>
        <row r="2104">
          <cell r="A2104" t="str">
            <v>17.02.07</v>
          </cell>
          <cell r="B2104" t="str">
            <v>LADRILHO HIDRAULICO SULCADO,BRANCO OU PRETO</v>
          </cell>
          <cell r="C2104" t="str">
            <v>M2</v>
          </cell>
          <cell r="D2104">
            <v>43.66</v>
          </cell>
        </row>
        <row r="2105">
          <cell r="A2105" t="str">
            <v>17.02.08</v>
          </cell>
          <cell r="B2105" t="str">
            <v>LADRILHO HIDRAULICO SULCADO,BRANCO E PRETO - TIPO MAPA DE S.PAULO</v>
          </cell>
          <cell r="C2105" t="str">
            <v>M2</v>
          </cell>
          <cell r="D2105">
            <v>46.11</v>
          </cell>
        </row>
        <row r="2106">
          <cell r="A2106" t="str">
            <v>17.02.10</v>
          </cell>
          <cell r="B2106" t="str">
            <v>LAJOTA SEXTAVADA DE CONCRETO,ARTICULADA - 6CM</v>
          </cell>
          <cell r="C2106" t="str">
            <v>M2</v>
          </cell>
          <cell r="D2106">
            <v>32.49</v>
          </cell>
        </row>
        <row r="2107">
          <cell r="A2107" t="str">
            <v>17.02.11</v>
          </cell>
          <cell r="B2107" t="str">
            <v>LAJOTA SEXTAVADA DE CONCRETO,ARTICULADA - 8CM</v>
          </cell>
          <cell r="C2107" t="str">
            <v>M2</v>
          </cell>
          <cell r="D2107">
            <v>39.020000000000003</v>
          </cell>
        </row>
        <row r="2108">
          <cell r="A2108" t="str">
            <v>17.02.12</v>
          </cell>
          <cell r="B2108" t="str">
            <v>LAJOTA SEXTAVADA DE CONCRETO,ARTICULADA - 10CM</v>
          </cell>
          <cell r="C2108" t="str">
            <v>M2</v>
          </cell>
          <cell r="D2108">
            <v>48.25</v>
          </cell>
        </row>
        <row r="2109">
          <cell r="A2109" t="str">
            <v>17.02.13</v>
          </cell>
          <cell r="B2109" t="str">
            <v>CONCRETO SIMPLES C/AGREGADO RECICLADO,DESEMP.E RIPADO-200KG CIM/M3</v>
          </cell>
          <cell r="C2109" t="str">
            <v>M3</v>
          </cell>
          <cell r="D2109">
            <v>303.10000000000002</v>
          </cell>
        </row>
        <row r="2110">
          <cell r="A2110" t="str">
            <v>17.02.14</v>
          </cell>
          <cell r="B2110" t="str">
            <v>CONCRETO C/AGREG.RECICL.DESEMP.E RIP.(PMSP-DL1009/47,335KGCIM/M3-7CM</v>
          </cell>
          <cell r="C2110" t="str">
            <v>M2</v>
          </cell>
          <cell r="D2110">
            <v>31</v>
          </cell>
        </row>
        <row r="2111">
          <cell r="A2111" t="str">
            <v>17.02.15</v>
          </cell>
          <cell r="B2111" t="str">
            <v>LAJOTA PRE-MOLDADA DE CONCRETO E=7CM - JUNTA DE GRAMA</v>
          </cell>
          <cell r="C2111" t="str">
            <v>M2</v>
          </cell>
          <cell r="D2111">
            <v>21.42</v>
          </cell>
        </row>
        <row r="2112">
          <cell r="A2112" t="str">
            <v>17.02.18</v>
          </cell>
          <cell r="B2112" t="str">
            <v>LAJOTA DE CONC.MOLDADA"IN LOCO",TIPO PMSP E=7CM JUNTA DE PEDRISCO</v>
          </cell>
          <cell r="C2112" t="str">
            <v>M2</v>
          </cell>
          <cell r="D2112">
            <v>19.32</v>
          </cell>
        </row>
        <row r="2113">
          <cell r="A2113" t="str">
            <v>17.02.19</v>
          </cell>
          <cell r="B2113" t="str">
            <v>LAJOTA DE CONC.MOLDADA"IN LOCO",TIPO PMSP E=7CM - JUNTA DE ARGAMASSA</v>
          </cell>
          <cell r="C2113" t="str">
            <v>M2</v>
          </cell>
          <cell r="D2113">
            <v>19.920000000000002</v>
          </cell>
        </row>
        <row r="2114">
          <cell r="A2114" t="str">
            <v>17.02.23</v>
          </cell>
          <cell r="B2114" t="str">
            <v>PARALELEPIPEDO SOBRE BASE DE AREIA</v>
          </cell>
          <cell r="C2114" t="str">
            <v>M2</v>
          </cell>
          <cell r="D2114">
            <v>55.42</v>
          </cell>
        </row>
        <row r="2115">
          <cell r="A2115" t="str">
            <v>17.02.24</v>
          </cell>
          <cell r="B2115" t="str">
            <v>PARALELEPIPEDO SOBRE BASE DE CONCRETO</v>
          </cell>
          <cell r="C2115" t="str">
            <v>M2</v>
          </cell>
          <cell r="D2115">
            <v>70.599999999999994</v>
          </cell>
        </row>
        <row r="2116">
          <cell r="A2116" t="str">
            <v>17.02.25</v>
          </cell>
          <cell r="B2116" t="str">
            <v>MOSAICO PORTUGUES,UMA OU DUAS CORES,SOBRE BASE DE AREIA</v>
          </cell>
          <cell r="C2116" t="str">
            <v>M2</v>
          </cell>
          <cell r="D2116">
            <v>72.540000000000006</v>
          </cell>
        </row>
        <row r="2117">
          <cell r="A2117" t="str">
            <v>17.02.26</v>
          </cell>
          <cell r="B2117" t="str">
            <v>MOSAICO PORTUGUES,UMA OU DUAS CORES,SOBRE BASE DE CONCRETO</v>
          </cell>
          <cell r="C2117" t="str">
            <v>M2</v>
          </cell>
          <cell r="D2117">
            <v>82.27</v>
          </cell>
        </row>
        <row r="2118">
          <cell r="A2118" t="str">
            <v>17.02.27</v>
          </cell>
          <cell r="B2118" t="str">
            <v>PARALELEPIPEDO SOBRE BASE DE AREIA RECICLADA</v>
          </cell>
          <cell r="C2118" t="str">
            <v>M2</v>
          </cell>
          <cell r="D2118">
            <v>53.3</v>
          </cell>
        </row>
        <row r="2119">
          <cell r="A2119" t="str">
            <v>17.02.28</v>
          </cell>
          <cell r="B2119" t="str">
            <v>PARALELEPIPEDO SOBRE BASE DE CONCRETO C/ AGREGADO RECICLADO</v>
          </cell>
          <cell r="C2119" t="str">
            <v>M2</v>
          </cell>
          <cell r="D2119">
            <v>70.03</v>
          </cell>
        </row>
        <row r="2120">
          <cell r="A2120" t="str">
            <v>17.02.29</v>
          </cell>
          <cell r="B2120" t="str">
            <v>PEDRISCO - FORNECIMENTO E ESPALHAMENTO COM COMPACTACAO MECANICA</v>
          </cell>
          <cell r="C2120" t="str">
            <v>M3</v>
          </cell>
          <cell r="D2120">
            <v>59.09</v>
          </cell>
        </row>
        <row r="2121">
          <cell r="A2121" t="str">
            <v>17.02.30</v>
          </cell>
          <cell r="B2121" t="str">
            <v>PEDRISCO COM COMPACTACAO MANUAL - ESPESSURA 5CM</v>
          </cell>
          <cell r="C2121" t="str">
            <v>M2</v>
          </cell>
          <cell r="D2121">
            <v>3.41</v>
          </cell>
        </row>
        <row r="2122">
          <cell r="A2122" t="str">
            <v>17.02.31</v>
          </cell>
          <cell r="B2122" t="str">
            <v>PO DE BRITA COM COMPACTACAO MECANICA - ESPESSURA 10CM</v>
          </cell>
          <cell r="C2122" t="str">
            <v>M2</v>
          </cell>
          <cell r="D2122">
            <v>9.18</v>
          </cell>
        </row>
        <row r="2123">
          <cell r="A2123" t="str">
            <v>17.02.32</v>
          </cell>
          <cell r="B2123" t="str">
            <v>PEDRA BRITADA N.2 COM COMPACTACAO MANUAL - 5CM</v>
          </cell>
          <cell r="C2123" t="str">
            <v>M2</v>
          </cell>
          <cell r="D2123">
            <v>3.64</v>
          </cell>
        </row>
        <row r="2124">
          <cell r="A2124" t="str">
            <v>17.02.33</v>
          </cell>
          <cell r="B2124" t="str">
            <v>PEDRISCO RECICLADO-FORNECI/TO E ESPALHA/TO C/ COMPACTACAO MECANICA</v>
          </cell>
          <cell r="C2124" t="str">
            <v>M3</v>
          </cell>
          <cell r="D2124">
            <v>38.729999999999997</v>
          </cell>
        </row>
        <row r="2125">
          <cell r="A2125" t="str">
            <v>17.02.34</v>
          </cell>
          <cell r="B2125" t="str">
            <v>PEDRISCO RECICLADO C/COMPACTACAO MANUAL - ESPESSURA 5CM</v>
          </cell>
          <cell r="C2125" t="str">
            <v>M2</v>
          </cell>
          <cell r="D2125">
            <v>1.92</v>
          </cell>
        </row>
        <row r="2126">
          <cell r="A2126" t="str">
            <v>17.02.35</v>
          </cell>
          <cell r="B2126" t="str">
            <v>AGREGADO RECICLADO FINO COMPACTACAO MECANICA-ESP. 10CM</v>
          </cell>
          <cell r="C2126" t="str">
            <v>M2</v>
          </cell>
          <cell r="D2126">
            <v>3.87</v>
          </cell>
        </row>
        <row r="2127">
          <cell r="A2127" t="str">
            <v>17.02.36</v>
          </cell>
          <cell r="B2127" t="str">
            <v>AGREGADO RECICLADO N.2 C/COMPACTACAO MANUAL - 5CM</v>
          </cell>
          <cell r="C2127" t="str">
            <v>M2</v>
          </cell>
          <cell r="D2127">
            <v>2.0299999999999998</v>
          </cell>
        </row>
        <row r="2128">
          <cell r="A2128" t="str">
            <v>17.02.38</v>
          </cell>
          <cell r="B2128" t="str">
            <v>MOSAICO PORT.UMA OU DUAS CORES, SOBRE BASE DE CONCR.C/AGREG.RECICL.</v>
          </cell>
          <cell r="C2128" t="str">
            <v>M2</v>
          </cell>
          <cell r="D2128">
            <v>58.53</v>
          </cell>
        </row>
        <row r="2129">
          <cell r="A2129" t="str">
            <v>17.02.40</v>
          </cell>
          <cell r="B2129" t="str">
            <v>PAVIMENTACAO ASFALTICA PARA TRAFEGO MEDIO (POR PENETRACAO)</v>
          </cell>
          <cell r="C2129" t="str">
            <v>M2</v>
          </cell>
          <cell r="D2129">
            <v>16.100000000000001</v>
          </cell>
        </row>
        <row r="2130">
          <cell r="A2130" t="str">
            <v>17.02.50</v>
          </cell>
          <cell r="B2130" t="str">
            <v>GUIA DE CONCRETO RETA OU CURVA,TIPO PMSP</v>
          </cell>
          <cell r="C2130" t="str">
            <v>M</v>
          </cell>
          <cell r="D2130">
            <v>29.13</v>
          </cell>
        </row>
        <row r="2131">
          <cell r="A2131" t="str">
            <v>17.02.51</v>
          </cell>
          <cell r="B2131" t="str">
            <v>GUIA DE CONCRETO C/AGREGADO RECICLADO,RETA OU CURVA TIPO PMSP</v>
          </cell>
          <cell r="C2131" t="str">
            <v>M</v>
          </cell>
          <cell r="D2131">
            <v>29.03</v>
          </cell>
        </row>
        <row r="2132">
          <cell r="A2132" t="str">
            <v>17.02.52</v>
          </cell>
          <cell r="B2132" t="str">
            <v>SARJETA DE CONCRETO,INCLUSIVE PREPARO DE CAIXA</v>
          </cell>
          <cell r="C2132" t="str">
            <v>M3</v>
          </cell>
          <cell r="D2132">
            <v>230.56</v>
          </cell>
        </row>
        <row r="2133">
          <cell r="A2133" t="str">
            <v>17.02.54</v>
          </cell>
          <cell r="B2133" t="str">
            <v>REBAIXAMENTO DE GUIA</v>
          </cell>
          <cell r="C2133" t="str">
            <v>M</v>
          </cell>
          <cell r="D2133">
            <v>10.59</v>
          </cell>
        </row>
        <row r="2134">
          <cell r="A2134" t="str">
            <v>17.02.55</v>
          </cell>
          <cell r="B2134" t="str">
            <v>REBAIXAMENTO DE GUIA COM CONCRETO RECICLADO</v>
          </cell>
          <cell r="C2134" t="str">
            <v>M</v>
          </cell>
          <cell r="D2134">
            <v>10.44</v>
          </cell>
        </row>
        <row r="2135">
          <cell r="A2135" t="str">
            <v>17.02.60</v>
          </cell>
          <cell r="B2135" t="str">
            <v>PISO CIMENTÍCIO VIBRO-PRENSADO À 240TON - ALTA RESISTÊNCIA - 40X40X3CM - LISO</v>
          </cell>
          <cell r="C2135" t="str">
            <v>M2</v>
          </cell>
          <cell r="D2135">
            <v>71.069999999999993</v>
          </cell>
        </row>
        <row r="2136">
          <cell r="A2136" t="str">
            <v>17.02.62</v>
          </cell>
          <cell r="B2136" t="str">
            <v>PISO CIMENTÍCIO VIBRO-PRENSADO À 240TON - ALTA RESISTÊNCIA - 40X40X2CM - LISO</v>
          </cell>
          <cell r="C2136" t="str">
            <v>M2</v>
          </cell>
          <cell r="D2136">
            <v>73.069999999999993</v>
          </cell>
        </row>
        <row r="2137">
          <cell r="A2137" t="str">
            <v>17.02.65</v>
          </cell>
          <cell r="B2137" t="str">
            <v>PISO CIMENTÍCIO VIBRO-PRENSADO À  240TON - ALTA RESISTÊNCIA - 40X40X3CM - ANTIDERRAPANTE (LEVIGADO)</v>
          </cell>
          <cell r="C2137" t="str">
            <v>M2</v>
          </cell>
          <cell r="D2137">
            <v>71.069999999999993</v>
          </cell>
        </row>
        <row r="2138">
          <cell r="A2138" t="str">
            <v>17.02.68</v>
          </cell>
          <cell r="B2138" t="str">
            <v>PISO CIMENTÍCIO VIBRO-PRENSADO À 240TON - ALTA RESISTÊNCIA - 40X40X2CM - ANTIDERRAPANTE (LEVIGADO)</v>
          </cell>
          <cell r="C2138" t="str">
            <v>M2</v>
          </cell>
          <cell r="D2138">
            <v>72.069999999999993</v>
          </cell>
        </row>
        <row r="2139">
          <cell r="A2139" t="str">
            <v>17.02.71</v>
          </cell>
          <cell r="B2139" t="str">
            <v>ACABAMENTO P/DEGRAU EM PISO CIMENTÍCIO VIBRO- PRENSADO À 240TON  ALTA RESIST.- ESP.=2CM - LISO</v>
          </cell>
          <cell r="C2139" t="str">
            <v>M2</v>
          </cell>
          <cell r="D2139">
            <v>84.11</v>
          </cell>
        </row>
        <row r="2140">
          <cell r="A2140" t="str">
            <v>17.02.82</v>
          </cell>
          <cell r="B2140" t="str">
            <v>ACABAMENTO PARA DEGRAU DE ESCADA EM PISO CIMENTÍCIO VIBRO-PRENSADO À 240TON - ALTA RESIST. - ESP 2CM -ANTIDERRAPANTE (LEVIGADO)</v>
          </cell>
          <cell r="C2140" t="str">
            <v>ML</v>
          </cell>
          <cell r="D2140">
            <v>85.11</v>
          </cell>
        </row>
        <row r="2141">
          <cell r="A2141" t="str">
            <v>17.03.00</v>
          </cell>
          <cell r="B2141" t="str">
            <v>DIVERSOS</v>
          </cell>
        </row>
        <row r="2142">
          <cell r="A2142" t="str">
            <v>17.03.19</v>
          </cell>
          <cell r="B2142" t="str">
            <v>IP03 PLATAFORMA COM 3 MASTROS DE BANDEIRA H.TOTAL=8,30M</v>
          </cell>
          <cell r="C2142" t="str">
            <v>UN</v>
          </cell>
          <cell r="D2142">
            <v>1532.72</v>
          </cell>
        </row>
        <row r="2143">
          <cell r="A2143" t="str">
            <v>17.03.20</v>
          </cell>
          <cell r="B2143" t="str">
            <v>IP.04 PLATAFORMA COM 3 MASTROS DE BANDEIRA H.TOTAL=10,00M</v>
          </cell>
          <cell r="C2143" t="str">
            <v>UN</v>
          </cell>
          <cell r="D2143">
            <v>1989.01</v>
          </cell>
        </row>
        <row r="2144">
          <cell r="A2144" t="str">
            <v>17.03.50</v>
          </cell>
          <cell r="B2144" t="str">
            <v>QC.01 QUADRA POLIESPORTIVA - PISO NAO ARMADO</v>
          </cell>
          <cell r="C2144" t="str">
            <v>M2</v>
          </cell>
          <cell r="D2144">
            <v>32.47</v>
          </cell>
        </row>
        <row r="2145">
          <cell r="A2145" t="str">
            <v>17.03.51</v>
          </cell>
          <cell r="B2145" t="str">
            <v>QC.02 QUADRA POLIESPORTIVA - PISO ARMADO</v>
          </cell>
          <cell r="C2145" t="str">
            <v>M2</v>
          </cell>
          <cell r="D2145">
            <v>41.58</v>
          </cell>
        </row>
        <row r="2146">
          <cell r="A2146" t="str">
            <v>17.03.53</v>
          </cell>
          <cell r="B2146" t="str">
            <v>QC.01 QUADRA POLIESPORTIVA-PISO NAO ARMADO C/AGREGADO RECICLADO</v>
          </cell>
          <cell r="C2146" t="str">
            <v>M2</v>
          </cell>
          <cell r="D2146">
            <v>30.66</v>
          </cell>
        </row>
        <row r="2147">
          <cell r="A2147" t="str">
            <v>17.03.54</v>
          </cell>
          <cell r="B2147" t="str">
            <v>QC.02 QUADRA POLIESPORTIVA PISO ARMADO C/AGREGADO RECICLADO</v>
          </cell>
          <cell r="C2147" t="str">
            <v>M2</v>
          </cell>
          <cell r="D2147">
            <v>39.770000000000003</v>
          </cell>
        </row>
        <row r="2148">
          <cell r="A2148" t="str">
            <v>17.03.55</v>
          </cell>
          <cell r="B2148" t="str">
            <v>QD.01 DEMARC. DE QUADRA COM TINTA A BASE DE BORR. CLORADA - VOLEIBOL</v>
          </cell>
          <cell r="C2148" t="str">
            <v>UN</v>
          </cell>
          <cell r="D2148">
            <v>107.49</v>
          </cell>
        </row>
        <row r="2149">
          <cell r="A2149" t="str">
            <v>17.03.56</v>
          </cell>
          <cell r="B2149" t="str">
            <v>QD.02 DEMARC. DE QUADRA COM TINTA A BASE DE BORR. CLORADA - F.SALAO</v>
          </cell>
          <cell r="C2149" t="str">
            <v>UN</v>
          </cell>
          <cell r="D2149">
            <v>199.05</v>
          </cell>
        </row>
        <row r="2150">
          <cell r="A2150" t="str">
            <v>17.03.57</v>
          </cell>
          <cell r="B2150" t="str">
            <v>QD.03 DEMARC. DE QUADRA COM TINTA A BASE DE BORR. CLORADA - BASQUETE</v>
          </cell>
          <cell r="C2150" t="str">
            <v>UN</v>
          </cell>
          <cell r="D2150">
            <v>265.39999999999998</v>
          </cell>
        </row>
        <row r="2151">
          <cell r="A2151" t="str">
            <v>17.03.58</v>
          </cell>
          <cell r="B2151" t="str">
            <v>QD.05 DEMARC. DE QUADRA COM TINTA A BASE DE BORRA. CLORADA - HANDBOL</v>
          </cell>
          <cell r="C2151" t="str">
            <v>UN</v>
          </cell>
          <cell r="D2151">
            <v>152.19999999999999</v>
          </cell>
        </row>
        <row r="2152">
          <cell r="A2152" t="str">
            <v>17.03.59</v>
          </cell>
          <cell r="B2152" t="str">
            <v>DEMARCACAO DE VAGA DE ESTACIONAMENTO PARA P.P.D.F.</v>
          </cell>
          <cell r="C2152" t="str">
            <v>UN</v>
          </cell>
          <cell r="D2152">
            <v>111.97</v>
          </cell>
        </row>
        <row r="2153">
          <cell r="A2153" t="str">
            <v>17.03.60</v>
          </cell>
          <cell r="B2153" t="str">
            <v>POSTES PARA VOLEIBOL,INCLUSIVE PINTURA E REDE</v>
          </cell>
          <cell r="C2153" t="str">
            <v>UN</v>
          </cell>
          <cell r="D2153">
            <v>844.64</v>
          </cell>
        </row>
        <row r="2154">
          <cell r="A2154" t="str">
            <v>17.03.61</v>
          </cell>
          <cell r="B2154" t="str">
            <v>TRAVE PARA FUTEBOL DE SALAO,INCLUSIVE PINTURA E REDE</v>
          </cell>
          <cell r="C2154" t="str">
            <v>UN</v>
          </cell>
          <cell r="D2154">
            <v>988.89</v>
          </cell>
        </row>
        <row r="2155">
          <cell r="A2155" t="str">
            <v>17.03.62</v>
          </cell>
          <cell r="B2155" t="str">
            <v>TABELA PARA BASQUETE,INCL.ESTRUTURA ARO E CESTA - CONCRETO APARENTE</v>
          </cell>
          <cell r="C2155" t="str">
            <v>UN</v>
          </cell>
          <cell r="D2155">
            <v>1155.52</v>
          </cell>
        </row>
        <row r="2156">
          <cell r="A2156" t="str">
            <v>17.03.65</v>
          </cell>
          <cell r="B2156" t="str">
            <v>TELA DE NYLON P/COBERTURA DE QUADRA</v>
          </cell>
          <cell r="C2156" t="str">
            <v>M2</v>
          </cell>
          <cell r="D2156">
            <v>6.1</v>
          </cell>
        </row>
        <row r="2157">
          <cell r="A2157" t="str">
            <v>17.03.70</v>
          </cell>
          <cell r="B2157" t="str">
            <v>DEMARCACAO E PINTURA DE SUPERFICIES - BORRACHA CLORADA</v>
          </cell>
          <cell r="C2157" t="str">
            <v>M2</v>
          </cell>
          <cell r="D2157">
            <v>15.76</v>
          </cell>
        </row>
        <row r="2158">
          <cell r="A2158" t="str">
            <v>17.03.71</v>
          </cell>
          <cell r="B2158" t="str">
            <v>DEMARCACAO E PINTURA DE SUPERFICIES - EPOXI</v>
          </cell>
          <cell r="C2158" t="str">
            <v>M2</v>
          </cell>
          <cell r="D2158">
            <v>10.61</v>
          </cell>
        </row>
        <row r="2159">
          <cell r="A2159" t="str">
            <v>17.03.72</v>
          </cell>
          <cell r="B2159" t="str">
            <v>DEMARCACAO E PINTURA DE FAIXAS ATE 10CM. BORRACHA CLORADA</v>
          </cell>
          <cell r="C2159" t="str">
            <v>M</v>
          </cell>
          <cell r="D2159">
            <v>2.76</v>
          </cell>
        </row>
        <row r="2160">
          <cell r="A2160" t="str">
            <v>17.03.73</v>
          </cell>
          <cell r="B2160" t="str">
            <v>DEMARCACAO E PINTURA DE FAIXAS ATE 10CM EPOXI</v>
          </cell>
          <cell r="C2160" t="str">
            <v>M</v>
          </cell>
          <cell r="D2160">
            <v>2.4900000000000002</v>
          </cell>
        </row>
        <row r="2161">
          <cell r="A2161" t="str">
            <v>17.03.81</v>
          </cell>
          <cell r="B2161" t="str">
            <v>HV.15-ABRIGO P/LIXO EM BLOCO DE CONCR. AP.,REV. INTERN. C/AZULEJOS</v>
          </cell>
          <cell r="C2161" t="str">
            <v>UN</v>
          </cell>
          <cell r="D2161">
            <v>858.96</v>
          </cell>
        </row>
        <row r="2162">
          <cell r="A2162" t="str">
            <v>17.03.82</v>
          </cell>
          <cell r="B2162" t="str">
            <v>HV.17-ABRIGO P/LIXO EM TIJ.APARENTE-REV.INTERNAMENTE C/AZULEJOS</v>
          </cell>
          <cell r="C2162" t="str">
            <v>UN</v>
          </cell>
          <cell r="D2162">
            <v>917.15</v>
          </cell>
        </row>
        <row r="2163">
          <cell r="A2163" t="str">
            <v>17.03.83</v>
          </cell>
          <cell r="B2163" t="str">
            <v>HV.20-ABRIGO P/LIXO EM ALV. REVEST. EXT.C/ARGAMASSA E INT.C/AZULEJOS</v>
          </cell>
          <cell r="C2163" t="str">
            <v>UN</v>
          </cell>
          <cell r="D2163">
            <v>1032.3699999999999</v>
          </cell>
        </row>
        <row r="2164">
          <cell r="A2164" t="str">
            <v>17.03.84</v>
          </cell>
          <cell r="B2164" t="str">
            <v>ABRIGO P/LIXO-A3/FABES EM ALV. APAR.REV.INT.C/AZUL.INCL. PORTAS</v>
          </cell>
          <cell r="C2164" t="str">
            <v>UN</v>
          </cell>
          <cell r="D2164">
            <v>861.17</v>
          </cell>
        </row>
        <row r="2165">
          <cell r="A2165" t="str">
            <v>17.03.85</v>
          </cell>
          <cell r="B2165" t="str">
            <v>IV.06-LIXEIRA JUNTO AO ALINHAMENTO C/REVEST. INTERNO EM AZULEJOS</v>
          </cell>
          <cell r="C2165" t="str">
            <v>UN</v>
          </cell>
          <cell r="D2165">
            <v>1066.6400000000001</v>
          </cell>
        </row>
        <row r="2166">
          <cell r="A2166" t="str">
            <v>17.03.86</v>
          </cell>
          <cell r="B2166" t="str">
            <v>ABRIGO DE LIXO - A6</v>
          </cell>
          <cell r="C2166" t="str">
            <v>UN</v>
          </cell>
          <cell r="D2166">
            <v>1114.31</v>
          </cell>
        </row>
        <row r="2167">
          <cell r="A2167" t="str">
            <v>17.03.89</v>
          </cell>
          <cell r="B2167" t="str">
            <v>BANCADA DE CONCRETO POLIDO COM BORDAS ARREDONDADAS - ESP.30MM</v>
          </cell>
          <cell r="C2167" t="str">
            <v>M2</v>
          </cell>
          <cell r="D2167">
            <v>73.98</v>
          </cell>
        </row>
        <row r="2168">
          <cell r="A2168" t="str">
            <v>17.03.90</v>
          </cell>
          <cell r="B2168" t="str">
            <v>BANCADA DE CONCRETO POLIDO C/ BORDAS ARREDONDADAS 40MM DE ESPESSURA</v>
          </cell>
          <cell r="C2168" t="str">
            <v>M2</v>
          </cell>
          <cell r="D2168">
            <v>75.28</v>
          </cell>
        </row>
        <row r="2169">
          <cell r="A2169" t="str">
            <v>17.03.91</v>
          </cell>
          <cell r="B2169" t="str">
            <v>BANCADA DE CONCRETO POLIDO C/ BORDAS ARREDONDADAS - 50MM DE ESPESSUR</v>
          </cell>
          <cell r="C2169" t="str">
            <v>M2</v>
          </cell>
          <cell r="D2169">
            <v>76.790000000000006</v>
          </cell>
        </row>
        <row r="2170">
          <cell r="A2170" t="str">
            <v>17.04.00</v>
          </cell>
          <cell r="B2170" t="str">
            <v>LIMPEZA</v>
          </cell>
        </row>
        <row r="2171">
          <cell r="A2171" t="str">
            <v>17.04.01</v>
          </cell>
          <cell r="B2171" t="str">
            <v>LIMPEZA GERAL DA OBRA</v>
          </cell>
          <cell r="C2171" t="str">
            <v>M2</v>
          </cell>
          <cell r="D2171">
            <v>3.77</v>
          </cell>
        </row>
        <row r="2172">
          <cell r="A2172" t="str">
            <v>17.04.05</v>
          </cell>
          <cell r="B2172" t="str">
            <v>RASPAGEM E CALAFETACAO DE PISOS DE MADEIRA - CERA INCOLOR</v>
          </cell>
          <cell r="C2172" t="str">
            <v>M2</v>
          </cell>
          <cell r="D2172">
            <v>7.79</v>
          </cell>
        </row>
        <row r="2173">
          <cell r="A2173" t="str">
            <v>17.04.06</v>
          </cell>
          <cell r="B2173" t="str">
            <v>RASPAGEM E CALAFETACAO DE PISOS DE MADEIRA - RESINA SINTETICA</v>
          </cell>
          <cell r="C2173" t="str">
            <v>M2</v>
          </cell>
          <cell r="D2173">
            <v>15.18</v>
          </cell>
        </row>
        <row r="2174">
          <cell r="A2174" t="str">
            <v>17.04.09</v>
          </cell>
          <cell r="B2174" t="str">
            <v>LIMPEZA DE PISOS E REVEST.DE ARGAMASSA,CERAMICA OU PEDRAS NATURAIS</v>
          </cell>
          <cell r="C2174" t="str">
            <v>M2</v>
          </cell>
          <cell r="D2174">
            <v>3.14</v>
          </cell>
        </row>
        <row r="2175">
          <cell r="A2175" t="str">
            <v>17.04.10</v>
          </cell>
          <cell r="B2175" t="str">
            <v>LIMPEZA DE VIDROS EM GERAL,INCLUSIVE CAIXILHO</v>
          </cell>
          <cell r="C2175" t="str">
            <v>M2</v>
          </cell>
          <cell r="D2175">
            <v>4.71</v>
          </cell>
        </row>
        <row r="2176">
          <cell r="A2176" t="str">
            <v>17.04.12</v>
          </cell>
          <cell r="B2176" t="str">
            <v>LIMPEZA E LAV. PAREDE POR HIDROJATEAMENTO - SEM REJUNTAMENTO</v>
          </cell>
          <cell r="C2176" t="str">
            <v>M2</v>
          </cell>
          <cell r="D2176">
            <v>0.97</v>
          </cell>
        </row>
        <row r="2177">
          <cell r="A2177" t="str">
            <v>17.04.13</v>
          </cell>
          <cell r="B2177" t="str">
            <v>LIMP E LAV PARED REV C/PASTIL OU MAT CERAM POR HIDROJAT. C/ REJUNT.</v>
          </cell>
          <cell r="C2177" t="str">
            <v>M2</v>
          </cell>
          <cell r="D2177">
            <v>2.3199999999999998</v>
          </cell>
        </row>
        <row r="2178">
          <cell r="A2178" t="str">
            <v>17.04.14</v>
          </cell>
          <cell r="B2178" t="str">
            <v>LIMPEZA E LAVAGEM DE PISO POR HIDROJATEAMENTO</v>
          </cell>
          <cell r="C2178" t="str">
            <v>M2</v>
          </cell>
          <cell r="D2178">
            <v>0.97</v>
          </cell>
        </row>
        <row r="2179">
          <cell r="A2179" t="str">
            <v>17.04.20</v>
          </cell>
          <cell r="B2179" t="str">
            <v>LIMPEZA DE CAIXA D'AGUA - ATE 1000 LITROS</v>
          </cell>
          <cell r="C2179" t="str">
            <v>UN</v>
          </cell>
          <cell r="D2179">
            <v>18.829999999999998</v>
          </cell>
        </row>
        <row r="2180">
          <cell r="A2180" t="str">
            <v>17.04.21</v>
          </cell>
          <cell r="B2180" t="str">
            <v>LIMPEZA DE CAIXA D'AGUA - DE 1001 A 10000 LITROS</v>
          </cell>
          <cell r="C2180" t="str">
            <v>UN</v>
          </cell>
          <cell r="D2180">
            <v>50.2</v>
          </cell>
        </row>
        <row r="2181">
          <cell r="A2181" t="str">
            <v>17.04.22</v>
          </cell>
          <cell r="B2181" t="str">
            <v>LIMPEZA DE CAIXA D'AGUA - ACIMA DE 10000 LITROS</v>
          </cell>
          <cell r="C2181" t="str">
            <v>UN</v>
          </cell>
          <cell r="D2181">
            <v>112.96</v>
          </cell>
        </row>
        <row r="2182">
          <cell r="A2182" t="str">
            <v>17.04.25</v>
          </cell>
          <cell r="B2182" t="str">
            <v>LIMPEZA DE CANALETAS DE AGUAS PLUVIAIS</v>
          </cell>
          <cell r="C2182" t="str">
            <v>M</v>
          </cell>
          <cell r="D2182">
            <v>0.94</v>
          </cell>
        </row>
        <row r="2183">
          <cell r="A2183" t="str">
            <v>17.04.30</v>
          </cell>
          <cell r="B2183" t="str">
            <v>LIMPEZA DE CAIXA DE INSPECAO</v>
          </cell>
          <cell r="C2183" t="str">
            <v>UN</v>
          </cell>
          <cell r="D2183">
            <v>1.88</v>
          </cell>
        </row>
        <row r="2184">
          <cell r="A2184" t="str">
            <v>17.04.31</v>
          </cell>
          <cell r="B2184" t="str">
            <v>LIMPEZA DE FOSSA SEPTICA</v>
          </cell>
          <cell r="C2184" t="str">
            <v>M3</v>
          </cell>
          <cell r="D2184">
            <v>34.44</v>
          </cell>
        </row>
        <row r="2185">
          <cell r="A2185" t="str">
            <v>17.04.32</v>
          </cell>
          <cell r="B2185" t="str">
            <v>LIMPEZA DE SUMIDOURO,POR VIAGEM DE 6M3</v>
          </cell>
          <cell r="C2185" t="str">
            <v>VG</v>
          </cell>
          <cell r="D2185">
            <v>239.75</v>
          </cell>
        </row>
        <row r="2186">
          <cell r="A2186" t="str">
            <v>17.04.50</v>
          </cell>
          <cell r="B2186" t="str">
            <v>ENCERAMENTO E LUSTRACAO DE REVESTIMENTOS E PISOS EM GERAL</v>
          </cell>
          <cell r="C2186" t="str">
            <v>M2</v>
          </cell>
          <cell r="D2186">
            <v>0.98</v>
          </cell>
        </row>
        <row r="2187">
          <cell r="A2187" t="str">
            <v>17.05.00</v>
          </cell>
          <cell r="B2187" t="str">
            <v>COMPLEMENTOS DO EDIFICIO</v>
          </cell>
        </row>
        <row r="2188">
          <cell r="A2188" t="str">
            <v>17.05.01</v>
          </cell>
          <cell r="B2188" t="str">
            <v>PRATELEIRA DE GRANILITE, ESP.30MM EXCL.APOIO</v>
          </cell>
          <cell r="C2188" t="str">
            <v>M2</v>
          </cell>
          <cell r="D2188">
            <v>124.26</v>
          </cell>
        </row>
        <row r="2189">
          <cell r="A2189" t="str">
            <v>17.05.02</v>
          </cell>
          <cell r="B2189" t="str">
            <v>PRATELEIRA DE GRANILITE, ESP.40MM, EXCL.APOIO</v>
          </cell>
          <cell r="C2189" t="str">
            <v>M2</v>
          </cell>
          <cell r="D2189">
            <v>124.26</v>
          </cell>
        </row>
        <row r="2190">
          <cell r="A2190" t="str">
            <v>17.05.03</v>
          </cell>
          <cell r="B2190" t="str">
            <v>PRATELEIRA DE GRANILITE, ESP.50MM, EXCL.APOIO</v>
          </cell>
          <cell r="C2190" t="str">
            <v>M2</v>
          </cell>
          <cell r="D2190">
            <v>127.92</v>
          </cell>
        </row>
        <row r="2191">
          <cell r="A2191" t="str">
            <v>17.05.05</v>
          </cell>
          <cell r="B2191" t="str">
            <v>PRATELEIRA DE CONC.ESP.50MM C/BORDAS ARRED.E ENVERN.EXCL.APOIO</v>
          </cell>
          <cell r="C2191" t="str">
            <v>M2</v>
          </cell>
          <cell r="D2191">
            <v>64.25</v>
          </cell>
        </row>
        <row r="2192">
          <cell r="A2192" t="str">
            <v>17.05.07</v>
          </cell>
          <cell r="B2192" t="str">
            <v>PRATELEIRA EM ARDÓSIA CINZA - POLIDA 2 LADOS - ESPESSURA 30MM - EXCL. APOIO</v>
          </cell>
          <cell r="C2192" t="str">
            <v>M2</v>
          </cell>
          <cell r="D2192">
            <v>194.39</v>
          </cell>
        </row>
        <row r="2193">
          <cell r="A2193" t="str">
            <v>17.05.11</v>
          </cell>
          <cell r="B2193" t="str">
            <v>EP 01 MAO FRANCESA DE FERRO PERFILADO</v>
          </cell>
          <cell r="C2193" t="str">
            <v>UN</v>
          </cell>
          <cell r="D2193">
            <v>14.89</v>
          </cell>
        </row>
        <row r="2194">
          <cell r="A2194" t="str">
            <v>17.05.12</v>
          </cell>
          <cell r="B2194" t="str">
            <v>EP 02 MAO FRANCESA DE FERRO PERFILADO</v>
          </cell>
          <cell r="C2194" t="str">
            <v>UN</v>
          </cell>
          <cell r="D2194">
            <v>14.17</v>
          </cell>
        </row>
        <row r="2195">
          <cell r="A2195" t="str">
            <v>17.05.16</v>
          </cell>
          <cell r="B2195" t="str">
            <v>DM 01 ESTRADO DE MADEIRA APARELHADA PARA DESPENSA</v>
          </cell>
          <cell r="C2195" t="str">
            <v>M</v>
          </cell>
          <cell r="D2195">
            <v>94.82</v>
          </cell>
        </row>
        <row r="2196">
          <cell r="A2196" t="str">
            <v>17.05.17</v>
          </cell>
          <cell r="B2196" t="str">
            <v>DM 02/04 ESTRADO DE MADEIRA APARELHADA PARA DESPENSA</v>
          </cell>
          <cell r="C2196" t="str">
            <v>M</v>
          </cell>
          <cell r="D2196">
            <v>68.540000000000006</v>
          </cell>
        </row>
        <row r="2197">
          <cell r="A2197" t="str">
            <v>17.05.20</v>
          </cell>
          <cell r="B2197" t="str">
            <v>BARRA DE APOIO PARA DEFICIENTES L=45 CM</v>
          </cell>
          <cell r="C2197" t="str">
            <v>UN</v>
          </cell>
          <cell r="D2197">
            <v>143.38999999999999</v>
          </cell>
        </row>
        <row r="2198">
          <cell r="A2198" t="str">
            <v>17.05.21</v>
          </cell>
          <cell r="B2198" t="str">
            <v>BARRA DE APOIO PARA DEFICIENTES L=80 CM</v>
          </cell>
          <cell r="C2198" t="str">
            <v>UN</v>
          </cell>
          <cell r="D2198">
            <v>149.88</v>
          </cell>
        </row>
        <row r="2199">
          <cell r="A2199" t="str">
            <v>17.05.22</v>
          </cell>
          <cell r="B2199" t="str">
            <v>BARRA DE APOIO PARA DEFICIENTES L=90 CM</v>
          </cell>
          <cell r="C2199" t="str">
            <v>UN</v>
          </cell>
          <cell r="D2199">
            <v>170.59</v>
          </cell>
        </row>
        <row r="2200">
          <cell r="A2200" t="str">
            <v>17.05.23</v>
          </cell>
          <cell r="B2200" t="str">
            <v>BARRA DE APOIO P/ CHUVEIRO P.P.D.F.</v>
          </cell>
          <cell r="C2200" t="str">
            <v>UN</v>
          </cell>
          <cell r="D2200">
            <v>259.76</v>
          </cell>
        </row>
        <row r="2201">
          <cell r="A2201" t="str">
            <v>17.05.24</v>
          </cell>
          <cell r="B2201" t="str">
            <v>DP.04 CORRIMAO EM TUBO GALVANIZADO</v>
          </cell>
          <cell r="C2201" t="str">
            <v>M</v>
          </cell>
          <cell r="D2201">
            <v>32.49</v>
          </cell>
        </row>
        <row r="2202">
          <cell r="A2202" t="str">
            <v>17.05.25</v>
          </cell>
          <cell r="B2202" t="str">
            <v>DP.05 CORRIMAO EM TUBO GALVANIZADO COM GUARDA CORPO</v>
          </cell>
          <cell r="C2202" t="str">
            <v>M</v>
          </cell>
          <cell r="D2202">
            <v>138.06</v>
          </cell>
        </row>
        <row r="2203">
          <cell r="A2203" t="str">
            <v>17.05.30</v>
          </cell>
          <cell r="B2203" t="str">
            <v>DV.01 LOUSA COMUM EXECUTADA EM PAREDE</v>
          </cell>
          <cell r="C2203" t="str">
            <v>M2</v>
          </cell>
          <cell r="D2203">
            <v>52.54</v>
          </cell>
        </row>
        <row r="2204">
          <cell r="A2204" t="str">
            <v>17.05.31</v>
          </cell>
          <cell r="B2204" t="str">
            <v>DL.01/02 LOUSA EM LAMINADO MELAMINICO SOBRE EMBOCO 1:3</v>
          </cell>
          <cell r="C2204" t="str">
            <v>M2</v>
          </cell>
          <cell r="D2204">
            <v>49.65</v>
          </cell>
        </row>
        <row r="2205">
          <cell r="A2205" t="str">
            <v>17.05.32</v>
          </cell>
          <cell r="B2205" t="str">
            <v>MM.21/22 LOUSA EM LAMINADO MELAMINICO SOBRE COMPENSADO (GREENBOARD)</v>
          </cell>
          <cell r="C2205" t="str">
            <v>M2</v>
          </cell>
          <cell r="D2205">
            <v>102.29</v>
          </cell>
        </row>
        <row r="2206">
          <cell r="A2206" t="str">
            <v>17.05.35</v>
          </cell>
          <cell r="B2206" t="str">
            <v>DM.07 QUADRO DE AVISOS DE MADEIRA</v>
          </cell>
          <cell r="C2206" t="str">
            <v>M2</v>
          </cell>
          <cell r="D2206">
            <v>111.48</v>
          </cell>
        </row>
        <row r="2207">
          <cell r="A2207" t="str">
            <v>17.05.40</v>
          </cell>
          <cell r="B2207" t="str">
            <v>DM.05 FAIXA BATE-CARTEIRA P/ SALA DE AULA</v>
          </cell>
          <cell r="C2207" t="str">
            <v>M</v>
          </cell>
          <cell r="D2207">
            <v>16.68</v>
          </cell>
        </row>
        <row r="2208">
          <cell r="A2208" t="str">
            <v>17.05.41</v>
          </cell>
          <cell r="B2208" t="str">
            <v>DM.06 FIXADOR DE CARTAZES P/ SALA DE AULA</v>
          </cell>
          <cell r="C2208" t="str">
            <v>M</v>
          </cell>
          <cell r="D2208">
            <v>10.36</v>
          </cell>
        </row>
        <row r="2209">
          <cell r="A2209" t="str">
            <v>17.05.51</v>
          </cell>
          <cell r="B2209" t="str">
            <v>DP.01 ESCADA MARINHEIRO DE FERRO GALVANIZADO</v>
          </cell>
          <cell r="C2209" t="str">
            <v>M</v>
          </cell>
          <cell r="D2209">
            <v>56.76</v>
          </cell>
        </row>
        <row r="2210">
          <cell r="A2210" t="str">
            <v>17.05.52</v>
          </cell>
          <cell r="B2210" t="str">
            <v>DP.02 ESCADA MARINHEIRO DE FERRO GALVANIZADO COM GUARDA CORPO</v>
          </cell>
          <cell r="C2210" t="str">
            <v>M</v>
          </cell>
          <cell r="D2210">
            <v>121.44</v>
          </cell>
        </row>
        <row r="2211">
          <cell r="A2211" t="str">
            <v>17.05.53</v>
          </cell>
          <cell r="B2211" t="str">
            <v>DP.03 COMPLEMENTOS P/ ESCADA MARINHEIRO DE FERRO PERFILADO</v>
          </cell>
          <cell r="C2211" t="str">
            <v>M</v>
          </cell>
          <cell r="D2211">
            <v>49.64</v>
          </cell>
        </row>
        <row r="2212">
          <cell r="A2212" t="str">
            <v>17.05.61</v>
          </cell>
          <cell r="B2212" t="str">
            <v>BATE PNEU EM TUBO DE ACO GALVANIZADO D=3" C=2,50M</v>
          </cell>
          <cell r="C2212" t="str">
            <v>UN</v>
          </cell>
          <cell r="D2212">
            <v>214.4</v>
          </cell>
        </row>
        <row r="2213">
          <cell r="A2213" t="str">
            <v>17.05.75</v>
          </cell>
          <cell r="B2213" t="str">
            <v>ARMARIO DE ACO C/4 PORTAS E FECH L 640XP420XH1980</v>
          </cell>
          <cell r="C2213" t="str">
            <v>UN</v>
          </cell>
          <cell r="D2213">
            <v>270.14</v>
          </cell>
        </row>
        <row r="2214">
          <cell r="A2214" t="str">
            <v>17.05.80</v>
          </cell>
          <cell r="B2214" t="str">
            <v>DR-1 - MESA DE PREPARO PARA COZINHAS - EM MÁRMORE</v>
          </cell>
          <cell r="C2214" t="str">
            <v>UN</v>
          </cell>
          <cell r="D2214">
            <v>891.43</v>
          </cell>
        </row>
        <row r="2215">
          <cell r="A2215" t="str">
            <v>17.05.90</v>
          </cell>
          <cell r="B2215" t="str">
            <v>PORTA CORTA FOGO P90 (0,90X2,10M) C/ FERRAGENS</v>
          </cell>
          <cell r="C2215" t="str">
            <v>UN</v>
          </cell>
          <cell r="D2215">
            <v>471.11</v>
          </cell>
        </row>
        <row r="2216">
          <cell r="A2216" t="str">
            <v>17.05.91</v>
          </cell>
          <cell r="B2216" t="str">
            <v>PORTA CORTA-FOGO P90 - 1,05 X 2,10M C/DOBRADIÇAS E MOLAS S/FERRAGEM</v>
          </cell>
          <cell r="C2216" t="str">
            <v>UN</v>
          </cell>
          <cell r="D2216">
            <v>527.76</v>
          </cell>
        </row>
        <row r="2217">
          <cell r="A2217" t="str">
            <v>17.05.93</v>
          </cell>
          <cell r="B2217" t="str">
            <v>RODAPE EM GRANITO CINZA MAUA</v>
          </cell>
          <cell r="C2217" t="str">
            <v>M</v>
          </cell>
          <cell r="D2217">
            <v>25.44</v>
          </cell>
        </row>
        <row r="2218">
          <cell r="A2218" t="str">
            <v>17.10.00</v>
          </cell>
          <cell r="B2218" t="str">
            <v>EQUIPAMENTOS DIVERSOS</v>
          </cell>
        </row>
        <row r="2219">
          <cell r="A2219" t="str">
            <v>17.10.01</v>
          </cell>
          <cell r="B2219" t="str">
            <v>ELEVADOR ELETRICO SEM CASA DE MAQUINAS - 2 PARADAS</v>
          </cell>
          <cell r="C2219" t="str">
            <v>UN</v>
          </cell>
          <cell r="D2219">
            <v>67609.03</v>
          </cell>
        </row>
        <row r="2220">
          <cell r="A2220" t="str">
            <v>17.10.02</v>
          </cell>
          <cell r="B2220" t="str">
            <v>ELEVADOR ELETRICO SEM CASA DE MAQUINAS - 3 PARADAS</v>
          </cell>
          <cell r="C2220" t="str">
            <v>UN</v>
          </cell>
          <cell r="D2220">
            <v>71053.59</v>
          </cell>
        </row>
        <row r="2221">
          <cell r="A2221" t="str">
            <v>17.10.08</v>
          </cell>
          <cell r="B2221" t="str">
            <v>ELEVADOR HIDRAULICO 3 PARADAS 2 PORTAS OPOSTAS</v>
          </cell>
          <cell r="C2221" t="str">
            <v>UN</v>
          </cell>
          <cell r="D2221">
            <v>63954</v>
          </cell>
        </row>
        <row r="2222">
          <cell r="A2222" t="str">
            <v>17.10.11</v>
          </cell>
          <cell r="B2222" t="str">
            <v>DX 05/06 COIFA EM CH DE ACO GALV. P/ FOGAO 3 OU 4 BOCAS</v>
          </cell>
          <cell r="C2222" t="str">
            <v>UN</v>
          </cell>
          <cell r="D2222">
            <v>697.34</v>
          </cell>
        </row>
        <row r="2223">
          <cell r="A2223" t="str">
            <v>17.10.12</v>
          </cell>
          <cell r="B2223" t="str">
            <v>DX 01/03 COIFA EM CH.DE ACO GALV.P/FOGAO 6 BOCAS</v>
          </cell>
          <cell r="C2223" t="str">
            <v>UN</v>
          </cell>
          <cell r="D2223">
            <v>1154.94</v>
          </cell>
        </row>
        <row r="2224">
          <cell r="A2224" t="str">
            <v>17.10.17</v>
          </cell>
          <cell r="B2224" t="str">
            <v>CHAPEU CHINES P/DUTO GALV.35CM BIT.22 P/EXAUSTAO DE AR</v>
          </cell>
          <cell r="C2224" t="str">
            <v>UN</v>
          </cell>
          <cell r="D2224">
            <v>57.13</v>
          </cell>
        </row>
        <row r="2225">
          <cell r="A2225" t="str">
            <v>17.10.18</v>
          </cell>
          <cell r="B2225" t="str">
            <v>DUTO EM CH ACO GALV. N.22 - DIAM. 35 CM</v>
          </cell>
          <cell r="C2225" t="str">
            <v>M</v>
          </cell>
          <cell r="D2225">
            <v>107.09</v>
          </cell>
        </row>
        <row r="2226">
          <cell r="A2226" t="str">
            <v>17.10.19</v>
          </cell>
          <cell r="B2226" t="str">
            <v>CURVA P/DUTO CH.GALV.35CM BIT.22 P/EXAUSTAO AR RECRAV A CADA 10GRAU</v>
          </cell>
          <cell r="C2226" t="str">
            <v>UN</v>
          </cell>
          <cell r="D2226">
            <v>98.42</v>
          </cell>
        </row>
        <row r="2227">
          <cell r="A2227" t="str">
            <v>17.10.25</v>
          </cell>
          <cell r="B2227" t="str">
            <v>EXAUSTOR 1/2 HP P/ COIFAS</v>
          </cell>
          <cell r="C2227" t="str">
            <v>UN</v>
          </cell>
          <cell r="D2227">
            <v>799.54</v>
          </cell>
        </row>
        <row r="2228">
          <cell r="A2228" t="str">
            <v>17.10.31</v>
          </cell>
          <cell r="B2228" t="str">
            <v>FOGAO INDUSTRIAL 4 BOCAS C/ FORNO E 2 QUEIMADORES DUPLOS</v>
          </cell>
          <cell r="C2228" t="str">
            <v>UN</v>
          </cell>
          <cell r="D2228">
            <v>1022.59</v>
          </cell>
        </row>
        <row r="2229">
          <cell r="A2229" t="str">
            <v>17.10.32</v>
          </cell>
          <cell r="B2229" t="str">
            <v>FOGAO INDUSTRIAL 6 BOCAS C/ FORNO E 2 QUEIMADORES DUPLOS</v>
          </cell>
          <cell r="C2229" t="str">
            <v>UN</v>
          </cell>
          <cell r="D2229">
            <v>1417.31</v>
          </cell>
        </row>
        <row r="2230">
          <cell r="A2230" t="str">
            <v>17.30.00</v>
          </cell>
          <cell r="B2230" t="str">
            <v>PLACAS DE OBRA</v>
          </cell>
        </row>
        <row r="2231">
          <cell r="A2231" t="str">
            <v>17.30.01</v>
          </cell>
          <cell r="B2231" t="str">
            <v>PLACA INAUG.INT.600X500X3MM,CH ACO INOX EM BAIXO RELEVO (P. EMURB)</v>
          </cell>
          <cell r="C2231" t="str">
            <v>UN</v>
          </cell>
          <cell r="D2231">
            <v>606.58000000000004</v>
          </cell>
        </row>
        <row r="2232">
          <cell r="A2232" t="str">
            <v>17.30.02</v>
          </cell>
          <cell r="B2232" t="str">
            <v>PLACA INAUG.EXT.800X500X3MM,CH ACO INOX EM BAIXO RELEVO (P. EMURB)</v>
          </cell>
          <cell r="C2232" t="str">
            <v>UN</v>
          </cell>
          <cell r="D2232">
            <v>1039.51</v>
          </cell>
        </row>
        <row r="2233">
          <cell r="A2233" t="str">
            <v>17.50.00</v>
          </cell>
          <cell r="B2233" t="str">
            <v>DEMOLICOES</v>
          </cell>
        </row>
        <row r="2234">
          <cell r="A2234" t="str">
            <v>17.50.01</v>
          </cell>
          <cell r="B2234" t="str">
            <v>DEMOLICAO DE MURO DE ALVENARIA - H=1,80 A 2,00M</v>
          </cell>
          <cell r="C2234" t="str">
            <v>M</v>
          </cell>
          <cell r="D2234">
            <v>15.69</v>
          </cell>
        </row>
        <row r="2235">
          <cell r="A2235" t="str">
            <v>17.50.15</v>
          </cell>
          <cell r="B2235" t="str">
            <v>DEMOLICAO DE ALAMBRADO DE TELA GALVANIZADA</v>
          </cell>
          <cell r="C2235" t="str">
            <v>M2</v>
          </cell>
          <cell r="D2235">
            <v>0.68</v>
          </cell>
        </row>
        <row r="2236">
          <cell r="A2236" t="str">
            <v>17.50.20</v>
          </cell>
          <cell r="B2236" t="str">
            <v>DEMOLICAO DE CONCRETO SIMPLES</v>
          </cell>
          <cell r="C2236" t="str">
            <v>M3</v>
          </cell>
          <cell r="D2236">
            <v>69.03</v>
          </cell>
        </row>
        <row r="2237">
          <cell r="A2237" t="str">
            <v>17.50.21</v>
          </cell>
          <cell r="B2237" t="str">
            <v>DEMOLICAO DE CONCRETO ARMADO</v>
          </cell>
          <cell r="C2237" t="str">
            <v>M3</v>
          </cell>
          <cell r="D2237">
            <v>125.51</v>
          </cell>
        </row>
        <row r="2238">
          <cell r="A2238" t="str">
            <v>17.50.25</v>
          </cell>
          <cell r="B2238" t="str">
            <v>DEMOLICAO DE LADRILHOS HIDRAULICOS,INCL.ARGAMASSA DE REGULARIZACAO</v>
          </cell>
          <cell r="C2238" t="str">
            <v>M2</v>
          </cell>
          <cell r="D2238">
            <v>3.77</v>
          </cell>
        </row>
        <row r="2239">
          <cell r="A2239" t="str">
            <v>17.50.30</v>
          </cell>
          <cell r="B2239" t="str">
            <v>DEMOLICAO DE LAJOTAS DE CONCRETO</v>
          </cell>
          <cell r="C2239" t="str">
            <v>M2</v>
          </cell>
          <cell r="D2239">
            <v>3.14</v>
          </cell>
        </row>
        <row r="2240">
          <cell r="A2240" t="str">
            <v>17.50.40</v>
          </cell>
          <cell r="B2240" t="str">
            <v>DEMOLICAO DE PAVIMENTACAO ASFALTICA,CAPA E BASE - MANUAL</v>
          </cell>
          <cell r="C2240" t="str">
            <v>M2</v>
          </cell>
          <cell r="D2240">
            <v>9.41</v>
          </cell>
        </row>
        <row r="2241">
          <cell r="A2241" t="str">
            <v>17.50.45</v>
          </cell>
          <cell r="B2241" t="str">
            <v>DEMOLICAO DE GUIAS DE CONCRETO</v>
          </cell>
          <cell r="C2241" t="str">
            <v>M</v>
          </cell>
          <cell r="D2241">
            <v>2.5099999999999998</v>
          </cell>
        </row>
        <row r="2242">
          <cell r="A2242" t="str">
            <v>17.50.48</v>
          </cell>
          <cell r="B2242" t="str">
            <v>DEMOLICAO DE SARJETAS DE CONCRETO</v>
          </cell>
          <cell r="C2242" t="str">
            <v>M</v>
          </cell>
          <cell r="D2242">
            <v>3.77</v>
          </cell>
        </row>
        <row r="2243">
          <cell r="A2243" t="str">
            <v>17.60.00</v>
          </cell>
          <cell r="B2243" t="str">
            <v>RETIRADAS</v>
          </cell>
        </row>
        <row r="2244">
          <cell r="A2244" t="str">
            <v>17.60.05</v>
          </cell>
          <cell r="B2244" t="str">
            <v>RETIRADA DE CERCA DE ARAME FARPADO,MOURAO DE EUCALIPTO OU CONCRETO</v>
          </cell>
          <cell r="C2244" t="str">
            <v>M</v>
          </cell>
          <cell r="D2244">
            <v>3.14</v>
          </cell>
        </row>
        <row r="2245">
          <cell r="A2245" t="str">
            <v>17.60.30</v>
          </cell>
          <cell r="B2245" t="str">
            <v>RETIRADA DE LAJOTAS PRE-MOLDADAS DE CONCRETO</v>
          </cell>
          <cell r="C2245" t="str">
            <v>M2</v>
          </cell>
          <cell r="D2245">
            <v>4.3899999999999997</v>
          </cell>
        </row>
        <row r="2246">
          <cell r="A2246" t="str">
            <v>17.60.32</v>
          </cell>
          <cell r="B2246" t="str">
            <v>RETIRADA DE FORRAS DE PEDRAS NATURAIS</v>
          </cell>
          <cell r="C2246" t="str">
            <v>M2</v>
          </cell>
          <cell r="D2246">
            <v>8.16</v>
          </cell>
        </row>
        <row r="2247">
          <cell r="A2247" t="str">
            <v>17.60.35</v>
          </cell>
          <cell r="B2247" t="str">
            <v>RETIRADA DE PARALELEPIPEDOS</v>
          </cell>
          <cell r="C2247" t="str">
            <v>M2</v>
          </cell>
          <cell r="D2247">
            <v>3.77</v>
          </cell>
        </row>
        <row r="2248">
          <cell r="A2248" t="str">
            <v>17.60.38</v>
          </cell>
          <cell r="B2248" t="str">
            <v>RETIRADA DE MOSAICO PORTUGUES</v>
          </cell>
          <cell r="C2248" t="str">
            <v>M2</v>
          </cell>
          <cell r="D2248">
            <v>3.77</v>
          </cell>
        </row>
        <row r="2249">
          <cell r="A2249" t="str">
            <v>17.60.45</v>
          </cell>
          <cell r="B2249" t="str">
            <v>RETIRADA DE GUIAS DE CONCRETO</v>
          </cell>
          <cell r="C2249" t="str">
            <v>M</v>
          </cell>
          <cell r="D2249">
            <v>3.14</v>
          </cell>
        </row>
        <row r="2250">
          <cell r="A2250" t="str">
            <v>17.60.87</v>
          </cell>
          <cell r="B2250" t="str">
            <v>RETIRADA DE PORTA-GIZ,INCLUSIVE SUPORTES</v>
          </cell>
          <cell r="C2250" t="str">
            <v>M</v>
          </cell>
          <cell r="D2250">
            <v>2.97</v>
          </cell>
        </row>
        <row r="2251">
          <cell r="A2251" t="str">
            <v>17.60.90</v>
          </cell>
          <cell r="B2251" t="str">
            <v>RETIRADA DE COIFA E CH P/FOGAO DE 3 OU 4 BOCAS</v>
          </cell>
          <cell r="C2251" t="str">
            <v>UN</v>
          </cell>
          <cell r="D2251">
            <v>15.8</v>
          </cell>
        </row>
        <row r="2252">
          <cell r="A2252" t="str">
            <v>17.60.91</v>
          </cell>
          <cell r="B2252" t="str">
            <v>RETIRADA DE COIFA EM CH P/FOGAO DE 6 BOCAS</v>
          </cell>
          <cell r="C2252" t="str">
            <v>UN</v>
          </cell>
          <cell r="D2252">
            <v>19.75</v>
          </cell>
        </row>
        <row r="2253">
          <cell r="A2253" t="str">
            <v>17.60.92</v>
          </cell>
          <cell r="B2253" t="str">
            <v>RETIRADA DE EXAUSTOR</v>
          </cell>
          <cell r="C2253" t="str">
            <v>UN</v>
          </cell>
          <cell r="D2253">
            <v>2.4300000000000002</v>
          </cell>
        </row>
        <row r="2254">
          <cell r="A2254" t="str">
            <v>17.60.93</v>
          </cell>
          <cell r="B2254" t="str">
            <v>RETIRADA DE DUTO DE EXAUSTAO</v>
          </cell>
          <cell r="C2254" t="str">
            <v>M</v>
          </cell>
          <cell r="D2254">
            <v>5.92</v>
          </cell>
        </row>
        <row r="2255">
          <cell r="A2255" t="str">
            <v>17.60.94</v>
          </cell>
          <cell r="B2255" t="str">
            <v>RETIRADA DE PORTAO DE FERRO PERFILADO TIPO PQ (GP5/GPM1)</v>
          </cell>
          <cell r="C2255" t="str">
            <v>M2</v>
          </cell>
          <cell r="D2255">
            <v>9.8699999999999992</v>
          </cell>
        </row>
        <row r="2256">
          <cell r="A2256" t="str">
            <v>17.60.95</v>
          </cell>
          <cell r="B2256" t="str">
            <v>RETIRADA DE ALAMBRADO EM TELA INCL.ESTRUTURA DE SUSTENTACAO (FP.04)</v>
          </cell>
          <cell r="C2256" t="str">
            <v>M</v>
          </cell>
          <cell r="D2256">
            <v>16</v>
          </cell>
        </row>
        <row r="2257">
          <cell r="A2257" t="str">
            <v>17.60.96</v>
          </cell>
          <cell r="B2257" t="str">
            <v>RETIRADA DE CERCA DE TELA GALV. E RESPECTIVOS MOUROES(FC 04/05)</v>
          </cell>
          <cell r="C2257" t="str">
            <v>M</v>
          </cell>
          <cell r="D2257">
            <v>14.24</v>
          </cell>
        </row>
        <row r="2258">
          <cell r="A2258" t="str">
            <v>17.70.00</v>
          </cell>
          <cell r="B2258" t="str">
            <v>RECOLOCACOES</v>
          </cell>
        </row>
        <row r="2259">
          <cell r="A2259" t="str">
            <v>17.70.01</v>
          </cell>
          <cell r="B2259" t="str">
            <v>RECOLOCACAO DE TELA E TIRANTE EM ALAMBRADO</v>
          </cell>
          <cell r="C2259" t="str">
            <v>M2</v>
          </cell>
          <cell r="D2259">
            <v>10.71</v>
          </cell>
        </row>
        <row r="2260">
          <cell r="A2260" t="str">
            <v>17.70.35</v>
          </cell>
          <cell r="B2260" t="str">
            <v>RECOLOCACAO DE PARALELEPIPEDOS</v>
          </cell>
          <cell r="C2260" t="str">
            <v>M2</v>
          </cell>
          <cell r="D2260">
            <v>12.22</v>
          </cell>
        </row>
        <row r="2261">
          <cell r="A2261" t="str">
            <v>17.70.36</v>
          </cell>
          <cell r="B2261" t="str">
            <v>RECOLOCACAO DE PARALELEPIPEDO C/AREIA RECICLADA</v>
          </cell>
          <cell r="C2261" t="str">
            <v>M2</v>
          </cell>
          <cell r="D2261">
            <v>10.1</v>
          </cell>
        </row>
        <row r="2262">
          <cell r="A2262" t="str">
            <v>17.70.38</v>
          </cell>
          <cell r="B2262" t="str">
            <v>RECOLOCACAO DE MOSAICO PORTUGUES SOBRE BASE DE CONCRETO</v>
          </cell>
          <cell r="C2262" t="str">
            <v>M2</v>
          </cell>
          <cell r="D2262">
            <v>23.19</v>
          </cell>
        </row>
        <row r="2263">
          <cell r="A2263" t="str">
            <v>17.70.39</v>
          </cell>
          <cell r="B2263" t="str">
            <v>RECOLOCACAO DE MOSAICO PORTUGUES SOBRE BASE DE AREIA</v>
          </cell>
          <cell r="C2263" t="str">
            <v>M2</v>
          </cell>
          <cell r="D2263">
            <v>16.12</v>
          </cell>
        </row>
        <row r="2264">
          <cell r="A2264" t="str">
            <v>17.70.40</v>
          </cell>
          <cell r="B2264" t="str">
            <v>RECOLOCACAO DE MOSAICO PORTUGUES SOBRE BASE DE CONCR.C/AGR.RECICLADO</v>
          </cell>
          <cell r="C2264" t="str">
            <v>M2</v>
          </cell>
          <cell r="D2264">
            <v>22.08</v>
          </cell>
        </row>
        <row r="2265">
          <cell r="A2265" t="str">
            <v>17.70.41</v>
          </cell>
          <cell r="B2265" t="str">
            <v>RECOLOCACAO DE MOSAICO PORTUGUES SOBRE BASE DE AREIA RECICLADA</v>
          </cell>
          <cell r="C2265" t="str">
            <v>M2</v>
          </cell>
          <cell r="D2265">
            <v>14.43</v>
          </cell>
        </row>
        <row r="2266">
          <cell r="A2266" t="str">
            <v>17.70.45</v>
          </cell>
          <cell r="B2266" t="str">
            <v>RECOLOCACAO DE GUIAS DE CONCRETO</v>
          </cell>
          <cell r="C2266" t="str">
            <v>M</v>
          </cell>
          <cell r="D2266">
            <v>16.98</v>
          </cell>
        </row>
        <row r="2267">
          <cell r="A2267" t="str">
            <v>17.70.87</v>
          </cell>
          <cell r="B2267" t="str">
            <v>RECOLOCACAO DE PORTA-GIZ,INCLUSIVE SUPORTES</v>
          </cell>
          <cell r="C2267" t="str">
            <v>M</v>
          </cell>
          <cell r="D2267">
            <v>7.48</v>
          </cell>
        </row>
        <row r="2268">
          <cell r="A2268" t="str">
            <v>17.70.90</v>
          </cell>
          <cell r="B2268" t="str">
            <v>RECOLOCACAO DE COIFA EM CH P/FOGAO DE 3 OU 4 BOCAS</v>
          </cell>
          <cell r="C2268" t="str">
            <v>UN</v>
          </cell>
          <cell r="D2268">
            <v>30.34</v>
          </cell>
        </row>
        <row r="2269">
          <cell r="A2269" t="str">
            <v>17.70.91</v>
          </cell>
          <cell r="B2269" t="str">
            <v>RECOLOCACAO DE COIFA EM CH P/FOGAO DE 6 BOCAS</v>
          </cell>
          <cell r="C2269" t="str">
            <v>UN</v>
          </cell>
          <cell r="D2269">
            <v>40.22</v>
          </cell>
        </row>
        <row r="2270">
          <cell r="A2270" t="str">
            <v>17.70.92</v>
          </cell>
          <cell r="B2270" t="str">
            <v>RECOLOCACAO DE EXAUSTOR</v>
          </cell>
          <cell r="C2270" t="str">
            <v>UN</v>
          </cell>
          <cell r="D2270">
            <v>10.58</v>
          </cell>
        </row>
        <row r="2271">
          <cell r="A2271" t="str">
            <v>17.70.93</v>
          </cell>
          <cell r="B2271" t="str">
            <v>RECOLOCACAO DE DUTO DE EXAUSTAO</v>
          </cell>
          <cell r="C2271" t="str">
            <v>M</v>
          </cell>
          <cell r="D2271">
            <v>8.26</v>
          </cell>
        </row>
        <row r="2272">
          <cell r="A2272" t="str">
            <v>17.70.94</v>
          </cell>
          <cell r="B2272" t="str">
            <v>RECOLOCACAO DE PORTAO DE FERRO PERFILADO TIPO PARQUE (GP5/GPM-1)</v>
          </cell>
          <cell r="C2272" t="str">
            <v>M2</v>
          </cell>
          <cell r="D2272">
            <v>28.46</v>
          </cell>
        </row>
        <row r="2273">
          <cell r="A2273" t="str">
            <v>17.70.96</v>
          </cell>
          <cell r="B2273" t="str">
            <v>RECOLOCACAO DE CERCA DE TELA GALV.E RESPECTIVOS MOUROES(FC 04/05)</v>
          </cell>
          <cell r="C2273" t="str">
            <v>M</v>
          </cell>
          <cell r="D2273">
            <v>21.94</v>
          </cell>
        </row>
        <row r="2274">
          <cell r="A2274" t="str">
            <v>17.80.00</v>
          </cell>
          <cell r="B2274" t="str">
            <v>SERVICOS PARCIAIS</v>
          </cell>
        </row>
        <row r="2275">
          <cell r="A2275" t="str">
            <v>17.80.15</v>
          </cell>
          <cell r="B2275" t="str">
            <v>TELA GALVANIZADA PARA ALAMBRADO - MALHA 2" FIO 10</v>
          </cell>
          <cell r="C2275" t="str">
            <v>M2</v>
          </cell>
          <cell r="D2275">
            <v>29.81</v>
          </cell>
        </row>
        <row r="2276">
          <cell r="A2276" t="str">
            <v>17.80.19</v>
          </cell>
          <cell r="B2276" t="str">
            <v>FERRO TRABALHADO PARA GRADIS</v>
          </cell>
          <cell r="C2276" t="str">
            <v>KG</v>
          </cell>
          <cell r="D2276">
            <v>3.98</v>
          </cell>
        </row>
        <row r="2277">
          <cell r="A2277" t="str">
            <v>17.80.70</v>
          </cell>
          <cell r="B2277" t="str">
            <v>TABELA DE BASQUETE,INCLUSIVE ARO E CESTA - MADEIRA PINTADA</v>
          </cell>
          <cell r="C2277" t="str">
            <v>UN</v>
          </cell>
          <cell r="D2277">
            <v>329.34</v>
          </cell>
        </row>
        <row r="2278">
          <cell r="A2278" t="str">
            <v>17.80.72</v>
          </cell>
          <cell r="B2278" t="str">
            <v>REPINTURA DE FAIXAS ATE 10CM - BORRACHA CLORADA</v>
          </cell>
          <cell r="C2278" t="str">
            <v>M</v>
          </cell>
          <cell r="D2278">
            <v>2.62</v>
          </cell>
        </row>
        <row r="2279">
          <cell r="A2279" t="str">
            <v>17.80.73</v>
          </cell>
          <cell r="B2279" t="str">
            <v>REPINTURA DE FAIXAS ATE 10CM - EPOXI</v>
          </cell>
          <cell r="C2279" t="str">
            <v>M</v>
          </cell>
          <cell r="D2279">
            <v>2.35</v>
          </cell>
        </row>
        <row r="2280">
          <cell r="A2280" t="str">
            <v>18.00.00</v>
          </cell>
          <cell r="B2280" t="str">
            <v>PAISAGISMO</v>
          </cell>
        </row>
        <row r="2281">
          <cell r="A2281" t="str">
            <v>18.01.00</v>
          </cell>
          <cell r="B2281" t="str">
            <v>SERVICOS GERAIS</v>
          </cell>
        </row>
        <row r="2282">
          <cell r="A2282" t="str">
            <v>18.01.01</v>
          </cell>
          <cell r="B2282" t="str">
            <v>TUTOR E AMARILHO P/ ARVORES</v>
          </cell>
          <cell r="C2282" t="str">
            <v>UN</v>
          </cell>
          <cell r="D2282">
            <v>5.52</v>
          </cell>
        </row>
        <row r="2283">
          <cell r="A2283" t="str">
            <v>18.01.03</v>
          </cell>
          <cell r="B2283" t="str">
            <v>PROTETOR TIPO PARQUE P/ ARVORES</v>
          </cell>
          <cell r="C2283" t="str">
            <v>UN</v>
          </cell>
          <cell r="D2283">
            <v>29.25</v>
          </cell>
        </row>
        <row r="2284">
          <cell r="A2284" t="str">
            <v>18.02.00</v>
          </cell>
          <cell r="B2284" t="str">
            <v>ARVORES E PALMEIRAS - FORNECIMENTO E PLANTIO</v>
          </cell>
        </row>
        <row r="2285">
          <cell r="A2285" t="str">
            <v>18.02.03</v>
          </cell>
          <cell r="B2285" t="str">
            <v>ALECRIM DE CAMPINAS (HOLOCALIX GLAZZIOVII)</v>
          </cell>
          <cell r="C2285" t="str">
            <v>UN</v>
          </cell>
          <cell r="D2285">
            <v>78.86</v>
          </cell>
        </row>
        <row r="2286">
          <cell r="A2286" t="str">
            <v>18.02.05</v>
          </cell>
          <cell r="B2286" t="str">
            <v>ALFENEIRO (LIGUSTRUM LUCIDUM)</v>
          </cell>
          <cell r="C2286" t="str">
            <v>UN</v>
          </cell>
          <cell r="D2286">
            <v>49.48</v>
          </cell>
        </row>
        <row r="2287">
          <cell r="A2287" t="str">
            <v>18.02.10</v>
          </cell>
          <cell r="B2287" t="str">
            <v>CASSIA (CASSIA MULTIJUGA)</v>
          </cell>
          <cell r="C2287" t="str">
            <v>UN</v>
          </cell>
          <cell r="D2287">
            <v>78.95</v>
          </cell>
        </row>
        <row r="2288">
          <cell r="A2288" t="str">
            <v>18.02.12</v>
          </cell>
          <cell r="B2288" t="str">
            <v>CHAPEU DE SOL (TERMINALIA CATAPPA)</v>
          </cell>
          <cell r="C2288" t="str">
            <v>UN</v>
          </cell>
          <cell r="D2288">
            <v>77.27</v>
          </cell>
        </row>
        <row r="2289">
          <cell r="A2289" t="str">
            <v>18.02.15</v>
          </cell>
          <cell r="B2289" t="str">
            <v>CHORAO / SALGUEIRO (SALIX BABYLONICA)</v>
          </cell>
          <cell r="C2289" t="str">
            <v>UN</v>
          </cell>
          <cell r="D2289">
            <v>76.75</v>
          </cell>
        </row>
        <row r="2290">
          <cell r="A2290" t="str">
            <v>18.02.17</v>
          </cell>
          <cell r="B2290" t="str">
            <v>FIGUEIRA (FICUS BENJAMINA)</v>
          </cell>
          <cell r="C2290" t="str">
            <v>UN</v>
          </cell>
          <cell r="D2290">
            <v>79.319999999999993</v>
          </cell>
        </row>
        <row r="2291">
          <cell r="A2291" t="str">
            <v>18.02.20</v>
          </cell>
          <cell r="B2291" t="str">
            <v>FLAMBOYANT (DELONIX REGIA)</v>
          </cell>
          <cell r="C2291" t="str">
            <v>UN</v>
          </cell>
          <cell r="D2291">
            <v>77.52</v>
          </cell>
        </row>
        <row r="2292">
          <cell r="A2292" t="str">
            <v>18.02.22</v>
          </cell>
          <cell r="B2292" t="str">
            <v>GREVILEA (GREVILLEA ROBUSTA)</v>
          </cell>
          <cell r="C2292" t="str">
            <v>UN</v>
          </cell>
          <cell r="D2292">
            <v>75.37</v>
          </cell>
        </row>
        <row r="2293">
          <cell r="A2293" t="str">
            <v>18.02.25</v>
          </cell>
          <cell r="B2293" t="str">
            <v>IPE AMARELO (TABEBUIA CHRYSOTRICHA)</v>
          </cell>
          <cell r="C2293" t="str">
            <v>UN</v>
          </cell>
          <cell r="D2293">
            <v>50.71</v>
          </cell>
        </row>
        <row r="2294">
          <cell r="A2294" t="str">
            <v>18.02.26</v>
          </cell>
          <cell r="B2294" t="str">
            <v>IPE ROSA (TABEBUIA AVELLANEDAE)</v>
          </cell>
          <cell r="C2294" t="str">
            <v>UN</v>
          </cell>
          <cell r="D2294">
            <v>79.98</v>
          </cell>
        </row>
        <row r="2295">
          <cell r="A2295" t="str">
            <v>18.02.27</v>
          </cell>
          <cell r="B2295" t="str">
            <v>IPE ROXO (TABEBUIA IMPETIGINOSA)</v>
          </cell>
          <cell r="C2295" t="str">
            <v>UN</v>
          </cell>
          <cell r="D2295">
            <v>80.2</v>
          </cell>
        </row>
        <row r="2296">
          <cell r="A2296" t="str">
            <v>18.02.30</v>
          </cell>
          <cell r="B2296" t="str">
            <v>JACARANDA (JACARANDA MIMOSAEFOLIA)</v>
          </cell>
          <cell r="C2296" t="str">
            <v>UN</v>
          </cell>
          <cell r="D2296">
            <v>76.69</v>
          </cell>
        </row>
        <row r="2297">
          <cell r="A2297" t="str">
            <v>18.02.32</v>
          </cell>
          <cell r="B2297" t="str">
            <v>MANACA DA SERRA (TIBOUCHINA MUTABILIS)</v>
          </cell>
          <cell r="C2297" t="str">
            <v>UN</v>
          </cell>
          <cell r="D2297">
            <v>79.2</v>
          </cell>
        </row>
        <row r="2298">
          <cell r="A2298" t="str">
            <v>18.02.33</v>
          </cell>
          <cell r="B2298" t="str">
            <v>MAGNOLIA (MICHELIA CHAMPACA)</v>
          </cell>
          <cell r="C2298" t="str">
            <v>UN</v>
          </cell>
          <cell r="D2298">
            <v>76.239999999999995</v>
          </cell>
        </row>
        <row r="2299">
          <cell r="A2299" t="str">
            <v>18.02.35</v>
          </cell>
          <cell r="B2299" t="str">
            <v>PAINEIRA (CHORISIA SPECIOSA)</v>
          </cell>
          <cell r="C2299" t="str">
            <v>UN</v>
          </cell>
          <cell r="D2299">
            <v>75.72</v>
          </cell>
        </row>
        <row r="2300">
          <cell r="A2300" t="str">
            <v>18.02.37</v>
          </cell>
          <cell r="B2300" t="str">
            <v>PAU BRASIL (CAESALPINIA ECHINATA)</v>
          </cell>
          <cell r="C2300" t="str">
            <v>UN</v>
          </cell>
          <cell r="D2300">
            <v>78.17</v>
          </cell>
        </row>
        <row r="2301">
          <cell r="A2301" t="str">
            <v>18.02.40</v>
          </cell>
          <cell r="B2301" t="str">
            <v>PAU FERRO (CAESALPINIA FERREA)</v>
          </cell>
          <cell r="C2301" t="str">
            <v>UN</v>
          </cell>
          <cell r="D2301">
            <v>77.12</v>
          </cell>
        </row>
        <row r="2302">
          <cell r="A2302" t="str">
            <v>18.02.42</v>
          </cell>
          <cell r="B2302" t="str">
            <v>PINHEIRO (PINUS ELLIOTIS)</v>
          </cell>
          <cell r="C2302" t="str">
            <v>UN</v>
          </cell>
          <cell r="D2302">
            <v>70.819999999999993</v>
          </cell>
        </row>
        <row r="2303">
          <cell r="A2303" t="str">
            <v>18.02.45</v>
          </cell>
          <cell r="B2303" t="str">
            <v>QUARESMEIRA (TIBOUCHINA GRANULOSA)</v>
          </cell>
          <cell r="C2303" t="str">
            <v>UN</v>
          </cell>
          <cell r="D2303">
            <v>78.02</v>
          </cell>
        </row>
        <row r="2304">
          <cell r="A2304" t="str">
            <v>18.02.47</v>
          </cell>
          <cell r="B2304" t="str">
            <v>RESEDA (LAGERSTROEMIA INDICA)</v>
          </cell>
          <cell r="C2304" t="str">
            <v>UN</v>
          </cell>
          <cell r="D2304">
            <v>47.74</v>
          </cell>
        </row>
        <row r="2305">
          <cell r="A2305" t="str">
            <v>18.02.50</v>
          </cell>
          <cell r="B2305" t="str">
            <v>SIBIPIRUNA (CAESALPINIA PELTOPHOROIDES)</v>
          </cell>
          <cell r="C2305" t="str">
            <v>UN</v>
          </cell>
          <cell r="D2305">
            <v>76.2</v>
          </cell>
        </row>
        <row r="2306">
          <cell r="A2306" t="str">
            <v>18.02.52</v>
          </cell>
          <cell r="B2306" t="str">
            <v>SUINÃ (ERYTRINA SPECIOSA)</v>
          </cell>
          <cell r="C2306" t="str">
            <v>UN</v>
          </cell>
          <cell r="D2306">
            <v>42.93</v>
          </cell>
        </row>
        <row r="2307">
          <cell r="A2307" t="str">
            <v>18.02.55</v>
          </cell>
          <cell r="B2307" t="str">
            <v>TIPUANA (TIPUANA TIPU)</v>
          </cell>
          <cell r="C2307" t="str">
            <v>UN</v>
          </cell>
          <cell r="D2307">
            <v>75.38</v>
          </cell>
        </row>
        <row r="2308">
          <cell r="A2308" t="str">
            <v>18.02.57</v>
          </cell>
          <cell r="B2308" t="str">
            <v>PATA DE VACA (BAUHINIA VARIEGATA / CANDICANS)</v>
          </cell>
          <cell r="C2308" t="str">
            <v>UN</v>
          </cell>
          <cell r="D2308">
            <v>46.93</v>
          </cell>
        </row>
        <row r="2309">
          <cell r="A2309" t="str">
            <v>18.02.61</v>
          </cell>
          <cell r="B2309" t="str">
            <v>ARECA BAMBU (CHRYSALIDO CARPUS LUTESCENS)</v>
          </cell>
          <cell r="C2309" t="str">
            <v>UN</v>
          </cell>
          <cell r="D2309">
            <v>21.17</v>
          </cell>
        </row>
        <row r="2310">
          <cell r="A2310" t="str">
            <v>18.02.63</v>
          </cell>
          <cell r="B2310" t="str">
            <v>BURITI (MAURITIA VINIFERA)</v>
          </cell>
          <cell r="C2310" t="str">
            <v>UN</v>
          </cell>
          <cell r="D2310">
            <v>104.29</v>
          </cell>
        </row>
        <row r="2311">
          <cell r="A2311" t="str">
            <v>18.02.65</v>
          </cell>
          <cell r="B2311" t="str">
            <v>COLINIA (CHAMAEDOREA ELEGANS)</v>
          </cell>
          <cell r="C2311" t="str">
            <v>UN</v>
          </cell>
          <cell r="D2311">
            <v>81.290000000000006</v>
          </cell>
        </row>
        <row r="2312">
          <cell r="A2312" t="str">
            <v>18.02.67</v>
          </cell>
          <cell r="B2312" t="str">
            <v>COQUEIRO (COCOS NUCIFERA)</v>
          </cell>
          <cell r="C2312" t="str">
            <v>UN</v>
          </cell>
          <cell r="D2312">
            <v>48.54</v>
          </cell>
        </row>
        <row r="2313">
          <cell r="A2313" t="str">
            <v>18.02.70</v>
          </cell>
          <cell r="B2313" t="str">
            <v>GUARIROBA (SYAGRUS OLERACEA)</v>
          </cell>
          <cell r="C2313" t="str">
            <v>UN</v>
          </cell>
          <cell r="D2313">
            <v>35.54</v>
          </cell>
        </row>
        <row r="2314">
          <cell r="A2314" t="str">
            <v>18.02.73</v>
          </cell>
          <cell r="B2314" t="str">
            <v>JERIVÁ (ARECASTRUM ROMANZOFFIANUM)</v>
          </cell>
          <cell r="C2314" t="str">
            <v>UN</v>
          </cell>
          <cell r="D2314">
            <v>34.909999999999997</v>
          </cell>
        </row>
        <row r="2315">
          <cell r="A2315" t="str">
            <v>18.02.75</v>
          </cell>
          <cell r="B2315" t="str">
            <v>LATÂNIA (LATANIA SPP)</v>
          </cell>
          <cell r="C2315" t="str">
            <v>UN</v>
          </cell>
          <cell r="D2315">
            <v>25.96</v>
          </cell>
        </row>
        <row r="2316">
          <cell r="A2316" t="str">
            <v>18.02.77</v>
          </cell>
          <cell r="B2316" t="str">
            <v>SEAFORTIA (ARCHONTO PHOENIX CUNNINGHAMIANA)</v>
          </cell>
          <cell r="C2316" t="str">
            <v>UN</v>
          </cell>
          <cell r="D2316">
            <v>38.04</v>
          </cell>
        </row>
        <row r="2317">
          <cell r="A2317" t="str">
            <v>18.02.80</v>
          </cell>
          <cell r="B2317" t="str">
            <v>PALMEIRA IMPERIAL (ROY STONEAOLERACEA)</v>
          </cell>
          <cell r="C2317" t="str">
            <v>UN</v>
          </cell>
          <cell r="D2317">
            <v>37.619999999999997</v>
          </cell>
        </row>
        <row r="2318">
          <cell r="A2318" t="str">
            <v>18.03.00</v>
          </cell>
          <cell r="B2318" t="str">
            <v>ARBUSTOS, FORRACOES E TREPADEIRAS - FORNECIMENTO E PLANTIO</v>
          </cell>
        </row>
        <row r="2319">
          <cell r="A2319" t="str">
            <v>18.03.01</v>
          </cell>
          <cell r="B2319" t="str">
            <v>GRAMA BATATAES EM PLACAS (PASPALUM NOTATUM)</v>
          </cell>
          <cell r="C2319" t="str">
            <v>M2</v>
          </cell>
          <cell r="D2319">
            <v>5.52</v>
          </cell>
        </row>
        <row r="2320">
          <cell r="A2320" t="str">
            <v>18.03.03</v>
          </cell>
          <cell r="B2320" t="str">
            <v>GRAMA SAO CARLOS EM PLACAS (ANOXONOPUS OBTUSIFOLIUS)</v>
          </cell>
          <cell r="C2320" t="str">
            <v>M2</v>
          </cell>
          <cell r="D2320">
            <v>6.98</v>
          </cell>
        </row>
        <row r="2321">
          <cell r="A2321" t="str">
            <v>18.03.05</v>
          </cell>
          <cell r="B2321" t="str">
            <v>GRAMA ESMERALDA</v>
          </cell>
          <cell r="C2321" t="str">
            <v>M2</v>
          </cell>
          <cell r="D2321">
            <v>14.55</v>
          </cell>
        </row>
        <row r="2322">
          <cell r="A2322" t="str">
            <v>18.03.07</v>
          </cell>
          <cell r="B2322" t="str">
            <v>GRAMA PRETA (OPHIOPOGUM JAPONICUS) - 36 MUDAS POR M2</v>
          </cell>
          <cell r="C2322" t="str">
            <v>M2</v>
          </cell>
          <cell r="D2322">
            <v>20.97</v>
          </cell>
        </row>
        <row r="2323">
          <cell r="A2323" t="str">
            <v>18.03.13</v>
          </cell>
          <cell r="B2323" t="str">
            <v>CINERARIA (SENECIO CINERARIA)</v>
          </cell>
          <cell r="C2323" t="str">
            <v>DZ</v>
          </cell>
          <cell r="D2323">
            <v>18.350000000000001</v>
          </cell>
        </row>
        <row r="2324">
          <cell r="A2324" t="str">
            <v>18.03.15</v>
          </cell>
          <cell r="B2324" t="str">
            <v>CLOROFITO (CLOROPHYTUM CROMOSSUM)</v>
          </cell>
          <cell r="C2324" t="str">
            <v>DZ</v>
          </cell>
          <cell r="D2324">
            <v>12.13</v>
          </cell>
        </row>
        <row r="2325">
          <cell r="A2325" t="str">
            <v>18.03.17</v>
          </cell>
          <cell r="B2325" t="str">
            <v>FILODENDRO (PHILODENDRON BIPINNATIFIDUM)</v>
          </cell>
          <cell r="C2325" t="str">
            <v>DZ</v>
          </cell>
          <cell r="D2325">
            <v>19.91</v>
          </cell>
        </row>
        <row r="2326">
          <cell r="A2326" t="str">
            <v>18.03.19</v>
          </cell>
          <cell r="B2326" t="str">
            <v>HERA (HEDERA HELIX)</v>
          </cell>
          <cell r="C2326" t="str">
            <v>DZ</v>
          </cell>
          <cell r="D2326">
            <v>12.99</v>
          </cell>
        </row>
        <row r="2327">
          <cell r="A2327" t="str">
            <v>18.03.21</v>
          </cell>
          <cell r="B2327" t="str">
            <v>LIRIO (HEMEROCALLIS FLAVA)</v>
          </cell>
          <cell r="C2327" t="str">
            <v>DZ</v>
          </cell>
          <cell r="D2327">
            <v>17.48</v>
          </cell>
        </row>
        <row r="2328">
          <cell r="A2328" t="str">
            <v>18.03.23</v>
          </cell>
          <cell r="B2328" t="str">
            <v>MARIA SEM VERGONHA (IMPATIENS SPP)</v>
          </cell>
          <cell r="C2328" t="str">
            <v>DZ</v>
          </cell>
          <cell r="D2328">
            <v>13.42</v>
          </cell>
        </row>
        <row r="2329">
          <cell r="A2329" t="str">
            <v>18.03.25</v>
          </cell>
          <cell r="B2329" t="str">
            <v>MONSTERA (MONSTERA DELICIOSA)</v>
          </cell>
          <cell r="C2329" t="str">
            <v>DZ</v>
          </cell>
          <cell r="D2329">
            <v>20.58</v>
          </cell>
        </row>
        <row r="2330">
          <cell r="A2330" t="str">
            <v>18.03.27</v>
          </cell>
          <cell r="B2330" t="str">
            <v>PILEA (PILEA CADIEREI)</v>
          </cell>
          <cell r="C2330" t="str">
            <v>DZ</v>
          </cell>
          <cell r="D2330">
            <v>12.85</v>
          </cell>
        </row>
        <row r="2331">
          <cell r="A2331" t="str">
            <v>18.03.29</v>
          </cell>
          <cell r="B2331" t="str">
            <v>VEDELIA (WEDELIA PALUDARIS)</v>
          </cell>
          <cell r="C2331" t="str">
            <v>DZ</v>
          </cell>
          <cell r="D2331">
            <v>12.74</v>
          </cell>
        </row>
        <row r="2332">
          <cell r="A2332" t="str">
            <v>18.03.41</v>
          </cell>
          <cell r="B2332" t="str">
            <v>IPOMEIA (IPOMEIA LEARII)</v>
          </cell>
          <cell r="C2332" t="str">
            <v>UN</v>
          </cell>
          <cell r="D2332">
            <v>22.42</v>
          </cell>
        </row>
        <row r="2333">
          <cell r="A2333" t="str">
            <v>18.03.43</v>
          </cell>
          <cell r="B2333" t="str">
            <v>JASMIM ESTRELA (TRACHELOSPERMOM JASMINDA)</v>
          </cell>
          <cell r="C2333" t="str">
            <v>UN</v>
          </cell>
          <cell r="D2333">
            <v>14.86</v>
          </cell>
        </row>
        <row r="2334">
          <cell r="A2334" t="str">
            <v>18.03.45</v>
          </cell>
          <cell r="B2334" t="str">
            <v>LAGRIMA DE CRISTO (CLERODENDRON THOMSONAE)</v>
          </cell>
          <cell r="C2334" t="str">
            <v>UN</v>
          </cell>
          <cell r="D2334">
            <v>15.11</v>
          </cell>
        </row>
        <row r="2335">
          <cell r="A2335" t="str">
            <v>18.03.47</v>
          </cell>
          <cell r="B2335" t="str">
            <v>MARACUJA (PASSIFLORA COERULEA)</v>
          </cell>
          <cell r="C2335" t="str">
            <v>UN</v>
          </cell>
          <cell r="D2335">
            <v>14.96</v>
          </cell>
        </row>
        <row r="2336">
          <cell r="A2336" t="str">
            <v>18.03.49</v>
          </cell>
          <cell r="B2336" t="str">
            <v>PRIMAVERA (BOUGAINVILLEA GLABRA)</v>
          </cell>
          <cell r="C2336" t="str">
            <v>UN</v>
          </cell>
          <cell r="D2336">
            <v>19.27</v>
          </cell>
        </row>
        <row r="2337">
          <cell r="A2337" t="str">
            <v>18.03.51</v>
          </cell>
          <cell r="B2337" t="str">
            <v>TUMBERGIA (THUNBERGIA GRANDIFLORA)</v>
          </cell>
          <cell r="C2337" t="str">
            <v>UN</v>
          </cell>
          <cell r="D2337">
            <v>14.18</v>
          </cell>
        </row>
        <row r="2338">
          <cell r="A2338" t="str">
            <v>18.03.53</v>
          </cell>
          <cell r="B2338" t="str">
            <v>UNHA DE GATO (FICUS PUMILA)</v>
          </cell>
          <cell r="C2338" t="str">
            <v>UN</v>
          </cell>
          <cell r="D2338">
            <v>2.1</v>
          </cell>
        </row>
        <row r="2339">
          <cell r="A2339" t="str">
            <v>18.03.61</v>
          </cell>
          <cell r="B2339" t="str">
            <v>ABUTILOM (ABUTILON STRIATUM)</v>
          </cell>
          <cell r="C2339" t="str">
            <v>UN</v>
          </cell>
          <cell r="D2339">
            <v>14.33</v>
          </cell>
        </row>
        <row r="2340">
          <cell r="A2340" t="str">
            <v>18.03.63</v>
          </cell>
          <cell r="B2340" t="str">
            <v>ACALIFA (ACALYPHA WILKESIANA)</v>
          </cell>
          <cell r="C2340" t="str">
            <v>UN</v>
          </cell>
          <cell r="D2340">
            <v>14.1</v>
          </cell>
        </row>
        <row r="2341">
          <cell r="A2341" t="str">
            <v>18.03.65</v>
          </cell>
          <cell r="B2341" t="str">
            <v>ALAMANDA (ALLAMANDA NERIIFOLIA)</v>
          </cell>
          <cell r="C2341" t="str">
            <v>UN</v>
          </cell>
          <cell r="D2341">
            <v>14.14</v>
          </cell>
        </row>
        <row r="2342">
          <cell r="A2342" t="str">
            <v>18.03.67</v>
          </cell>
          <cell r="B2342" t="str">
            <v>AZALEA (RHODODENDRON INDICUM)</v>
          </cell>
          <cell r="C2342" t="str">
            <v>UN</v>
          </cell>
          <cell r="D2342">
            <v>14.63</v>
          </cell>
        </row>
        <row r="2343">
          <cell r="A2343" t="str">
            <v>18.03.69</v>
          </cell>
          <cell r="B2343" t="str">
            <v>BAMBUZINHO (BAMBUZA GRACILIS)</v>
          </cell>
          <cell r="C2343" t="str">
            <v>UN</v>
          </cell>
          <cell r="D2343">
            <v>17.96</v>
          </cell>
        </row>
        <row r="2344">
          <cell r="A2344" t="str">
            <v>18.03.71</v>
          </cell>
          <cell r="B2344" t="str">
            <v>BELA EMILIA (PLUMBAGO CAPENSIS)</v>
          </cell>
          <cell r="C2344" t="str">
            <v>UN</v>
          </cell>
          <cell r="D2344">
            <v>12.62</v>
          </cell>
        </row>
        <row r="2345">
          <cell r="A2345" t="str">
            <v>18.03.73</v>
          </cell>
          <cell r="B2345" t="str">
            <v>CAMARAO (BELOPERONE GUTATA)</v>
          </cell>
          <cell r="C2345" t="str">
            <v>UN</v>
          </cell>
          <cell r="D2345">
            <v>13.37</v>
          </cell>
        </row>
        <row r="2346">
          <cell r="A2346" t="str">
            <v>18.03.75</v>
          </cell>
          <cell r="B2346" t="str">
            <v>COSMOS (COSMOS BIPINNATUS)</v>
          </cell>
          <cell r="C2346" t="str">
            <v>UN</v>
          </cell>
          <cell r="D2346">
            <v>9.68</v>
          </cell>
        </row>
        <row r="2347">
          <cell r="A2347" t="str">
            <v>18.03.77</v>
          </cell>
          <cell r="B2347" t="str">
            <v>DRACENA (DRACAENA FRAGRANS)</v>
          </cell>
          <cell r="C2347" t="str">
            <v>UN</v>
          </cell>
          <cell r="D2347">
            <v>15.48</v>
          </cell>
        </row>
        <row r="2348">
          <cell r="A2348" t="str">
            <v>18.03.79</v>
          </cell>
          <cell r="B2348" t="str">
            <v>ESPONJINHA (CALLIANDRA TWEEDII)</v>
          </cell>
          <cell r="C2348" t="str">
            <v>UN</v>
          </cell>
          <cell r="D2348">
            <v>15.1</v>
          </cell>
        </row>
        <row r="2349">
          <cell r="A2349" t="str">
            <v>18.03.83</v>
          </cell>
          <cell r="B2349" t="str">
            <v>HIBISCO (HIBISCUS ROSA SINENSIS)</v>
          </cell>
          <cell r="C2349" t="str">
            <v>UN</v>
          </cell>
          <cell r="D2349">
            <v>12.85</v>
          </cell>
        </row>
        <row r="2350">
          <cell r="A2350" t="str">
            <v>18.03.85</v>
          </cell>
          <cell r="B2350" t="str">
            <v>MALVAVISCO (MALVAVISCUS MOLLIS)</v>
          </cell>
          <cell r="C2350" t="str">
            <v>UN</v>
          </cell>
          <cell r="D2350">
            <v>12.71</v>
          </cell>
        </row>
        <row r="2351">
          <cell r="A2351" t="str">
            <v>18.03.87</v>
          </cell>
          <cell r="B2351" t="str">
            <v>PIRACANTA (PYRACANTHA COCCINEA)</v>
          </cell>
          <cell r="C2351" t="str">
            <v>UN</v>
          </cell>
          <cell r="D2351">
            <v>16.510000000000002</v>
          </cell>
        </row>
        <row r="2352">
          <cell r="A2352" t="str">
            <v>18.10.00</v>
          </cell>
          <cell r="B2352" t="str">
            <v>TRATAMENTO PAISAGISTICO DE PISOS</v>
          </cell>
        </row>
        <row r="2353">
          <cell r="A2353" t="str">
            <v>18.10.50</v>
          </cell>
          <cell r="B2353" t="str">
            <v>NR 10 ORLA P/ ARVORE EM PARALELEPIPEDO - 1,20 X 1,20 M</v>
          </cell>
          <cell r="C2353" t="str">
            <v>UN</v>
          </cell>
          <cell r="D2353">
            <v>63.88</v>
          </cell>
        </row>
        <row r="2354">
          <cell r="A2354" t="str">
            <v>18.10.56</v>
          </cell>
          <cell r="B2354" t="str">
            <v>ORLA DE SEPARACAO EM CONCRETO NC.26</v>
          </cell>
          <cell r="C2354" t="str">
            <v>M</v>
          </cell>
          <cell r="D2354">
            <v>29.87</v>
          </cell>
        </row>
        <row r="2355">
          <cell r="A2355" t="str">
            <v>18.10.60</v>
          </cell>
          <cell r="B2355" t="str">
            <v>GRELHA DE CONCRETO P/ PISOS GRAMADOS 60X45X7,5 CM</v>
          </cell>
          <cell r="C2355" t="str">
            <v>M2</v>
          </cell>
          <cell r="D2355">
            <v>35.15</v>
          </cell>
        </row>
        <row r="2356">
          <cell r="A2356" t="str">
            <v>18.10.90</v>
          </cell>
          <cell r="B2356" t="str">
            <v>TORNEIRA PARA JARDIM  HD.16</v>
          </cell>
          <cell r="C2356" t="str">
            <v>UN</v>
          </cell>
          <cell r="D2356">
            <v>139.30000000000001</v>
          </cell>
        </row>
        <row r="2357">
          <cell r="A2357" t="str">
            <v>18.12.00</v>
          </cell>
          <cell r="B2357" t="str">
            <v>MOBILIARIO EXTERNO</v>
          </cell>
        </row>
        <row r="2358">
          <cell r="A2358" t="str">
            <v>18.12.01</v>
          </cell>
          <cell r="B2358" t="str">
            <v>IC.01-BANCO DE CONCRETO POLIDO COM PINTURA EM POLIURETANO</v>
          </cell>
          <cell r="C2358" t="str">
            <v>M</v>
          </cell>
          <cell r="D2358">
            <v>92.63</v>
          </cell>
        </row>
        <row r="2359">
          <cell r="A2359" t="str">
            <v>18.12.02</v>
          </cell>
          <cell r="B2359" t="str">
            <v>IC.02-CONJUNTO MESA E BANCOS EM CONCRETO</v>
          </cell>
          <cell r="C2359" t="str">
            <v>CJ</v>
          </cell>
          <cell r="D2359">
            <v>573.88</v>
          </cell>
        </row>
        <row r="2360">
          <cell r="A2360" t="str">
            <v>18.12.03</v>
          </cell>
          <cell r="B2360" t="str">
            <v>IC.03-BANCO EM CONCRETO APARENTE - L=40CM</v>
          </cell>
          <cell r="C2360" t="str">
            <v>M</v>
          </cell>
          <cell r="D2360">
            <v>85.53</v>
          </cell>
        </row>
        <row r="2361">
          <cell r="A2361" t="str">
            <v>18.12.04</v>
          </cell>
          <cell r="B2361" t="str">
            <v>IC.04 - BANCO EM CONCRETO APARENTE - L=50CM</v>
          </cell>
          <cell r="C2361" t="str">
            <v>M</v>
          </cell>
          <cell r="D2361">
            <v>94.24</v>
          </cell>
        </row>
        <row r="2362">
          <cell r="A2362" t="str">
            <v>18.12.05</v>
          </cell>
          <cell r="B2362" t="str">
            <v>IC.05-BANCO EM CONCRETO APARENTE COM BALANÇO DE 40CM</v>
          </cell>
          <cell r="C2362" t="str">
            <v>M</v>
          </cell>
          <cell r="D2362">
            <v>130.38999999999999</v>
          </cell>
        </row>
        <row r="2363">
          <cell r="A2363" t="str">
            <v>18.12.06</v>
          </cell>
          <cell r="B2363" t="str">
            <v>IC.06-BANCO EM CONCRETO APARENTE TIPO PMSP</v>
          </cell>
          <cell r="C2363" t="str">
            <v>M</v>
          </cell>
          <cell r="D2363">
            <v>96.79</v>
          </cell>
        </row>
        <row r="2364">
          <cell r="A2364" t="str">
            <v>18.12.12</v>
          </cell>
          <cell r="B2364" t="str">
            <v>IV.02/03-BANCO EM BLOCOS DE CONCRETO APARENTE</v>
          </cell>
          <cell r="C2364" t="str">
            <v>M</v>
          </cell>
          <cell r="D2364">
            <v>143.22999999999999</v>
          </cell>
        </row>
        <row r="2365">
          <cell r="A2365" t="str">
            <v>18.12.17</v>
          </cell>
          <cell r="B2365" t="str">
            <v>BANCO EM ALVENARIA APARENTE E CONCRETO IV 07</v>
          </cell>
          <cell r="C2365" t="str">
            <v>M</v>
          </cell>
          <cell r="D2365">
            <v>105.52</v>
          </cell>
        </row>
        <row r="2366">
          <cell r="A2366" t="str">
            <v>18.12.18</v>
          </cell>
          <cell r="B2366" t="str">
            <v>BANCO EM ALVENARIA REVESTIDA E CONCRETO - IV 08</v>
          </cell>
          <cell r="C2366" t="str">
            <v>M</v>
          </cell>
          <cell r="D2366">
            <v>111.73</v>
          </cell>
        </row>
        <row r="2367">
          <cell r="A2367" t="str">
            <v>18.12.19</v>
          </cell>
          <cell r="B2367" t="str">
            <v>BANCO JARDINEIRA EM ALVENARIA DE TIJOLO APARENTE IV-09</v>
          </cell>
          <cell r="C2367" t="str">
            <v>M</v>
          </cell>
          <cell r="D2367">
            <v>138.11000000000001</v>
          </cell>
        </row>
        <row r="2368">
          <cell r="A2368" t="str">
            <v>18.13.00</v>
          </cell>
          <cell r="B2368" t="str">
            <v>BRINQUEDOS EDIFICADOS</v>
          </cell>
        </row>
        <row r="2369">
          <cell r="A2369" t="str">
            <v>18.13.21</v>
          </cell>
          <cell r="B2369" t="str">
            <v>RV 01 MINI ANFITEATRO</v>
          </cell>
          <cell r="C2369" t="str">
            <v>UN</v>
          </cell>
          <cell r="D2369">
            <v>3266.98</v>
          </cell>
        </row>
        <row r="2370">
          <cell r="A2370" t="str">
            <v>18.13.26</v>
          </cell>
          <cell r="B2370" t="str">
            <v>RV 06 - MURAL EM ALVENARIA</v>
          </cell>
          <cell r="C2370" t="str">
            <v>UN</v>
          </cell>
          <cell r="D2370">
            <v>904.86</v>
          </cell>
        </row>
        <row r="2371">
          <cell r="A2371" t="str">
            <v>18.13.38</v>
          </cell>
          <cell r="B2371" t="str">
            <v>RV.08-TANQUE DE AREIA CIRCULAR - RAIO INTERNO 1,50M</v>
          </cell>
          <cell r="C2371" t="str">
            <v>UN</v>
          </cell>
          <cell r="D2371">
            <v>1490.86</v>
          </cell>
        </row>
        <row r="2372">
          <cell r="A2372" t="str">
            <v>18.13.39</v>
          </cell>
          <cell r="B2372" t="str">
            <v>RV.09-TANQUE DE AREIA CIRCULAR - RAIO INTERNO 2,00M</v>
          </cell>
          <cell r="C2372" t="str">
            <v>UN</v>
          </cell>
          <cell r="D2372">
            <v>2116.42</v>
          </cell>
        </row>
        <row r="2373">
          <cell r="A2373" t="str">
            <v>18.13.40</v>
          </cell>
          <cell r="B2373" t="str">
            <v>RV.10-TANQUE DE AREIA CIRCULAR - RAIO INTERNO 2,50M</v>
          </cell>
          <cell r="C2373" t="str">
            <v>UN</v>
          </cell>
          <cell r="D2373">
            <v>2795.34</v>
          </cell>
        </row>
        <row r="2374">
          <cell r="A2374" t="str">
            <v>18.13.41</v>
          </cell>
          <cell r="B2374" t="str">
            <v>RV.11-TANQUE DE AREIA/DET. GENERICO-ESCAVACAO E APILOAMENTO</v>
          </cell>
          <cell r="C2374" t="str">
            <v>M3</v>
          </cell>
          <cell r="D2374">
            <v>16.940000000000001</v>
          </cell>
        </row>
        <row r="2375">
          <cell r="A2375" t="str">
            <v>18.13.42</v>
          </cell>
          <cell r="B2375" t="str">
            <v>RV.11-TANQUE DE AREIA/DET. GENERICO-DRENAGEM</v>
          </cell>
          <cell r="C2375" t="str">
            <v>M</v>
          </cell>
          <cell r="D2375">
            <v>22.11</v>
          </cell>
        </row>
        <row r="2376">
          <cell r="A2376" t="str">
            <v>18.13.43</v>
          </cell>
          <cell r="B2376" t="str">
            <v>RV.11-TANQUE DE AREIA/DET. GENERICO-LASTRO DE CONCRETO</v>
          </cell>
          <cell r="C2376" t="str">
            <v>M3</v>
          </cell>
          <cell r="D2376">
            <v>258.01</v>
          </cell>
        </row>
        <row r="2377">
          <cell r="A2377" t="str">
            <v>18.13.44</v>
          </cell>
          <cell r="B2377" t="str">
            <v>RV.11-TANQUE DE AREIA/DET. GENERICO-BORDA BAIXA</v>
          </cell>
          <cell r="C2377" t="str">
            <v>M</v>
          </cell>
          <cell r="D2377">
            <v>104.47</v>
          </cell>
        </row>
        <row r="2378">
          <cell r="A2378" t="str">
            <v>18.13.45</v>
          </cell>
          <cell r="B2378" t="str">
            <v>RV.11-TANQUE DE AREIA/DET. GENERICO-BORDA ALTA</v>
          </cell>
          <cell r="C2378" t="str">
            <v>M</v>
          </cell>
          <cell r="D2378">
            <v>129.94</v>
          </cell>
        </row>
        <row r="2379">
          <cell r="A2379" t="str">
            <v>18.13.46</v>
          </cell>
          <cell r="B2379" t="str">
            <v>RV.11-TANQUE DE AREIA/DET. GENERICO-FORNEC.E APLIC.DE AREIA LAVADA</v>
          </cell>
          <cell r="C2379" t="str">
            <v>M3</v>
          </cell>
          <cell r="D2379">
            <v>50.93</v>
          </cell>
        </row>
        <row r="2380">
          <cell r="A2380" t="str">
            <v>18.13.51</v>
          </cell>
          <cell r="B2380" t="str">
            <v>BRINQUEDO - TRENZINHO DE TUBOS DE CONCRETO / FABES</v>
          </cell>
          <cell r="C2380" t="str">
            <v>UN</v>
          </cell>
          <cell r="D2380">
            <v>1663.52</v>
          </cell>
        </row>
        <row r="2381">
          <cell r="A2381" t="str">
            <v>18.13.53</v>
          </cell>
          <cell r="B2381" t="str">
            <v>RV 07 FORTINHO</v>
          </cell>
          <cell r="C2381" t="str">
            <v>UN</v>
          </cell>
          <cell r="D2381">
            <v>2012.6</v>
          </cell>
        </row>
        <row r="2382">
          <cell r="A2382" t="str">
            <v>18.14.00</v>
          </cell>
          <cell r="B2382" t="str">
            <v>BRINQUEDOS INDUSTRIALIZADOS</v>
          </cell>
        </row>
        <row r="2383">
          <cell r="A2383" t="str">
            <v>18.14.05</v>
          </cell>
          <cell r="B2383" t="str">
            <v>CARROSSEL PARA 20 LUGARES - DIAM.2,20 M FORN.E INSTALACAO</v>
          </cell>
          <cell r="C2383" t="str">
            <v>UN</v>
          </cell>
          <cell r="D2383">
            <v>917.57</v>
          </cell>
        </row>
        <row r="2384">
          <cell r="A2384" t="str">
            <v>18.14.08</v>
          </cell>
          <cell r="B2384" t="str">
            <v>ESCORREGADOR COMPR=3,00 M H=1,80 M ESTR.METALICA</v>
          </cell>
          <cell r="C2384" t="str">
            <v>UN</v>
          </cell>
          <cell r="D2384">
            <v>713.61</v>
          </cell>
        </row>
        <row r="2385">
          <cell r="A2385" t="str">
            <v>18.14.11</v>
          </cell>
          <cell r="B2385" t="str">
            <v>GANGORRA COM 3 PRANCHAS COMPR=3,00 M H=0,70 M ESTR.METALICA</v>
          </cell>
          <cell r="C2385" t="str">
            <v>UN</v>
          </cell>
          <cell r="D2385">
            <v>573.64</v>
          </cell>
        </row>
        <row r="2386">
          <cell r="A2386" t="str">
            <v>18.14.15</v>
          </cell>
          <cell r="B2386" t="str">
            <v>BALANCO DE 3 LUGARES COM PNEUS COMPR=4,50 M H=2,50 M ESTR.METALICA</v>
          </cell>
          <cell r="C2386" t="str">
            <v>UN</v>
          </cell>
          <cell r="D2386">
            <v>718.64</v>
          </cell>
        </row>
        <row r="2387">
          <cell r="A2387" t="str">
            <v>18.14.22</v>
          </cell>
          <cell r="B2387" t="str">
            <v>ESCADA HORIZONTAL COMPR=1,80 M H=1,80 M ESTR.METALICA</v>
          </cell>
          <cell r="C2387" t="str">
            <v>UN</v>
          </cell>
          <cell r="D2387">
            <v>566.4</v>
          </cell>
        </row>
        <row r="2388">
          <cell r="A2388" t="str">
            <v>18.14.24</v>
          </cell>
          <cell r="B2388" t="str">
            <v>GAIOLA LABIRINTO (1,5X1,5X2,0)M ESTR.METALICA</v>
          </cell>
          <cell r="C2388" t="str">
            <v>UN</v>
          </cell>
          <cell r="D2388">
            <v>755.14</v>
          </cell>
        </row>
        <row r="2389">
          <cell r="A2389" t="str">
            <v>18.15.00</v>
          </cell>
          <cell r="B2389" t="str">
            <v>BRINQUEDOS - SERVIÇOS</v>
          </cell>
        </row>
        <row r="2390">
          <cell r="A2390" t="str">
            <v>18.15.10</v>
          </cell>
          <cell r="B2390" t="str">
            <v>CARACOL - DEMARCACAO DE PISO - (RD-06)</v>
          </cell>
          <cell r="C2390" t="str">
            <v>UN</v>
          </cell>
          <cell r="D2390">
            <v>80.14</v>
          </cell>
        </row>
        <row r="2391">
          <cell r="A2391" t="str">
            <v>18.15.13</v>
          </cell>
          <cell r="B2391" t="str">
            <v>AMARELINHA DEMARCACAO DE PISO (RD-05)</v>
          </cell>
          <cell r="C2391" t="str">
            <v>UN</v>
          </cell>
          <cell r="D2391">
            <v>48.07</v>
          </cell>
        </row>
        <row r="2392">
          <cell r="A2392" t="str">
            <v>18.15.14</v>
          </cell>
          <cell r="B2392" t="str">
            <v>XADREZ - DEMARCACAO DE PISO -RD-04</v>
          </cell>
          <cell r="C2392" t="str">
            <v>UN</v>
          </cell>
          <cell r="D2392">
            <v>325.14999999999998</v>
          </cell>
        </row>
        <row r="2393">
          <cell r="A2393" t="str">
            <v>18.15.50</v>
          </cell>
          <cell r="B2393" t="str">
            <v>FORNECIMENTO E APLICACAO DE AREIA FINA</v>
          </cell>
          <cell r="C2393" t="str">
            <v>M3</v>
          </cell>
          <cell r="D2393">
            <v>70.489999999999995</v>
          </cell>
        </row>
        <row r="2394">
          <cell r="A2394" t="str">
            <v>18.15.51</v>
          </cell>
          <cell r="B2394" t="str">
            <v>FORNECIMENTO E APLICACAO  DE PEDRA N.2</v>
          </cell>
          <cell r="C2394" t="str">
            <v>M3</v>
          </cell>
          <cell r="D2394">
            <v>57.78</v>
          </cell>
        </row>
        <row r="2395">
          <cell r="A2395" t="str">
            <v>18.60.00</v>
          </cell>
          <cell r="B2395" t="str">
            <v>RETIRADAS</v>
          </cell>
        </row>
        <row r="2396">
          <cell r="A2396" t="str">
            <v>18.60.07</v>
          </cell>
          <cell r="B2396" t="str">
            <v>RETIRADA DE GRAMA</v>
          </cell>
          <cell r="C2396" t="str">
            <v>M2</v>
          </cell>
          <cell r="D2396">
            <v>1.56</v>
          </cell>
        </row>
        <row r="2397">
          <cell r="A2397" t="str">
            <v>18.70.00</v>
          </cell>
          <cell r="B2397" t="str">
            <v>RECOLOCACOES</v>
          </cell>
        </row>
        <row r="2398">
          <cell r="A2398" t="str">
            <v>18.70.07</v>
          </cell>
          <cell r="B2398" t="str">
            <v>RECOLOCACAO DE GRAMA</v>
          </cell>
          <cell r="C2398" t="str">
            <v>M2</v>
          </cell>
          <cell r="D2398">
            <v>11.48</v>
          </cell>
        </row>
        <row r="2399">
          <cell r="A2399" t="str">
            <v>18.70.40</v>
          </cell>
          <cell r="B2399" t="str">
            <v>TRANSPLANTE DE ÁRVORES C/ DIAM. ATÉ 30CM</v>
          </cell>
          <cell r="C2399" t="str">
            <v>UN</v>
          </cell>
          <cell r="D2399">
            <v>408.29</v>
          </cell>
        </row>
        <row r="2400">
          <cell r="A2400" t="str">
            <v>18.80.00</v>
          </cell>
          <cell r="B2400" t="str">
            <v>SERVICOS PARCIAIS</v>
          </cell>
        </row>
        <row r="2401">
          <cell r="A2401" t="str">
            <v>18.80.01</v>
          </cell>
          <cell r="B2401" t="str">
            <v>REVOLVIMENTO E AJUSTE DO SOLO</v>
          </cell>
          <cell r="C2401" t="str">
            <v>M2</v>
          </cell>
          <cell r="D2401">
            <v>2.6</v>
          </cell>
        </row>
        <row r="2402">
          <cell r="A2402" t="str">
            <v>18.80.11</v>
          </cell>
          <cell r="B2402" t="str">
            <v>TERRA PREPARADA PARA PLANTIO</v>
          </cell>
          <cell r="C2402" t="str">
            <v>M3</v>
          </cell>
          <cell r="D2402">
            <v>72.88</v>
          </cell>
        </row>
        <row r="2403">
          <cell r="A2403" t="str">
            <v>18.80.13</v>
          </cell>
          <cell r="B2403" t="str">
            <v>CALCAREO DOLOMITICO</v>
          </cell>
          <cell r="C2403" t="str">
            <v>KG</v>
          </cell>
          <cell r="D2403">
            <v>0.24</v>
          </cell>
        </row>
        <row r="2404">
          <cell r="A2404" t="str">
            <v>18.80.15</v>
          </cell>
          <cell r="B2404" t="str">
            <v>ADUBO QUIMICO NPK, 10:10:10</v>
          </cell>
          <cell r="C2404" t="str">
            <v>KG</v>
          </cell>
          <cell r="D2404">
            <v>0.85</v>
          </cell>
        </row>
        <row r="2405">
          <cell r="A2405" t="str">
            <v>18.80.30</v>
          </cell>
          <cell r="B2405" t="str">
            <v>PREPARO DO SOLO PARA PLANTIO DE GRAMA BATATAES</v>
          </cell>
          <cell r="C2405" t="str">
            <v>M2</v>
          </cell>
          <cell r="D2405">
            <v>2.6</v>
          </cell>
        </row>
        <row r="2406">
          <cell r="A2406" t="str">
            <v>18.80.35</v>
          </cell>
          <cell r="B2406" t="str">
            <v>RECOLOCAÇÃO DE TERRA DE JARDIM</v>
          </cell>
          <cell r="C2406" t="str">
            <v>M3</v>
          </cell>
          <cell r="D2406">
            <v>82.3</v>
          </cell>
        </row>
        <row r="2407">
          <cell r="A2407" t="str">
            <v>20.00.00</v>
          </cell>
          <cell r="B2407" t="str">
            <v>SERVICOS TECNICOS</v>
          </cell>
        </row>
        <row r="2408">
          <cell r="A2408" t="str">
            <v>20.01.00</v>
          </cell>
          <cell r="B2408" t="str">
            <v>TOPOGRAFIA</v>
          </cell>
        </row>
        <row r="2409">
          <cell r="A2409" t="str">
            <v>20.01.01</v>
          </cell>
          <cell r="B2409" t="str">
            <v>LEVANTAMENTO PLANIMETRICO DE PERIMETRO - ATE 1.000M</v>
          </cell>
          <cell r="C2409" t="str">
            <v>GL</v>
          </cell>
          <cell r="D2409">
            <v>904.03</v>
          </cell>
        </row>
        <row r="2410">
          <cell r="A2410" t="str">
            <v>20.01.02</v>
          </cell>
          <cell r="B2410" t="str">
            <v>LEVANTAMENTO PLANIMETRICO DE PERIMETRO - EXCEDENTE 1.000M</v>
          </cell>
          <cell r="C2410" t="str">
            <v>M</v>
          </cell>
          <cell r="D2410">
            <v>0.9</v>
          </cell>
        </row>
        <row r="2411">
          <cell r="A2411" t="str">
            <v>20.01.13</v>
          </cell>
          <cell r="B2411" t="str">
            <v>LEVANTAMENTO PLANIALTIMETRICO DE AREAS - ATE 10.000M2</v>
          </cell>
          <cell r="C2411" t="str">
            <v>GL</v>
          </cell>
          <cell r="D2411">
            <v>1914.41</v>
          </cell>
        </row>
        <row r="2412">
          <cell r="A2412" t="str">
            <v>20.01.14</v>
          </cell>
          <cell r="B2412" t="str">
            <v>LEVANTAMENTO PLANIALTIMETRICO DE AREAS - EXCEDENTE A 10.000M2</v>
          </cell>
          <cell r="C2412" t="str">
            <v>M2</v>
          </cell>
          <cell r="D2412">
            <v>0.19</v>
          </cell>
        </row>
        <row r="2413">
          <cell r="A2413" t="str">
            <v>20.01.21</v>
          </cell>
          <cell r="B2413" t="str">
            <v>ACRESCIMO FACE AO GRAU DE DIFICULDADE - TERRENO ACIDENTADO</v>
          </cell>
          <cell r="C2413" t="str">
            <v>%</v>
          </cell>
          <cell r="D2413">
            <v>20</v>
          </cell>
        </row>
        <row r="2414">
          <cell r="A2414" t="str">
            <v>20.01.22</v>
          </cell>
          <cell r="B2414" t="str">
            <v>ACRESCIMO FACE AO GRAU DE DIFICULDADE - TERRENO COBERTO P/VEGETACAO</v>
          </cell>
          <cell r="C2414" t="str">
            <v>%</v>
          </cell>
          <cell r="D2414">
            <v>50</v>
          </cell>
        </row>
        <row r="2415">
          <cell r="A2415" t="str">
            <v>20.01.23</v>
          </cell>
          <cell r="B2415" t="str">
            <v>ACRESCIMO FACE AO GRAU DE DIFICULDADE - TERRENO PANTANOSO</v>
          </cell>
          <cell r="C2415" t="str">
            <v>%</v>
          </cell>
          <cell r="D2415">
            <v>100</v>
          </cell>
        </row>
        <row r="2416">
          <cell r="A2416" t="str">
            <v>20.01.24</v>
          </cell>
          <cell r="B2416" t="str">
            <v>ACRESCIMO FACE AO GRAU DE DIFICULDADE - TERRENO COM CADASTRO</v>
          </cell>
          <cell r="C2416" t="str">
            <v>%</v>
          </cell>
          <cell r="D2416">
            <v>30</v>
          </cell>
        </row>
        <row r="2417">
          <cell r="A2417" t="str">
            <v>20.01.31</v>
          </cell>
          <cell r="B2417" t="str">
            <v>ACRESCIMO PARA ELABOR.DE CALCULOS - AREAS,DISTANCIAS E AZIMUTES</v>
          </cell>
          <cell r="C2417" t="str">
            <v>%</v>
          </cell>
          <cell r="D2417">
            <v>10</v>
          </cell>
        </row>
        <row r="2418">
          <cell r="A2418" t="str">
            <v>20.01.32</v>
          </cell>
          <cell r="B2418" t="str">
            <v>ACRESCIMO PARA ELABOR.DE CALCULOS - NIVELAM.DE SECCOES TRANSVERSAIS</v>
          </cell>
          <cell r="C2418" t="str">
            <v>%</v>
          </cell>
          <cell r="D2418">
            <v>50</v>
          </cell>
        </row>
        <row r="2419">
          <cell r="A2419" t="str">
            <v>20.01.33</v>
          </cell>
          <cell r="B2419" t="str">
            <v>ACRESCIMO PARA ELABOR.DE CALCULOS - MOVIMENTO DE TERRA</v>
          </cell>
          <cell r="C2419" t="str">
            <v>%</v>
          </cell>
          <cell r="D2419">
            <v>10</v>
          </cell>
        </row>
        <row r="2420">
          <cell r="A2420" t="str">
            <v>20.02.00</v>
          </cell>
          <cell r="B2420" t="str">
            <v>SONDAGEM</v>
          </cell>
        </row>
        <row r="2421">
          <cell r="A2421" t="str">
            <v>20.02.01</v>
          </cell>
          <cell r="B2421" t="str">
            <v>TRADO MANUAL</v>
          </cell>
          <cell r="C2421" t="str">
            <v>M</v>
          </cell>
          <cell r="D2421">
            <v>20.23</v>
          </cell>
        </row>
        <row r="2422">
          <cell r="A2422" t="str">
            <v>20.02.02</v>
          </cell>
          <cell r="B2422" t="str">
            <v>MOBILIZAÇÃO E INSTALAÇÃO DE 1  EQUIPAMENTO P/ EXECUÇÃO DE SONDAGEM A PERCUSSÃO</v>
          </cell>
          <cell r="C2422" t="str">
            <v xml:space="preserve">UN </v>
          </cell>
          <cell r="D2422">
            <v>172.52</v>
          </cell>
        </row>
        <row r="2423">
          <cell r="A2423" t="str">
            <v>20.02.03</v>
          </cell>
          <cell r="B2423" t="str">
            <v>DESLOCAMENTO DE EQUIP. ENTRE FUROS EM TERRENO PLANO, CONSIDERANDO A DIST. ATÉ 100M, P/ SONDAGEM A PERCUSSÃO</v>
          </cell>
          <cell r="C2423" t="str">
            <v>UN</v>
          </cell>
          <cell r="D2423">
            <v>22.93</v>
          </cell>
        </row>
        <row r="2424">
          <cell r="A2424" t="str">
            <v>20.02.04</v>
          </cell>
          <cell r="B2424" t="str">
            <v>DESLOCAMENTO DE EQUIP. ENTRE FUROS EM TERRENO PLANO, CONSIDERANDO A DIST. DE 100 À 200M, P/ FUNDAÇÃO A PERCUSSÃO</v>
          </cell>
          <cell r="C2424" t="str">
            <v>UN</v>
          </cell>
          <cell r="D2424">
            <v>45.86</v>
          </cell>
        </row>
        <row r="2425">
          <cell r="A2425" t="str">
            <v>20.02.05</v>
          </cell>
          <cell r="B2425" t="str">
            <v>DESLOCAMENTO DE EQUIP. ENTRE FUROS EM TERRENO PLANO, CONSIDERANDO A DIST.ACIMA DE 200M, P/SONDAGEM A PERCUSSÃO</v>
          </cell>
          <cell r="C2425" t="str">
            <v>UN</v>
          </cell>
          <cell r="D2425">
            <v>68.78</v>
          </cell>
        </row>
        <row r="2426">
          <cell r="A2426" t="str">
            <v>20.02.06</v>
          </cell>
          <cell r="B2426" t="str">
            <v>DESLOCAMENTO DE EQUIP. ENTRE FUROS EM TERRENO ACIDENTADO, CONSIDERANDO A DIST. ATÉ 50M, P/ SONDAGEM A PERCUSSÃO</v>
          </cell>
          <cell r="C2426" t="str">
            <v>UN</v>
          </cell>
          <cell r="D2426">
            <v>22.93</v>
          </cell>
        </row>
        <row r="2427">
          <cell r="A2427" t="str">
            <v>20.02.07</v>
          </cell>
          <cell r="B2427" t="str">
            <v>DESLOCAMENTO DE EQUIP.ENTRE FUROS EM TERRENO ACIDENTADO, CONSIDERANDO A DIST. ACIMA DE 50M, P/SONDAGEM A PERCUSSÃO</v>
          </cell>
          <cell r="C2427" t="str">
            <v>UN</v>
          </cell>
          <cell r="D2427">
            <v>38.78</v>
          </cell>
        </row>
        <row r="2428">
          <cell r="A2428" t="str">
            <v>20.02.08</v>
          </cell>
          <cell r="B2428" t="str">
            <v>EXECUÇÃO DE PLATAFORMA EM TERRENO ALAGADIÇO OU ACIDENTADO, P/SONDAGEM A PERCUSSÃO</v>
          </cell>
          <cell r="C2428" t="str">
            <v>UN</v>
          </cell>
          <cell r="D2428">
            <v>105.45</v>
          </cell>
        </row>
        <row r="2429">
          <cell r="A2429" t="str">
            <v>20.02.09</v>
          </cell>
          <cell r="B2429" t="str">
            <v>PERFURAÇÃO E EXECUÇÃO DE ENSAIO PENETROMÉTRICO OU DE LAVAGEM POR TEMPO</v>
          </cell>
          <cell r="C2429" t="str">
            <v>M</v>
          </cell>
          <cell r="D2429">
            <v>41.03</v>
          </cell>
        </row>
        <row r="2430">
          <cell r="A2430" t="str">
            <v>20.03.00</v>
          </cell>
          <cell r="B2430" t="str">
            <v>SERVICOS TECNICOS</v>
          </cell>
        </row>
        <row r="2431">
          <cell r="A2431" t="str">
            <v>20.03.01</v>
          </cell>
          <cell r="B2431" t="str">
            <v>COORDENADOR GERAL</v>
          </cell>
          <cell r="C2431" t="str">
            <v>H</v>
          </cell>
          <cell r="D2431">
            <v>163.03</v>
          </cell>
        </row>
        <row r="2432">
          <cell r="A2432" t="str">
            <v>20.03.02</v>
          </cell>
          <cell r="B2432" t="str">
            <v>PROFISSIONAL DE NIVEL SUPERIOR SENIOR</v>
          </cell>
          <cell r="C2432" t="str">
            <v>H</v>
          </cell>
          <cell r="D2432">
            <v>58.6</v>
          </cell>
        </row>
        <row r="2433">
          <cell r="A2433" t="str">
            <v>20.03.03</v>
          </cell>
          <cell r="B2433" t="str">
            <v>PROFISSIONAL DE NIVEL SUPERIOR JUNIOR</v>
          </cell>
          <cell r="C2433" t="str">
            <v>H</v>
          </cell>
          <cell r="D2433">
            <v>34.39</v>
          </cell>
        </row>
        <row r="2434">
          <cell r="A2434" t="str">
            <v>20.03.04</v>
          </cell>
          <cell r="B2434" t="str">
            <v>FISCAL DE OBRA</v>
          </cell>
          <cell r="C2434" t="str">
            <v>H</v>
          </cell>
          <cell r="D2434">
            <v>15.34</v>
          </cell>
        </row>
        <row r="2435">
          <cell r="A2435" t="str">
            <v>20.03.05</v>
          </cell>
          <cell r="B2435" t="str">
            <v>PROJETISTA</v>
          </cell>
          <cell r="C2435" t="str">
            <v>H</v>
          </cell>
          <cell r="D2435">
            <v>37.200000000000003</v>
          </cell>
        </row>
        <row r="2436">
          <cell r="A2436" t="str">
            <v>20.03.06</v>
          </cell>
          <cell r="B2436" t="str">
            <v>DESENHISTA PROJETISTA</v>
          </cell>
          <cell r="C2436" t="str">
            <v>H</v>
          </cell>
          <cell r="D2436">
            <v>21.59</v>
          </cell>
        </row>
        <row r="2437">
          <cell r="A2437" t="str">
            <v>20.03.07</v>
          </cell>
          <cell r="B2437" t="str">
            <v>COORDENADOR SETORIAL</v>
          </cell>
          <cell r="C2437" t="str">
            <v>H</v>
          </cell>
          <cell r="D2437">
            <v>126.53</v>
          </cell>
        </row>
        <row r="2438">
          <cell r="A2438" t="str">
            <v>20.03.08</v>
          </cell>
          <cell r="B2438" t="str">
            <v>CONSULTOR</v>
          </cell>
          <cell r="C2438" t="str">
            <v>H</v>
          </cell>
          <cell r="D2438">
            <v>151.21</v>
          </cell>
        </row>
        <row r="2439">
          <cell r="A2439" t="str">
            <v>20.03.09</v>
          </cell>
          <cell r="B2439" t="str">
            <v>PROJESTISTA CADISTA</v>
          </cell>
          <cell r="C2439" t="str">
            <v>H</v>
          </cell>
          <cell r="D2439">
            <v>21.59</v>
          </cell>
        </row>
        <row r="2440">
          <cell r="A2440" t="str">
            <v>20.03.10</v>
          </cell>
          <cell r="B2440" t="str">
            <v>LEVANTAMENTO CADASTRAL DE EDIFICACAO ATE 500M2</v>
          </cell>
          <cell r="C2440" t="str">
            <v>GL</v>
          </cell>
          <cell r="D2440">
            <v>2262.64</v>
          </cell>
        </row>
        <row r="2441">
          <cell r="A2441" t="str">
            <v>20.03.11</v>
          </cell>
          <cell r="B2441" t="str">
            <v>LEVANTAMENTO CADASTRAL DE EDIFICACAO EXECEDENTE A 500M2</v>
          </cell>
          <cell r="C2441" t="str">
            <v>M2</v>
          </cell>
          <cell r="D2441">
            <v>4.53</v>
          </cell>
        </row>
        <row r="2442">
          <cell r="A2442" t="str">
            <v>20.03.12</v>
          </cell>
          <cell r="B2442" t="str">
            <v>LEVANTAMENTO CADASTRAL INST ELETRICAS ATE 500M2</v>
          </cell>
          <cell r="C2442" t="str">
            <v>GL</v>
          </cell>
          <cell r="D2442">
            <v>659.8</v>
          </cell>
        </row>
        <row r="2443">
          <cell r="A2443" t="str">
            <v>20.03.13</v>
          </cell>
          <cell r="B2443" t="str">
            <v>LEVANTAMENTO CADASTRAL INST ELETRICAS EXECEDENTE A 500M2</v>
          </cell>
          <cell r="C2443" t="str">
            <v>M2</v>
          </cell>
          <cell r="D2443">
            <v>1.1000000000000001</v>
          </cell>
        </row>
        <row r="2444">
          <cell r="A2444" t="str">
            <v>20.03.14</v>
          </cell>
          <cell r="B2444" t="str">
            <v>LEVANTAMENTO CADASTRAL INST.HIDRO SANITARIAS ATE 500M2</v>
          </cell>
          <cell r="C2444" t="str">
            <v>UN</v>
          </cell>
          <cell r="D2444">
            <v>659.8</v>
          </cell>
        </row>
        <row r="2445">
          <cell r="A2445" t="str">
            <v>20.03.15</v>
          </cell>
          <cell r="B2445" t="str">
            <v>LEVANTAMENTO CADASTRAL INST.HIDRO-SANITARIAS EXEC.A 500M2</v>
          </cell>
          <cell r="C2445" t="str">
            <v>M2</v>
          </cell>
          <cell r="D2445">
            <v>1.1000000000000001</v>
          </cell>
        </row>
        <row r="2446">
          <cell r="A2446" t="str">
            <v>20.03.16</v>
          </cell>
          <cell r="B2446" t="str">
            <v>AS BUILT FORMATO A0</v>
          </cell>
          <cell r="C2446" t="str">
            <v>UN</v>
          </cell>
          <cell r="D2446">
            <v>982.09</v>
          </cell>
        </row>
        <row r="2447">
          <cell r="A2447" t="str">
            <v>20.03.17</v>
          </cell>
          <cell r="B2447" t="str">
            <v>AS BUILT FORMATO A1</v>
          </cell>
          <cell r="C2447" t="str">
            <v>UN</v>
          </cell>
          <cell r="D2447">
            <v>714.97</v>
          </cell>
        </row>
        <row r="2448">
          <cell r="A2448" t="str">
            <v>20.03.18</v>
          </cell>
          <cell r="B2448" t="str">
            <v>DESENVOLVIMENTO DE PROJETO EXECUTIVO FORMATO A0</v>
          </cell>
          <cell r="C2448" t="str">
            <v>UN</v>
          </cell>
          <cell r="D2448">
            <v>2824</v>
          </cell>
        </row>
        <row r="2449">
          <cell r="A2449" t="str">
            <v>20.03.19</v>
          </cell>
          <cell r="B2449" t="str">
            <v>DESENVOLVIMENTO DE PROJETO EXECUTIVO FORMATO A1</v>
          </cell>
          <cell r="C2449" t="str">
            <v>UN</v>
          </cell>
          <cell r="D2449">
            <v>1810.44</v>
          </cell>
        </row>
        <row r="2450">
          <cell r="A2450" t="str">
            <v>20.03.50</v>
          </cell>
          <cell r="B2450" t="str">
            <v>SERVIÇO DE PLOTAGEM EM PAPEL SULFITE - TAMANHO A1 - PRETO E BRANCO</v>
          </cell>
          <cell r="C2450" t="str">
            <v>UN</v>
          </cell>
          <cell r="D2450">
            <v>4.8</v>
          </cell>
        </row>
        <row r="2451">
          <cell r="A2451" t="str">
            <v>20.03.51</v>
          </cell>
          <cell r="B2451" t="str">
            <v>SERVIÇO DE PLOTAGEM EM PAPEL SULFITE TAMANHO A0 - PRETO E BRANCO</v>
          </cell>
          <cell r="C2451" t="str">
            <v>UN</v>
          </cell>
          <cell r="D2451">
            <v>5.98</v>
          </cell>
        </row>
        <row r="2452">
          <cell r="A2452" t="str">
            <v>20.03.52</v>
          </cell>
          <cell r="B2452" t="str">
            <v>SERVIÇO DE PLOTAGEM EM PAPEL SULFITE TAMANHO A1 - COLORIDA</v>
          </cell>
          <cell r="C2452" t="str">
            <v>UN</v>
          </cell>
          <cell r="D2452">
            <v>5.67</v>
          </cell>
        </row>
        <row r="2453">
          <cell r="A2453" t="str">
            <v>20.03.53</v>
          </cell>
          <cell r="B2453" t="str">
            <v>SERVIÇO DE PLOTAGEM EM PAPEL SULFITE TAMANHO A0 - COLORIDA</v>
          </cell>
          <cell r="C2453" t="str">
            <v>UN</v>
          </cell>
          <cell r="D2453">
            <v>8.01</v>
          </cell>
        </row>
        <row r="2454">
          <cell r="A2454" t="str">
            <v>20.03.54</v>
          </cell>
          <cell r="B2454" t="str">
            <v>CÓPIA XEROX EM TAMANHO OFÍCIO - UMA FACE - PRETO E BRANCO</v>
          </cell>
          <cell r="C2454" t="str">
            <v>UN</v>
          </cell>
          <cell r="D2454">
            <v>0.15</v>
          </cell>
        </row>
        <row r="2455">
          <cell r="A2455" t="str">
            <v>20.03.55</v>
          </cell>
          <cell r="B2455" t="str">
            <v>CÓPIA XEROX EM TAMANHO OFÍCIO - UMA FACE - COLORIDA</v>
          </cell>
          <cell r="C2455" t="str">
            <v>UN</v>
          </cell>
          <cell r="D2455">
            <v>1.48</v>
          </cell>
        </row>
        <row r="2456">
          <cell r="A2456" t="str">
            <v>20.03.56</v>
          </cell>
          <cell r="B2456" t="str">
            <v>CÓPIA XEROX EM TAMANHO A3 - UMA FACE - PRETO E BRANCO</v>
          </cell>
          <cell r="C2456" t="str">
            <v>UN</v>
          </cell>
          <cell r="D2456">
            <v>0.38</v>
          </cell>
        </row>
        <row r="2457">
          <cell r="A2457" t="str">
            <v>20.03.57</v>
          </cell>
          <cell r="B2457" t="str">
            <v>CÓPIA XEROX EM TAMANHO A3 - UMA FACE - COLORIDA</v>
          </cell>
          <cell r="C2457" t="str">
            <v>UN</v>
          </cell>
          <cell r="D2457">
            <v>3.07</v>
          </cell>
        </row>
        <row r="2458">
          <cell r="A2458" t="str">
            <v>20.03.58</v>
          </cell>
          <cell r="B2458" t="str">
            <v>CÓPIA XEROX - PRETO E BRANCO</v>
          </cell>
          <cell r="C2458" t="str">
            <v>M2</v>
          </cell>
          <cell r="D2458">
            <v>10.69</v>
          </cell>
        </row>
        <row r="2459">
          <cell r="A2459" t="str">
            <v>20.06.00</v>
          </cell>
          <cell r="B2459" t="str">
            <v>CONTROLE TECNOLÓGICO</v>
          </cell>
        </row>
        <row r="2460">
          <cell r="A2460" t="str">
            <v>20.06.01</v>
          </cell>
          <cell r="B2460" t="str">
            <v>CONCRETO - ESTUDOS E ENSAIOS</v>
          </cell>
          <cell r="C2460" t="str">
            <v>M2</v>
          </cell>
          <cell r="D2460">
            <v>2293.13</v>
          </cell>
        </row>
        <row r="2461">
          <cell r="A2461" t="str">
            <v>20.06.02</v>
          </cell>
          <cell r="B2461" t="str">
            <v>CONCRETO - ENSAIOS DE RUPTURA A COMPRESSAO (CORPOS DE PROVA)</v>
          </cell>
          <cell r="C2461" t="str">
            <v>UN</v>
          </cell>
          <cell r="D2461">
            <v>10.64</v>
          </cell>
        </row>
        <row r="2462">
          <cell r="A2462" t="str">
            <v>20.06.11</v>
          </cell>
          <cell r="B2462" t="str">
            <v>ACO - ENSAIOS DE TRACAO EM BARRAS</v>
          </cell>
          <cell r="C2462" t="str">
            <v>UN</v>
          </cell>
          <cell r="D2462">
            <v>19.53</v>
          </cell>
        </row>
        <row r="2463">
          <cell r="A2463" t="str">
            <v>20.06.12</v>
          </cell>
          <cell r="B2463" t="str">
            <v>ACO - ENSAIOS DE DOBRAMENTO EM BARRAS</v>
          </cell>
          <cell r="C2463" t="str">
            <v>UN</v>
          </cell>
          <cell r="D2463">
            <v>7.85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AB33P2"/>
      <sheetName val="PADRÃO"/>
    </sheetNames>
    <sheetDataSet>
      <sheetData sheetId="0" refreshError="1">
        <row r="1">
          <cell r="A1" t="str">
            <v>CÓDIGO</v>
          </cell>
          <cell r="B1" t="str">
            <v>DESCRIÇÃO</v>
          </cell>
          <cell r="C1" t="str">
            <v>UN</v>
          </cell>
          <cell r="D1" t="str">
            <v>CUSTO UNITÁRIO</v>
          </cell>
          <cell r="E1" t="str">
            <v>DATA BASE</v>
          </cell>
          <cell r="F1" t="str">
            <v>ORIGEM</v>
          </cell>
        </row>
        <row r="2">
          <cell r="A2" t="str">
            <v>01.0.000</v>
          </cell>
          <cell r="B2" t="str">
            <v>Serviços preliminares</v>
          </cell>
        </row>
        <row r="3">
          <cell r="A3" t="str">
            <v>01.A.001</v>
          </cell>
          <cell r="B3" t="str">
            <v>Espalhamento dentro da obra</v>
          </cell>
          <cell r="C3" t="str">
            <v>M3</v>
          </cell>
          <cell r="D3">
            <v>5.93</v>
          </cell>
          <cell r="E3">
            <v>38718</v>
          </cell>
          <cell r="F3" t="str">
            <v>DEPAVE</v>
          </cell>
        </row>
        <row r="4">
          <cell r="A4" t="str">
            <v>01.A.005</v>
          </cell>
          <cell r="B4" t="str">
            <v>Retirada de tapumes</v>
          </cell>
          <cell r="C4" t="str">
            <v>M2</v>
          </cell>
          <cell r="D4">
            <v>6.09</v>
          </cell>
          <cell r="E4">
            <v>38108</v>
          </cell>
          <cell r="F4" t="str">
            <v>EDIF</v>
          </cell>
        </row>
        <row r="5">
          <cell r="A5" t="str">
            <v>01.A.012</v>
          </cell>
          <cell r="B5" t="str">
            <v>Transporte a 100m - em direção horizontal - de materiais</v>
          </cell>
          <cell r="C5" t="str">
            <v>M3</v>
          </cell>
          <cell r="D5">
            <v>12.38</v>
          </cell>
          <cell r="E5">
            <v>35431</v>
          </cell>
          <cell r="F5" t="str">
            <v>EDIF</v>
          </cell>
        </row>
        <row r="6">
          <cell r="A6" t="str">
            <v>01.A.013</v>
          </cell>
          <cell r="B6" t="str">
            <v>Escavação mec, carga e remoção de terra até dist média 1 km</v>
          </cell>
          <cell r="C6" t="str">
            <v>M3</v>
          </cell>
          <cell r="D6">
            <v>8.2899999999999991</v>
          </cell>
          <cell r="E6">
            <v>38718</v>
          </cell>
          <cell r="F6" t="str">
            <v>SIURB</v>
          </cell>
        </row>
        <row r="7">
          <cell r="A7" t="str">
            <v>01.A.014</v>
          </cell>
          <cell r="B7" t="str">
            <v>Fornec terra,incl escav,carga,transp até dist média 1km,aterro compc</v>
          </cell>
          <cell r="C7" t="str">
            <v>M3</v>
          </cell>
          <cell r="D7">
            <v>3.55</v>
          </cell>
          <cell r="E7">
            <v>35431</v>
          </cell>
          <cell r="F7" t="str">
            <v>SVP</v>
          </cell>
        </row>
        <row r="8">
          <cell r="A8" t="str">
            <v>01.A.015</v>
          </cell>
          <cell r="B8" t="str">
            <v>Carga e remoção de terra até a distância média de 1,00 km</v>
          </cell>
          <cell r="C8" t="str">
            <v>M3</v>
          </cell>
          <cell r="D8">
            <v>2.4700000000000002</v>
          </cell>
          <cell r="E8">
            <v>35431</v>
          </cell>
          <cell r="F8" t="str">
            <v>SVP</v>
          </cell>
        </row>
        <row r="9">
          <cell r="A9" t="str">
            <v>01.A.019</v>
          </cell>
          <cell r="B9" t="str">
            <v>Aluguel de container "vão livre", medidas aprox. 2,40 x  6,00 m</v>
          </cell>
          <cell r="C9" t="str">
            <v>MS</v>
          </cell>
          <cell r="D9">
            <v>139.41999999999999</v>
          </cell>
          <cell r="E9">
            <v>35431</v>
          </cell>
          <cell r="F9" t="str">
            <v>DEPAVE</v>
          </cell>
        </row>
        <row r="10">
          <cell r="A10" t="str">
            <v>01.A.020</v>
          </cell>
          <cell r="B10" t="str">
            <v>Aluguel de container sanitário duplo c/ duas cabines individuais,  aprox. 2,40 x  4,00 m</v>
          </cell>
          <cell r="C10" t="str">
            <v>MS</v>
          </cell>
          <cell r="D10">
            <v>125.75</v>
          </cell>
          <cell r="E10">
            <v>35431</v>
          </cell>
          <cell r="F10" t="str">
            <v>DEPAVE</v>
          </cell>
        </row>
        <row r="11">
          <cell r="A11" t="str">
            <v>01.A.021</v>
          </cell>
          <cell r="B11" t="str">
            <v>Transporte de containers - ida e volta</v>
          </cell>
          <cell r="C11" t="str">
            <v>H</v>
          </cell>
          <cell r="D11">
            <v>26.71</v>
          </cell>
          <cell r="E11">
            <v>35431</v>
          </cell>
          <cell r="F11" t="str">
            <v>SVP</v>
          </cell>
        </row>
        <row r="12">
          <cell r="A12" t="str">
            <v>01.A.022</v>
          </cell>
          <cell r="B12" t="str">
            <v>Aluguel de container "vão livre", medidas aprox. 2,40 x  6,00 m</v>
          </cell>
          <cell r="C12" t="str">
            <v>MS</v>
          </cell>
          <cell r="D12">
            <v>170</v>
          </cell>
          <cell r="E12">
            <v>36678</v>
          </cell>
          <cell r="F12" t="str">
            <v>DEPAVE</v>
          </cell>
        </row>
        <row r="13">
          <cell r="A13" t="str">
            <v>01.A.023</v>
          </cell>
          <cell r="B13" t="str">
            <v>Aluguel de container sanitário duplo c/ duas cabines individuais,  aprox. 2,40 x  4,00 m</v>
          </cell>
          <cell r="C13" t="str">
            <v>MS</v>
          </cell>
          <cell r="D13">
            <v>153.33000000000001</v>
          </cell>
          <cell r="E13">
            <v>36678</v>
          </cell>
          <cell r="F13" t="str">
            <v>DEPAVE</v>
          </cell>
        </row>
        <row r="14">
          <cell r="A14" t="str">
            <v>01.A.024</v>
          </cell>
          <cell r="B14" t="str">
            <v>Transporte de containers - ida e volta</v>
          </cell>
          <cell r="C14" t="str">
            <v>H</v>
          </cell>
          <cell r="D14">
            <v>35.32</v>
          </cell>
          <cell r="E14">
            <v>36678</v>
          </cell>
          <cell r="F14" t="str">
            <v>SVP</v>
          </cell>
        </row>
        <row r="15">
          <cell r="A15" t="str">
            <v>01.A.056</v>
          </cell>
          <cell r="B15" t="str">
            <v>Poço de visita - tipo 1</v>
          </cell>
          <cell r="C15" t="str">
            <v>UN</v>
          </cell>
          <cell r="D15">
            <v>1040.23</v>
          </cell>
          <cell r="E15">
            <v>37408</v>
          </cell>
          <cell r="F15" t="str">
            <v>SIURB</v>
          </cell>
        </row>
        <row r="16">
          <cell r="A16" t="str">
            <v>01.A.057</v>
          </cell>
          <cell r="B16" t="str">
            <v>Tampão de ferro fundido, tipo PMSP, forn. e assent.</v>
          </cell>
          <cell r="C16" t="str">
            <v>UN</v>
          </cell>
          <cell r="D16">
            <v>714.58</v>
          </cell>
          <cell r="E16">
            <v>38718</v>
          </cell>
          <cell r="F16" t="str">
            <v>SVP</v>
          </cell>
        </row>
        <row r="17">
          <cell r="A17" t="str">
            <v>01.A.058</v>
          </cell>
          <cell r="B17" t="str">
            <v>Boca de lobo dupla</v>
          </cell>
          <cell r="C17" t="str">
            <v>UN</v>
          </cell>
          <cell r="D17">
            <v>815.43</v>
          </cell>
          <cell r="E17">
            <v>37408</v>
          </cell>
          <cell r="F17" t="str">
            <v>SIURB</v>
          </cell>
        </row>
        <row r="18">
          <cell r="A18" t="str">
            <v>01.A.059</v>
          </cell>
          <cell r="B18" t="str">
            <v>Enrocamento de pedra em taludes</v>
          </cell>
          <cell r="C18" t="str">
            <v>M3</v>
          </cell>
          <cell r="D18">
            <v>76.8</v>
          </cell>
          <cell r="E18">
            <v>37408</v>
          </cell>
          <cell r="F18" t="str">
            <v>SIURB</v>
          </cell>
        </row>
        <row r="19">
          <cell r="A19" t="str">
            <v>01.A.060</v>
          </cell>
          <cell r="B19" t="str">
            <v>Abertura de cx. p/ vias, h = 25 cm</v>
          </cell>
          <cell r="C19" t="str">
            <v>M2</v>
          </cell>
          <cell r="D19">
            <v>3.95</v>
          </cell>
          <cell r="E19">
            <v>36526</v>
          </cell>
          <cell r="F19" t="str">
            <v>SVP</v>
          </cell>
        </row>
        <row r="20">
          <cell r="A20" t="str">
            <v>01.A.061</v>
          </cell>
          <cell r="B20" t="str">
            <v>Rem. de terra além do 1° km, até a dist. média de ida e volta de 30 km</v>
          </cell>
          <cell r="C20" t="str">
            <v>M3</v>
          </cell>
          <cell r="D20">
            <v>19.16</v>
          </cell>
          <cell r="E20">
            <v>37408</v>
          </cell>
          <cell r="F20" t="str">
            <v>SIURB</v>
          </cell>
        </row>
        <row r="21">
          <cell r="A21" t="str">
            <v>01.A.062</v>
          </cell>
          <cell r="B21" t="str">
            <v>Compactação de terra, medida no aterro</v>
          </cell>
          <cell r="C21" t="str">
            <v>M3</v>
          </cell>
          <cell r="D21">
            <v>5.53</v>
          </cell>
          <cell r="E21">
            <v>37408</v>
          </cell>
          <cell r="F21" t="str">
            <v>SIURB</v>
          </cell>
        </row>
        <row r="22">
          <cell r="A22" t="str">
            <v>01.A.063</v>
          </cell>
          <cell r="B22" t="str">
            <v>Rem. de terra além do 1° km, até a dist. média de ida e volta de 20 km</v>
          </cell>
          <cell r="C22" t="str">
            <v>M3</v>
          </cell>
          <cell r="D22">
            <v>15.01</v>
          </cell>
          <cell r="E22">
            <v>37408</v>
          </cell>
          <cell r="F22" t="str">
            <v>SIURB</v>
          </cell>
        </row>
        <row r="23">
          <cell r="A23" t="str">
            <v>01.A.064</v>
          </cell>
          <cell r="B23" t="str">
            <v>Caminhão basculante 4,0 m3</v>
          </cell>
          <cell r="C23" t="str">
            <v>H</v>
          </cell>
          <cell r="D23">
            <v>32.22</v>
          </cell>
          <cell r="E23">
            <v>36526</v>
          </cell>
          <cell r="F23" t="str">
            <v>SVP</v>
          </cell>
        </row>
        <row r="24">
          <cell r="A24" t="str">
            <v>01.A.065</v>
          </cell>
          <cell r="B24" t="str">
            <v>Caminhão c/ carroceria de madeira 6T</v>
          </cell>
          <cell r="C24" t="str">
            <v>H</v>
          </cell>
          <cell r="D24">
            <v>31.47</v>
          </cell>
          <cell r="E24">
            <v>36526</v>
          </cell>
          <cell r="F24" t="str">
            <v>SVP</v>
          </cell>
        </row>
        <row r="25">
          <cell r="A25" t="str">
            <v>01.A.066</v>
          </cell>
          <cell r="B25" t="str">
            <v>Caminhão c/ guindaste</v>
          </cell>
          <cell r="C25" t="str">
            <v>H</v>
          </cell>
          <cell r="D25">
            <v>34.28</v>
          </cell>
          <cell r="E25">
            <v>36526</v>
          </cell>
          <cell r="F25" t="str">
            <v>SVP</v>
          </cell>
        </row>
        <row r="26">
          <cell r="A26" t="str">
            <v>01.A.067</v>
          </cell>
          <cell r="B26" t="str">
            <v>Caminhão c/ guindaste e cesto elevatório - 25/30 metros</v>
          </cell>
          <cell r="C26" t="str">
            <v>H</v>
          </cell>
          <cell r="D26">
            <v>50.75</v>
          </cell>
          <cell r="E26">
            <v>36526</v>
          </cell>
          <cell r="F26" t="str">
            <v>DEPAVE</v>
          </cell>
        </row>
        <row r="27">
          <cell r="A27" t="str">
            <v>01.A.068</v>
          </cell>
          <cell r="B27" t="str">
            <v>Arrancamento e remoção de canalização diam. &gt; 60 cm</v>
          </cell>
          <cell r="C27" t="str">
            <v>M</v>
          </cell>
          <cell r="D27">
            <v>74.25</v>
          </cell>
          <cell r="E27">
            <v>37408</v>
          </cell>
          <cell r="F27" t="str">
            <v>SIURB</v>
          </cell>
        </row>
        <row r="28">
          <cell r="A28" t="str">
            <v>01.A.069</v>
          </cell>
          <cell r="B28" t="str">
            <v>Escavação mecânica p/ fund. e valas prof. &lt;= 4,00 m</v>
          </cell>
          <cell r="C28" t="str">
            <v>M3</v>
          </cell>
          <cell r="D28">
            <v>5.08</v>
          </cell>
          <cell r="E28">
            <v>38718</v>
          </cell>
          <cell r="F28" t="str">
            <v>SIURB</v>
          </cell>
        </row>
        <row r="29">
          <cell r="A29" t="str">
            <v>01.A.070</v>
          </cell>
          <cell r="B29" t="str">
            <v>Aluguel mensal de container metálico - escritório com WC - 2,30 x 6,00 x 2,50 M</v>
          </cell>
          <cell r="C29" t="str">
            <v>UN</v>
          </cell>
          <cell r="D29">
            <v>362.97</v>
          </cell>
          <cell r="E29">
            <v>37408</v>
          </cell>
          <cell r="F29" t="str">
            <v>DEPAVE</v>
          </cell>
        </row>
        <row r="30">
          <cell r="A30" t="str">
            <v>01.A.071</v>
          </cell>
          <cell r="B30" t="str">
            <v>Apiloamento com nivelamento do terreno</v>
          </cell>
          <cell r="C30" t="str">
            <v>M2</v>
          </cell>
          <cell r="D30">
            <v>17.989999999999998</v>
          </cell>
          <cell r="E30">
            <v>38718</v>
          </cell>
          <cell r="F30" t="str">
            <v>DEPAVE</v>
          </cell>
        </row>
        <row r="31">
          <cell r="A31" t="str">
            <v>01.A.072</v>
          </cell>
          <cell r="B31" t="str">
            <v>Tapume chapa compensada resinada 10mm</v>
          </cell>
          <cell r="C31" t="str">
            <v>M2</v>
          </cell>
          <cell r="D31">
            <v>32.340000000000003</v>
          </cell>
          <cell r="E31">
            <v>38108</v>
          </cell>
          <cell r="F31" t="str">
            <v>DEPAVE</v>
          </cell>
        </row>
        <row r="32">
          <cell r="A32" t="str">
            <v>01.A.073</v>
          </cell>
          <cell r="B32" t="str">
            <v>Locação de obra (execução de gabarito)</v>
          </cell>
          <cell r="C32" t="str">
            <v>M2</v>
          </cell>
          <cell r="D32">
            <v>2.57</v>
          </cell>
          <cell r="E32">
            <v>38108</v>
          </cell>
          <cell r="F32" t="str">
            <v>DEPAVE</v>
          </cell>
        </row>
        <row r="33">
          <cell r="A33" t="str">
            <v>01.A.074</v>
          </cell>
          <cell r="B33" t="str">
            <v>Carga manual de terra</v>
          </cell>
          <cell r="C33" t="str">
            <v>M3</v>
          </cell>
          <cell r="D33">
            <v>16.09</v>
          </cell>
          <cell r="E33">
            <v>38108</v>
          </cell>
          <cell r="F33" t="str">
            <v>DEPAVE</v>
          </cell>
        </row>
        <row r="34">
          <cell r="A34" t="str">
            <v>01.A.075</v>
          </cell>
          <cell r="B34" t="str">
            <v>Caixa de Passagem 1,60x1,60x1,65</v>
          </cell>
          <cell r="C34" t="str">
            <v>UN</v>
          </cell>
          <cell r="D34">
            <v>927.53</v>
          </cell>
          <cell r="E34">
            <v>38718</v>
          </cell>
          <cell r="F34" t="str">
            <v>DEPAVE</v>
          </cell>
        </row>
        <row r="35">
          <cell r="A35" t="str">
            <v>02.0.000</v>
          </cell>
          <cell r="B35" t="str">
            <v>Fundações</v>
          </cell>
        </row>
        <row r="36">
          <cell r="A36" t="str">
            <v>02.A.009</v>
          </cell>
          <cell r="B36" t="str">
            <v>Mobilização e desmobilização de equipto p/estaca pré-moldada</v>
          </cell>
          <cell r="C36" t="str">
            <v>UN</v>
          </cell>
          <cell r="D36">
            <v>993.87</v>
          </cell>
          <cell r="E36">
            <v>35431</v>
          </cell>
          <cell r="F36" t="str">
            <v>EDIF</v>
          </cell>
        </row>
        <row r="37">
          <cell r="A37" t="str">
            <v>02.A.010</v>
          </cell>
          <cell r="B37" t="str">
            <v>Estaca raiz diâmetro 10 cm</v>
          </cell>
          <cell r="C37" t="str">
            <v>M</v>
          </cell>
          <cell r="D37">
            <v>32.590000000000003</v>
          </cell>
          <cell r="E37">
            <v>35431</v>
          </cell>
          <cell r="F37" t="str">
            <v>EDIF</v>
          </cell>
        </row>
        <row r="38">
          <cell r="A38" t="str">
            <v>02.A.012</v>
          </cell>
          <cell r="B38" t="str">
            <v>Lastro de brita nº 1</v>
          </cell>
          <cell r="C38" t="str">
            <v>M3</v>
          </cell>
          <cell r="D38">
            <v>35.47</v>
          </cell>
          <cell r="E38">
            <v>36526</v>
          </cell>
          <cell r="F38" t="str">
            <v>DEPAVE</v>
          </cell>
        </row>
        <row r="39">
          <cell r="A39" t="str">
            <v>02.A.013</v>
          </cell>
          <cell r="B39" t="str">
            <v>Lastro de concreto magro -  traço (vol) = 1:3:6</v>
          </cell>
          <cell r="C39" t="str">
            <v>M3</v>
          </cell>
          <cell r="D39">
            <v>171.98</v>
          </cell>
          <cell r="E39">
            <v>36526</v>
          </cell>
          <cell r="F39" t="str">
            <v>DEPAVE</v>
          </cell>
        </row>
        <row r="40">
          <cell r="A40" t="str">
            <v>02.A.015</v>
          </cell>
          <cell r="B40" t="str">
            <v>Broca de concreto - diâmetro de 15 cm</v>
          </cell>
          <cell r="C40" t="str">
            <v>M</v>
          </cell>
          <cell r="D40">
            <v>5.26</v>
          </cell>
          <cell r="E40">
            <v>36526</v>
          </cell>
          <cell r="F40" t="str">
            <v>DEPAVE</v>
          </cell>
        </row>
        <row r="41">
          <cell r="A41" t="str">
            <v>03.0.000</v>
          </cell>
          <cell r="B41" t="str">
            <v>Estrutura</v>
          </cell>
        </row>
        <row r="42">
          <cell r="A42" t="str">
            <v>03.A.006</v>
          </cell>
          <cell r="B42" t="str">
            <v>Limpeza de concreto e armadura com escova de aço</v>
          </cell>
          <cell r="C42" t="str">
            <v>M2</v>
          </cell>
          <cell r="D42">
            <v>1.8</v>
          </cell>
          <cell r="E42">
            <v>35431</v>
          </cell>
          <cell r="F42" t="str">
            <v>EDIF</v>
          </cell>
        </row>
        <row r="43">
          <cell r="A43" t="str">
            <v>03.A.007</v>
          </cell>
          <cell r="B43" t="str">
            <v>Injeção de trincas c/resina epoxídica</v>
          </cell>
          <cell r="C43" t="str">
            <v>M</v>
          </cell>
          <cell r="D43">
            <v>11.79</v>
          </cell>
          <cell r="E43">
            <v>37408</v>
          </cell>
          <cell r="F43" t="str">
            <v>EDIF</v>
          </cell>
        </row>
        <row r="44">
          <cell r="A44" t="str">
            <v>03.A.008</v>
          </cell>
          <cell r="B44" t="str">
            <v>Ponte adesiva epoxídica</v>
          </cell>
          <cell r="C44" t="str">
            <v>M2</v>
          </cell>
          <cell r="D44">
            <v>37.85</v>
          </cell>
          <cell r="E44">
            <v>37408</v>
          </cell>
          <cell r="F44" t="str">
            <v>EDIF</v>
          </cell>
        </row>
        <row r="45">
          <cell r="A45" t="str">
            <v>03.A.009</v>
          </cell>
          <cell r="B45" t="str">
            <v>Corte de concreto</v>
          </cell>
          <cell r="C45" t="str">
            <v>M3</v>
          </cell>
          <cell r="D45">
            <v>906.84</v>
          </cell>
          <cell r="E45">
            <v>35431</v>
          </cell>
          <cell r="F45" t="str">
            <v>EDIF</v>
          </cell>
        </row>
        <row r="46">
          <cell r="A46" t="str">
            <v>03.A.010</v>
          </cell>
          <cell r="B46" t="str">
            <v>Concreto fck=20MPA usinado</v>
          </cell>
          <cell r="C46" t="str">
            <v>M3</v>
          </cell>
          <cell r="D46">
            <v>104.61</v>
          </cell>
          <cell r="E46">
            <v>35431</v>
          </cell>
          <cell r="F46" t="str">
            <v>EDIF</v>
          </cell>
        </row>
        <row r="47">
          <cell r="A47" t="str">
            <v>03.A.011</v>
          </cell>
          <cell r="B47" t="str">
            <v>Polimento p/concreto novo</v>
          </cell>
          <cell r="C47" t="str">
            <v>M2</v>
          </cell>
          <cell r="D47">
            <v>30.73</v>
          </cell>
          <cell r="E47">
            <v>37408</v>
          </cell>
          <cell r="F47" t="str">
            <v>EDIF</v>
          </cell>
        </row>
        <row r="48">
          <cell r="A48" t="str">
            <v>03.A.012</v>
          </cell>
          <cell r="B48" t="str">
            <v>Limpeza, estucamento, lixamento e aplic de verniz p/conc aparente</v>
          </cell>
          <cell r="C48" t="str">
            <v>M2</v>
          </cell>
          <cell r="D48">
            <v>18.5</v>
          </cell>
          <cell r="E48">
            <v>38108</v>
          </cell>
          <cell r="F48" t="str">
            <v>EDIF</v>
          </cell>
        </row>
        <row r="49">
          <cell r="A49" t="str">
            <v>03.A.013</v>
          </cell>
          <cell r="B49" t="str">
            <v>Gabião tipo caixa 1,00x1,00m, fio galv 2,7mm malha 8x10 cm</v>
          </cell>
          <cell r="C49" t="str">
            <v>M3</v>
          </cell>
          <cell r="D49">
            <v>105.08</v>
          </cell>
          <cell r="E49">
            <v>35431</v>
          </cell>
          <cell r="F49" t="str">
            <v>SVP</v>
          </cell>
        </row>
        <row r="50">
          <cell r="A50" t="str">
            <v>03.A.014</v>
          </cell>
          <cell r="B50" t="str">
            <v>Concreto ciclópico</v>
          </cell>
          <cell r="C50" t="str">
            <v>M3</v>
          </cell>
          <cell r="D50">
            <v>220.99</v>
          </cell>
          <cell r="E50">
            <v>38718</v>
          </cell>
          <cell r="F50" t="str">
            <v>EDIF</v>
          </cell>
        </row>
        <row r="51">
          <cell r="A51" t="str">
            <v>03.A.015</v>
          </cell>
          <cell r="B51" t="str">
            <v>Argamassa polimérica projetada esp. de 1 a 3 cm incl. limp. e aplicação</v>
          </cell>
          <cell r="C51" t="str">
            <v>M2</v>
          </cell>
          <cell r="D51">
            <v>140.53</v>
          </cell>
          <cell r="E51">
            <v>38718</v>
          </cell>
          <cell r="F51" t="str">
            <v>DEPAVE</v>
          </cell>
        </row>
        <row r="52">
          <cell r="A52" t="str">
            <v>03.A.016</v>
          </cell>
          <cell r="B52" t="str">
            <v>Placa pré-moldada de concreto</v>
          </cell>
          <cell r="C52" t="str">
            <v>M2</v>
          </cell>
          <cell r="D52">
            <v>82.84</v>
          </cell>
          <cell r="E52">
            <v>37408</v>
          </cell>
          <cell r="F52" t="str">
            <v>DEPAVE</v>
          </cell>
        </row>
        <row r="53">
          <cell r="A53" t="str">
            <v>03.A.017</v>
          </cell>
          <cell r="B53" t="str">
            <v>Demolição de concreto armado com uso de martelete pneumático</v>
          </cell>
          <cell r="C53" t="str">
            <v>M3</v>
          </cell>
          <cell r="D53">
            <v>331.16</v>
          </cell>
          <cell r="E53">
            <v>37408</v>
          </cell>
          <cell r="F53" t="str">
            <v>DEPAVE</v>
          </cell>
        </row>
        <row r="54">
          <cell r="A54" t="str">
            <v>03.A.018</v>
          </cell>
          <cell r="B54" t="str">
            <v>Demolição de banco de concreto - Pq. Trianon</v>
          </cell>
          <cell r="C54" t="str">
            <v>UN</v>
          </cell>
          <cell r="D54">
            <v>33.880000000000003</v>
          </cell>
          <cell r="E54">
            <v>37408</v>
          </cell>
          <cell r="F54" t="str">
            <v>DEPAVE</v>
          </cell>
        </row>
        <row r="55">
          <cell r="A55" t="str">
            <v>03.A.019</v>
          </cell>
          <cell r="B55" t="str">
            <v>Concreto estrutural fck = 25 mpa</v>
          </cell>
          <cell r="C55" t="str">
            <v>M3</v>
          </cell>
          <cell r="D55">
            <v>187.59</v>
          </cell>
          <cell r="E55">
            <v>37408</v>
          </cell>
          <cell r="F55" t="str">
            <v>DEPAVE</v>
          </cell>
        </row>
        <row r="56">
          <cell r="A56" t="str">
            <v>03.A.020</v>
          </cell>
          <cell r="B56" t="str">
            <v>Forma de tubo de papelão - diam. 250mm</v>
          </cell>
          <cell r="C56" t="str">
            <v>M</v>
          </cell>
          <cell r="D56">
            <v>38.58</v>
          </cell>
          <cell r="E56">
            <v>38718</v>
          </cell>
          <cell r="F56" t="str">
            <v>DEPAVE</v>
          </cell>
        </row>
        <row r="57">
          <cell r="A57" t="str">
            <v>04.0.000</v>
          </cell>
          <cell r="B57" t="str">
            <v>Vedos</v>
          </cell>
        </row>
        <row r="58">
          <cell r="A58" t="str">
            <v>04.A.002</v>
          </cell>
          <cell r="B58" t="str">
            <v>Divisória de granito amêndoa - 3,0 cm</v>
          </cell>
          <cell r="C58" t="str">
            <v>M2</v>
          </cell>
          <cell r="D58">
            <v>177.48</v>
          </cell>
          <cell r="E58">
            <v>37408</v>
          </cell>
          <cell r="F58" t="str">
            <v>DEPAVE</v>
          </cell>
        </row>
        <row r="59">
          <cell r="A59" t="str">
            <v>04.A.003</v>
          </cell>
          <cell r="B59" t="str">
            <v>Tijolo maciço comum - requeimado</v>
          </cell>
          <cell r="C59" t="str">
            <v>M2</v>
          </cell>
          <cell r="D59">
            <v>36.14</v>
          </cell>
          <cell r="E59">
            <v>36526</v>
          </cell>
          <cell r="F59" t="str">
            <v>DEPAVE</v>
          </cell>
        </row>
        <row r="60">
          <cell r="A60" t="str">
            <v>04.A.004</v>
          </cell>
          <cell r="B60" t="str">
            <v>Tijolo refratário</v>
          </cell>
          <cell r="C60" t="str">
            <v>M2</v>
          </cell>
          <cell r="D60">
            <v>250.28</v>
          </cell>
          <cell r="E60">
            <v>38718</v>
          </cell>
          <cell r="F60" t="str">
            <v>DEPAVE</v>
          </cell>
        </row>
        <row r="61">
          <cell r="A61" t="str">
            <v>04.A.005</v>
          </cell>
          <cell r="B61" t="str">
            <v>Tela deployee p/reforço de alvenaria</v>
          </cell>
          <cell r="C61" t="str">
            <v>M2</v>
          </cell>
          <cell r="D61">
            <v>8.0500000000000007</v>
          </cell>
          <cell r="E61">
            <v>35431</v>
          </cell>
          <cell r="F61" t="str">
            <v>EDIF</v>
          </cell>
        </row>
        <row r="62">
          <cell r="A62" t="str">
            <v>04.A.006</v>
          </cell>
          <cell r="B62" t="str">
            <v>Fornecimento e espalhamento de pedra rachão</v>
          </cell>
          <cell r="C62" t="str">
            <v>M3</v>
          </cell>
          <cell r="D62">
            <v>32.75</v>
          </cell>
          <cell r="E62">
            <v>35431</v>
          </cell>
          <cell r="F62" t="str">
            <v>DEPAVE</v>
          </cell>
        </row>
        <row r="63">
          <cell r="A63" t="str">
            <v>04.A.007</v>
          </cell>
          <cell r="B63" t="str">
            <v>Divisória em placa de mármore branco - espírito santo - 30 mm</v>
          </cell>
          <cell r="C63" t="str">
            <v>M2</v>
          </cell>
          <cell r="D63">
            <v>180.88</v>
          </cell>
          <cell r="E63">
            <v>36526</v>
          </cell>
          <cell r="F63" t="str">
            <v>DEPAVE</v>
          </cell>
        </row>
        <row r="64">
          <cell r="A64" t="str">
            <v>04.A.008</v>
          </cell>
          <cell r="B64" t="str">
            <v>Fechamento em chapa compensada resinada - 12 mm</v>
          </cell>
          <cell r="C64" t="str">
            <v>UN</v>
          </cell>
          <cell r="D64">
            <v>14.8</v>
          </cell>
          <cell r="E64">
            <v>36526</v>
          </cell>
          <cell r="F64" t="str">
            <v>DEPAVE</v>
          </cell>
        </row>
        <row r="65">
          <cell r="A65" t="str">
            <v>04.A.009</v>
          </cell>
          <cell r="B65" t="str">
            <v>Alvenaria de tijolo cerâmico aparente - 1/2 tijolo</v>
          </cell>
          <cell r="C65" t="str">
            <v>M2</v>
          </cell>
          <cell r="D65">
            <v>55.42</v>
          </cell>
          <cell r="E65">
            <v>37408</v>
          </cell>
          <cell r="F65" t="str">
            <v>DEPAVE</v>
          </cell>
        </row>
        <row r="66">
          <cell r="A66" t="str">
            <v>04.A.010</v>
          </cell>
          <cell r="B66" t="str">
            <v>Alvenaria aparente com bloco estrutural cerâmico - 14 x 19 x 39 cm</v>
          </cell>
          <cell r="C66" t="str">
            <v>M2</v>
          </cell>
          <cell r="D66">
            <v>35.08</v>
          </cell>
          <cell r="E66">
            <v>38718</v>
          </cell>
          <cell r="F66" t="str">
            <v>DEPAVE</v>
          </cell>
        </row>
        <row r="67">
          <cell r="A67" t="str">
            <v>04.A.011</v>
          </cell>
          <cell r="B67" t="str">
            <v>Placa de ardósia - 30 mm de espessura</v>
          </cell>
          <cell r="C67" t="str">
            <v>M2</v>
          </cell>
          <cell r="D67">
            <v>135.72</v>
          </cell>
          <cell r="E67">
            <v>38108</v>
          </cell>
          <cell r="F67" t="str">
            <v>DEPAVE</v>
          </cell>
        </row>
        <row r="68">
          <cell r="A68" t="str">
            <v>04.A.012</v>
          </cell>
          <cell r="B68" t="str">
            <v xml:space="preserve">Bloco para pav. Intertravado de concreto -6 cm </v>
          </cell>
          <cell r="C68" t="str">
            <v>M2</v>
          </cell>
          <cell r="D68">
            <v>17.510000000000002</v>
          </cell>
          <cell r="E68">
            <v>38108</v>
          </cell>
          <cell r="F68" t="str">
            <v>DEPAVE</v>
          </cell>
        </row>
        <row r="69">
          <cell r="A69" t="str">
            <v>04.A.013</v>
          </cell>
          <cell r="B69" t="str">
            <v>Tijolo refratário</v>
          </cell>
          <cell r="C69" t="str">
            <v>M2</v>
          </cell>
          <cell r="D69">
            <v>180.7</v>
          </cell>
          <cell r="E69">
            <v>38718</v>
          </cell>
          <cell r="F69" t="str">
            <v>DEPAVE</v>
          </cell>
        </row>
        <row r="70">
          <cell r="A70" t="str">
            <v>04.A.014</v>
          </cell>
          <cell r="B70" t="str">
            <v>Tela galvanizada ondulada - 3/4" - fio 12</v>
          </cell>
          <cell r="C70" t="str">
            <v>M2</v>
          </cell>
          <cell r="D70">
            <v>29.45</v>
          </cell>
          <cell r="E70">
            <v>38718</v>
          </cell>
          <cell r="F70" t="str">
            <v>DEPAVE</v>
          </cell>
        </row>
        <row r="71">
          <cell r="A71" t="str">
            <v>05.0.000</v>
          </cell>
          <cell r="B71" t="str">
            <v>Impermeabilizações</v>
          </cell>
          <cell r="C71" t="str">
            <v xml:space="preserve">UN </v>
          </cell>
          <cell r="D71">
            <v>39.6</v>
          </cell>
          <cell r="E71">
            <v>38718</v>
          </cell>
          <cell r="F71" t="str">
            <v>DEPAVE</v>
          </cell>
        </row>
        <row r="72">
          <cell r="A72" t="str">
            <v>06.0.000</v>
          </cell>
          <cell r="B72" t="str">
            <v>Coberturas</v>
          </cell>
        </row>
        <row r="73">
          <cell r="A73" t="str">
            <v>06.A.008</v>
          </cell>
          <cell r="B73" t="str">
            <v>Telha de barro cozido - romana</v>
          </cell>
          <cell r="C73" t="str">
            <v>M2</v>
          </cell>
          <cell r="D73">
            <v>12.07</v>
          </cell>
          <cell r="E73">
            <v>35431</v>
          </cell>
          <cell r="F73" t="str">
            <v>DEPAVE</v>
          </cell>
        </row>
        <row r="74">
          <cell r="A74" t="str">
            <v>06.A.009</v>
          </cell>
          <cell r="B74" t="str">
            <v>Cobertura em policarbonato alveolar colocada</v>
          </cell>
          <cell r="C74" t="str">
            <v>M2</v>
          </cell>
          <cell r="D74">
            <v>180.65</v>
          </cell>
          <cell r="E74">
            <v>35431</v>
          </cell>
          <cell r="F74" t="str">
            <v>EDIF</v>
          </cell>
        </row>
        <row r="75">
          <cell r="A75" t="str">
            <v>06.A.010</v>
          </cell>
          <cell r="B75" t="str">
            <v>Pilar sanduiche com vigas de peroba 6 x 16, incl. ferragens</v>
          </cell>
          <cell r="C75" t="str">
            <v>M</v>
          </cell>
          <cell r="D75">
            <v>27.65</v>
          </cell>
          <cell r="E75">
            <v>37408</v>
          </cell>
          <cell r="F75" t="str">
            <v>EDIF</v>
          </cell>
        </row>
        <row r="76">
          <cell r="A76" t="str">
            <v>06.A.011</v>
          </cell>
          <cell r="B76" t="str">
            <v xml:space="preserve">Pilar secundário </v>
          </cell>
          <cell r="C76" t="str">
            <v>M</v>
          </cell>
          <cell r="D76">
            <v>15.67</v>
          </cell>
          <cell r="E76">
            <v>36526</v>
          </cell>
          <cell r="F76" t="str">
            <v>DEPAVE</v>
          </cell>
        </row>
        <row r="77">
          <cell r="A77" t="str">
            <v>06.A.012</v>
          </cell>
          <cell r="B77" t="str">
            <v>Telhas de barro cozido - colonial</v>
          </cell>
          <cell r="C77" t="str">
            <v>M2</v>
          </cell>
          <cell r="D77">
            <v>15.12</v>
          </cell>
          <cell r="E77">
            <v>36526</v>
          </cell>
          <cell r="F77" t="str">
            <v>DEPAVE</v>
          </cell>
        </row>
        <row r="78">
          <cell r="A78" t="str">
            <v>06.A.013</v>
          </cell>
          <cell r="B78" t="str">
            <v>Retirada de telhas colonial</v>
          </cell>
          <cell r="C78" t="str">
            <v>M2</v>
          </cell>
          <cell r="D78">
            <v>1.8</v>
          </cell>
          <cell r="E78">
            <v>36526</v>
          </cell>
          <cell r="F78" t="str">
            <v>DEPAVE</v>
          </cell>
        </row>
        <row r="79">
          <cell r="A79" t="str">
            <v>06.A.014</v>
          </cell>
          <cell r="B79" t="str">
            <v>Recolocação de telhas colonial</v>
          </cell>
          <cell r="C79" t="str">
            <v>M2</v>
          </cell>
          <cell r="D79">
            <v>2.81</v>
          </cell>
          <cell r="E79">
            <v>36526</v>
          </cell>
          <cell r="F79" t="str">
            <v>DEPAVE</v>
          </cell>
        </row>
        <row r="80">
          <cell r="A80" t="str">
            <v>06.A.015</v>
          </cell>
          <cell r="B80" t="str">
            <v>Telha de CRFS, ondulada comum, 6 mm</v>
          </cell>
          <cell r="C80" t="str">
            <v>M2</v>
          </cell>
          <cell r="D80">
            <v>12</v>
          </cell>
          <cell r="E80">
            <v>37408</v>
          </cell>
          <cell r="F80" t="str">
            <v>EDIF</v>
          </cell>
        </row>
        <row r="81">
          <cell r="A81" t="str">
            <v>06.A.016</v>
          </cell>
          <cell r="B81" t="str">
            <v>Telha de CRFS, ondulada, 8 mm</v>
          </cell>
          <cell r="C81" t="str">
            <v>M2</v>
          </cell>
          <cell r="D81">
            <v>15.3</v>
          </cell>
          <cell r="E81">
            <v>37408</v>
          </cell>
          <cell r="F81" t="str">
            <v>EDIF</v>
          </cell>
        </row>
        <row r="82">
          <cell r="A82" t="str">
            <v>06.A.017</v>
          </cell>
          <cell r="B82" t="str">
            <v>Telhas de fibra de vidro - canalete 43</v>
          </cell>
          <cell r="C82" t="str">
            <v>M2</v>
          </cell>
          <cell r="D82">
            <v>20.059999999999999</v>
          </cell>
          <cell r="E82">
            <v>37408</v>
          </cell>
          <cell r="F82" t="str">
            <v>DEPAVE</v>
          </cell>
        </row>
        <row r="83">
          <cell r="A83" t="str">
            <v>06.A.018</v>
          </cell>
          <cell r="B83" t="str">
            <v>Telha tipo leve</v>
          </cell>
          <cell r="C83" t="str">
            <v>M2</v>
          </cell>
          <cell r="D83">
            <v>58.63</v>
          </cell>
          <cell r="E83">
            <v>38108</v>
          </cell>
          <cell r="F83" t="str">
            <v>DEPAVE</v>
          </cell>
        </row>
        <row r="84">
          <cell r="A84" t="str">
            <v>07.0.000</v>
          </cell>
          <cell r="B84" t="str">
            <v>Esquadrias de madeira</v>
          </cell>
          <cell r="C84" t="str">
            <v>M2</v>
          </cell>
          <cell r="D84">
            <v>66.19</v>
          </cell>
          <cell r="E84">
            <v>38718</v>
          </cell>
          <cell r="F84" t="str">
            <v>DEPAVE</v>
          </cell>
        </row>
        <row r="85">
          <cell r="A85" t="str">
            <v>07.A.004</v>
          </cell>
          <cell r="B85" t="str">
            <v>Esquadria de madeira c/ veneziana 1,20 x 1,40 m</v>
          </cell>
          <cell r="C85" t="str">
            <v>UN</v>
          </cell>
          <cell r="D85">
            <v>551.14</v>
          </cell>
          <cell r="E85">
            <v>38108</v>
          </cell>
          <cell r="F85" t="str">
            <v>DEPAVE</v>
          </cell>
        </row>
        <row r="86">
          <cell r="A86" t="str">
            <v>07.A.006</v>
          </cell>
          <cell r="B86" t="str">
            <v>Passou p/a TABELA N.31 - 07.10.30  -Armário de madeira c/ porta revest. c/ lamin. melamín. int/ext</v>
          </cell>
          <cell r="C86" t="str">
            <v>M2</v>
          </cell>
          <cell r="D86">
            <v>346.37</v>
          </cell>
          <cell r="E86">
            <v>35431</v>
          </cell>
          <cell r="F86" t="str">
            <v>EDIF</v>
          </cell>
        </row>
        <row r="87">
          <cell r="A87" t="str">
            <v>07.A.008</v>
          </cell>
          <cell r="B87" t="str">
            <v>Retirada e demol. de armário embutido</v>
          </cell>
          <cell r="C87" t="str">
            <v>M2</v>
          </cell>
          <cell r="D87">
            <v>20.149999999999999</v>
          </cell>
          <cell r="E87">
            <v>36526</v>
          </cell>
          <cell r="F87" t="str">
            <v>DEPAVE</v>
          </cell>
        </row>
        <row r="88">
          <cell r="A88" t="str">
            <v>07.A.009</v>
          </cell>
          <cell r="B88" t="str">
            <v>Passou p/a TABELA N.31 - 07.10.28  -Armário com porta sem revestimento</v>
          </cell>
          <cell r="C88" t="str">
            <v>M2</v>
          </cell>
          <cell r="D88">
            <v>257.06</v>
          </cell>
          <cell r="E88">
            <v>35431</v>
          </cell>
          <cell r="F88" t="str">
            <v>EDIF</v>
          </cell>
        </row>
        <row r="89">
          <cell r="A89" t="str">
            <v>07.A.010</v>
          </cell>
          <cell r="B89" t="str">
            <v>Gabinete revest. em laminado melaminico interno / externo</v>
          </cell>
          <cell r="C89" t="str">
            <v>UN</v>
          </cell>
          <cell r="D89">
            <v>348.85</v>
          </cell>
          <cell r="E89">
            <v>36526</v>
          </cell>
          <cell r="F89" t="str">
            <v>EDIF</v>
          </cell>
        </row>
        <row r="90">
          <cell r="A90" t="str">
            <v>07.A.011</v>
          </cell>
          <cell r="B90" t="str">
            <v>Passou p/a TABELA N.31 - 07.10.10  -  MM-10 - Armário baixo</v>
          </cell>
          <cell r="C90" t="str">
            <v>UN</v>
          </cell>
          <cell r="D90">
            <v>685.5</v>
          </cell>
          <cell r="E90">
            <v>35431</v>
          </cell>
          <cell r="F90" t="str">
            <v>EDIF</v>
          </cell>
        </row>
        <row r="91">
          <cell r="A91" t="str">
            <v>07.A.012</v>
          </cell>
          <cell r="B91" t="str">
            <v>Passou p/a TABELA N.31 - 07.10.14  -MM-14 -Armário p/ canecas</v>
          </cell>
          <cell r="C91" t="str">
            <v>UN</v>
          </cell>
          <cell r="D91">
            <v>514.13</v>
          </cell>
          <cell r="E91">
            <v>35431</v>
          </cell>
          <cell r="F91" t="str">
            <v>EDIF</v>
          </cell>
        </row>
        <row r="92">
          <cell r="A92" t="str">
            <v>07.A.013</v>
          </cell>
          <cell r="B92" t="str">
            <v>Passou p/a TABELA N.31 - 07.10.17  -MM-17 - Gabinete gaveteiro</v>
          </cell>
          <cell r="C92" t="str">
            <v>UN</v>
          </cell>
          <cell r="D92">
            <v>599.82000000000005</v>
          </cell>
          <cell r="E92">
            <v>35431</v>
          </cell>
          <cell r="F92" t="str">
            <v>EDIF</v>
          </cell>
        </row>
        <row r="93">
          <cell r="A93" t="str">
            <v>07.A.014</v>
          </cell>
          <cell r="B93" t="str">
            <v>Passou p/a TABELA N.31 - 07.10.12  -MM-12 - Armário balcão</v>
          </cell>
          <cell r="C93" t="str">
            <v>UN</v>
          </cell>
          <cell r="D93">
            <v>599.82000000000005</v>
          </cell>
          <cell r="E93">
            <v>35431</v>
          </cell>
          <cell r="F93" t="str">
            <v>EDIF</v>
          </cell>
        </row>
        <row r="94">
          <cell r="A94" t="str">
            <v>07.A.015</v>
          </cell>
          <cell r="B94" t="str">
            <v>Passou p/a TABELA N.31 - 07.10.55 -Prateleira p/ armário revest. em 1 face c/ laminado melaminico</v>
          </cell>
          <cell r="C94" t="str">
            <v>M2</v>
          </cell>
          <cell r="D94">
            <v>46.43</v>
          </cell>
          <cell r="E94">
            <v>35431</v>
          </cell>
          <cell r="F94" t="str">
            <v>EDIF</v>
          </cell>
        </row>
        <row r="95">
          <cell r="A95" t="str">
            <v>07.A.016</v>
          </cell>
          <cell r="B95" t="str">
            <v>Passou p/a TABELA N.31 - 07.10.56  -Prateleira p/ armário revest. em 2 faces c/ laminado melaminico</v>
          </cell>
          <cell r="C95" t="str">
            <v>M2</v>
          </cell>
          <cell r="D95">
            <v>63.66</v>
          </cell>
          <cell r="E95">
            <v>35431</v>
          </cell>
          <cell r="F95" t="str">
            <v>EDIF</v>
          </cell>
        </row>
        <row r="96">
          <cell r="A96" t="str">
            <v>07.A.017</v>
          </cell>
          <cell r="B96" t="str">
            <v>Passou p/a TABELA N.31 - 07.10.15  - MM-15 - Armário p/ pratos</v>
          </cell>
          <cell r="C96" t="str">
            <v>UN</v>
          </cell>
          <cell r="D96">
            <v>514.13</v>
          </cell>
          <cell r="E96">
            <v>35431</v>
          </cell>
          <cell r="F96" t="str">
            <v>EDIF</v>
          </cell>
        </row>
        <row r="97">
          <cell r="A97" t="str">
            <v>07.A.018</v>
          </cell>
          <cell r="B97" t="str">
            <v>Passou p/a TABELA N.31 - 07.10.16  - MM-16 - Gabinete p/ bancada de mármore</v>
          </cell>
          <cell r="C97" t="str">
            <v>UN</v>
          </cell>
          <cell r="D97">
            <v>471.31</v>
          </cell>
          <cell r="E97">
            <v>35431</v>
          </cell>
          <cell r="F97" t="str">
            <v>EDIF</v>
          </cell>
        </row>
        <row r="98">
          <cell r="A98" t="str">
            <v>07.A.019</v>
          </cell>
          <cell r="B98" t="str">
            <v xml:space="preserve">Passou p/a TABELA N.31 - 07.10.63  -MM-03 - Armário modular </v>
          </cell>
          <cell r="C98" t="str">
            <v>UN</v>
          </cell>
          <cell r="D98">
            <v>174.8</v>
          </cell>
          <cell r="E98">
            <v>35431</v>
          </cell>
          <cell r="F98" t="str">
            <v>EDIF</v>
          </cell>
        </row>
        <row r="99">
          <cell r="A99" t="str">
            <v>07.A.020</v>
          </cell>
          <cell r="B99" t="str">
            <v>Porta de banheiro p/ deficiente físico, conf. detalhe</v>
          </cell>
          <cell r="C99" t="str">
            <v>UN</v>
          </cell>
          <cell r="D99">
            <v>541.07000000000005</v>
          </cell>
          <cell r="E99">
            <v>38108</v>
          </cell>
          <cell r="F99" t="str">
            <v>DEPAVE</v>
          </cell>
        </row>
        <row r="100">
          <cell r="A100" t="str">
            <v>07.A.021</v>
          </cell>
          <cell r="B100" t="str">
            <v>Retirada de barca de controle, em madeira, do projetor Zeiss - Planetário Ibirapuera</v>
          </cell>
          <cell r="C100" t="str">
            <v>M2</v>
          </cell>
          <cell r="D100">
            <v>8.06</v>
          </cell>
          <cell r="E100">
            <v>36526</v>
          </cell>
          <cell r="F100" t="str">
            <v>DEPAVE</v>
          </cell>
        </row>
        <row r="101">
          <cell r="A101" t="str">
            <v>07.A.022</v>
          </cell>
          <cell r="B101" t="str">
            <v xml:space="preserve">Passou p/a TABELA N.31 - 07.10.35  -Porta p/ armário revestido extern. c/ lamin. melan. </v>
          </cell>
          <cell r="C101" t="str">
            <v>M2</v>
          </cell>
          <cell r="D101">
            <v>63.56</v>
          </cell>
          <cell r="E101">
            <v>35431</v>
          </cell>
          <cell r="F101" t="str">
            <v>EDIF</v>
          </cell>
        </row>
        <row r="102">
          <cell r="A102" t="str">
            <v>07.A.023</v>
          </cell>
          <cell r="B102" t="str">
            <v>Porta de madeira com chapa de proteção - 92 x 211 cm</v>
          </cell>
          <cell r="C102" t="str">
            <v>UN</v>
          </cell>
          <cell r="D102">
            <v>197.44</v>
          </cell>
          <cell r="E102">
            <v>37408</v>
          </cell>
          <cell r="F102" t="str">
            <v>DEPAVE</v>
          </cell>
        </row>
        <row r="103">
          <cell r="A103" t="str">
            <v>07.A.024</v>
          </cell>
          <cell r="B103" t="str">
            <v>PM-03 Porta Lisa Especial em Sanitário p/ Def. Físico 82 X 170 cm</v>
          </cell>
          <cell r="C103" t="str">
            <v>UN</v>
          </cell>
          <cell r="D103">
            <v>257.60000000000002</v>
          </cell>
          <cell r="E103">
            <v>37408</v>
          </cell>
          <cell r="F103" t="str">
            <v>EDIF</v>
          </cell>
        </row>
        <row r="104">
          <cell r="A104" t="str">
            <v>07.A.025</v>
          </cell>
          <cell r="B104" t="str">
            <v>PM-04 Porta Lisa Especial em Sanitário p/ Def. Físico 82 X 211 cm</v>
          </cell>
          <cell r="C104" t="str">
            <v>UN</v>
          </cell>
          <cell r="D104">
            <v>287.5</v>
          </cell>
          <cell r="E104">
            <v>37408</v>
          </cell>
          <cell r="F104" t="str">
            <v>EDIF</v>
          </cell>
        </row>
        <row r="105">
          <cell r="A105" t="str">
            <v>07.A.026</v>
          </cell>
          <cell r="B105" t="str">
            <v>Janela fixa - Pq. Pinheirinho d`água</v>
          </cell>
          <cell r="C105" t="str">
            <v>UN</v>
          </cell>
          <cell r="D105">
            <v>73.75</v>
          </cell>
          <cell r="E105">
            <v>37408</v>
          </cell>
          <cell r="F105" t="str">
            <v>DEPAVE</v>
          </cell>
        </row>
        <row r="106">
          <cell r="A106" t="str">
            <v>07.A.027</v>
          </cell>
          <cell r="B106" t="str">
            <v>Janela articulada - Pq. Pinheirinho d`água</v>
          </cell>
          <cell r="C106" t="str">
            <v>UN</v>
          </cell>
          <cell r="D106">
            <v>163.89</v>
          </cell>
          <cell r="E106">
            <v>37408</v>
          </cell>
          <cell r="F106" t="str">
            <v>DEPAVE</v>
          </cell>
        </row>
        <row r="107">
          <cell r="A107" t="str">
            <v>07.A.028</v>
          </cell>
          <cell r="B107" t="str">
            <v>Portão em madeira - sarrafo de pinho (1,10 x 1,00 m)</v>
          </cell>
          <cell r="C107" t="str">
            <v>UN</v>
          </cell>
          <cell r="D107">
            <v>90.81</v>
          </cell>
          <cell r="E107">
            <v>37408</v>
          </cell>
          <cell r="F107" t="str">
            <v>DEPAVE</v>
          </cell>
        </row>
        <row r="108">
          <cell r="A108" t="str">
            <v>07.A.029</v>
          </cell>
          <cell r="B108" t="str">
            <v>Revestimento de laminado melamínico sobre madeira</v>
          </cell>
          <cell r="C108" t="str">
            <v>M2</v>
          </cell>
          <cell r="D108">
            <v>37.68</v>
          </cell>
          <cell r="E108">
            <v>37408</v>
          </cell>
          <cell r="F108" t="str">
            <v>EDIF</v>
          </cell>
        </row>
        <row r="109">
          <cell r="A109" t="str">
            <v>07.A.030</v>
          </cell>
          <cell r="B109" t="str">
            <v>Demolição de armário</v>
          </cell>
          <cell r="C109" t="str">
            <v>M2</v>
          </cell>
          <cell r="D109">
            <v>2.72</v>
          </cell>
          <cell r="E109">
            <v>37408</v>
          </cell>
          <cell r="F109" t="str">
            <v>EDIF</v>
          </cell>
        </row>
        <row r="110">
          <cell r="A110" t="str">
            <v>07.A.031</v>
          </cell>
          <cell r="B110" t="str">
            <v>Respiro para armário em latão cromado Ф = 10 cm</v>
          </cell>
          <cell r="C110" t="str">
            <v>UN</v>
          </cell>
          <cell r="D110">
            <v>7.14</v>
          </cell>
          <cell r="E110">
            <v>37408</v>
          </cell>
          <cell r="F110" t="str">
            <v>EDIF</v>
          </cell>
        </row>
        <row r="111">
          <cell r="A111" t="str">
            <v>07.A.032</v>
          </cell>
          <cell r="B111" t="str">
            <v xml:space="preserve">Esquadria de madeira - tipo maximar </v>
          </cell>
          <cell r="C111" t="str">
            <v>M2</v>
          </cell>
          <cell r="D111">
            <v>359.23</v>
          </cell>
          <cell r="E111">
            <v>38718</v>
          </cell>
          <cell r="F111" t="str">
            <v>DEPAVE</v>
          </cell>
        </row>
        <row r="112">
          <cell r="A112" t="str">
            <v>08.0.000</v>
          </cell>
          <cell r="B112" t="str">
            <v>Esquadrias metálicas</v>
          </cell>
          <cell r="C112" t="str">
            <v>M2</v>
          </cell>
          <cell r="D112">
            <v>37.68</v>
          </cell>
          <cell r="E112">
            <v>37408</v>
          </cell>
          <cell r="F112" t="str">
            <v>EDIF</v>
          </cell>
        </row>
        <row r="113">
          <cell r="A113" t="str">
            <v>08.A.003</v>
          </cell>
          <cell r="B113" t="str">
            <v>Passou p/a TABELA N.31 - 08.03.20 - Alçapão em chapa de ferro c/ porta cadeado</v>
          </cell>
          <cell r="C113" t="str">
            <v>M2</v>
          </cell>
          <cell r="D113">
            <v>122.58</v>
          </cell>
          <cell r="E113">
            <v>35431</v>
          </cell>
          <cell r="F113" t="str">
            <v>EDIF</v>
          </cell>
        </row>
        <row r="114">
          <cell r="A114" t="str">
            <v>08.A.004</v>
          </cell>
          <cell r="B114" t="str">
            <v>Porta blindada c/ 1,5 mm Pb, acab mad p/ pintura - 0,90 x 2,10 m, 1 fl, compl.</v>
          </cell>
          <cell r="C114" t="str">
            <v>UN</v>
          </cell>
          <cell r="D114">
            <v>1060.2</v>
          </cell>
          <cell r="E114">
            <v>36526</v>
          </cell>
          <cell r="F114" t="str">
            <v>EDIF</v>
          </cell>
        </row>
        <row r="115">
          <cell r="A115" t="str">
            <v>08.A.005</v>
          </cell>
          <cell r="B115" t="str">
            <v>Retirada e recolocação de tela de proteção</v>
          </cell>
          <cell r="C115" t="str">
            <v>M2</v>
          </cell>
          <cell r="D115">
            <v>16.12</v>
          </cell>
          <cell r="E115">
            <v>36526</v>
          </cell>
          <cell r="F115" t="str">
            <v>EDIF</v>
          </cell>
        </row>
        <row r="116">
          <cell r="A116" t="str">
            <v>08.A.006</v>
          </cell>
          <cell r="B116" t="str">
            <v>Fornec e coloc porta tip guilhot 70x100cm,malha 1/2"-fio 12,inc rold</v>
          </cell>
          <cell r="C116" t="str">
            <v>UN</v>
          </cell>
          <cell r="D116">
            <v>131.79</v>
          </cell>
          <cell r="E116">
            <v>35431</v>
          </cell>
          <cell r="F116" t="str">
            <v>DEPAVE</v>
          </cell>
        </row>
        <row r="117">
          <cell r="A117" t="str">
            <v>08.A.007</v>
          </cell>
          <cell r="B117" t="str">
            <v>Ponto de solda eletrolítica</v>
          </cell>
          <cell r="C117" t="str">
            <v>UN</v>
          </cell>
          <cell r="D117">
            <v>2.08</v>
          </cell>
          <cell r="E117">
            <v>38718</v>
          </cell>
          <cell r="F117" t="str">
            <v>DEPAVE</v>
          </cell>
        </row>
        <row r="118">
          <cell r="A118" t="str">
            <v>08.A.008</v>
          </cell>
          <cell r="B118" t="str">
            <v>Folha de porta de correr - Casa da Cultura  -  Pq. Chico Mendes</v>
          </cell>
          <cell r="C118" t="str">
            <v>M2</v>
          </cell>
          <cell r="D118">
            <v>452.08</v>
          </cell>
          <cell r="E118">
            <v>36526</v>
          </cell>
          <cell r="F118" t="str">
            <v>DEPAVE</v>
          </cell>
        </row>
        <row r="119">
          <cell r="A119" t="str">
            <v>08.A.009</v>
          </cell>
          <cell r="B119" t="str">
            <v>Suporte para banner - conforme detalhe</v>
          </cell>
          <cell r="C119" t="str">
            <v>UN</v>
          </cell>
          <cell r="D119">
            <v>254.05</v>
          </cell>
          <cell r="E119">
            <v>36526</v>
          </cell>
          <cell r="F119" t="str">
            <v>DEPAVE</v>
          </cell>
        </row>
        <row r="120">
          <cell r="A120" t="str">
            <v>08.A.010</v>
          </cell>
          <cell r="B120" t="str">
            <v>Portinhola em chapa de ferro, tipo guilhotina p/ guiche, incl bancada de granito 60x25cm</v>
          </cell>
          <cell r="C120" t="str">
            <v>UN</v>
          </cell>
          <cell r="D120">
            <v>132.49</v>
          </cell>
          <cell r="E120">
            <v>36526</v>
          </cell>
          <cell r="F120" t="str">
            <v>DEPAVE</v>
          </cell>
        </row>
        <row r="121">
          <cell r="A121" t="str">
            <v>08.A.011</v>
          </cell>
          <cell r="B121" t="str">
            <v>Veneziana IND. - PVC/Requadro Galvanizado - 3,85x0,45m(ref.50)</v>
          </cell>
          <cell r="C121" t="str">
            <v>Pç</v>
          </cell>
          <cell r="D121">
            <v>148.02000000000001</v>
          </cell>
          <cell r="E121">
            <v>38108</v>
          </cell>
          <cell r="F121" t="str">
            <v>DEPAVE</v>
          </cell>
        </row>
        <row r="122">
          <cell r="A122" t="str">
            <v>09.0.000</v>
          </cell>
          <cell r="B122" t="str">
            <v>Instalações elétricas</v>
          </cell>
          <cell r="C122" t="str">
            <v>M2</v>
          </cell>
          <cell r="D122">
            <v>452.08</v>
          </cell>
          <cell r="E122">
            <v>36526</v>
          </cell>
          <cell r="F122" t="str">
            <v>DEPAVE</v>
          </cell>
        </row>
        <row r="123">
          <cell r="A123" t="str">
            <v>09.A.001</v>
          </cell>
          <cell r="B123" t="str">
            <v>Fornecimento e instalação da rede elétrica e telefonia - Pq. Independência</v>
          </cell>
          <cell r="C123" t="str">
            <v>%</v>
          </cell>
          <cell r="D123">
            <v>45308.11</v>
          </cell>
          <cell r="E123">
            <v>36526</v>
          </cell>
          <cell r="F123" t="str">
            <v>DEPAVE</v>
          </cell>
        </row>
        <row r="124">
          <cell r="A124" t="str">
            <v>09.A.002</v>
          </cell>
          <cell r="B124" t="str">
            <v>Assentamento e instalação da rede elétrica - Pç. Tremembé</v>
          </cell>
          <cell r="C124" t="str">
            <v>GL</v>
          </cell>
          <cell r="D124">
            <v>845.89</v>
          </cell>
          <cell r="E124">
            <v>36526</v>
          </cell>
          <cell r="F124" t="str">
            <v>DEPAVE</v>
          </cell>
        </row>
        <row r="125">
          <cell r="A125" t="str">
            <v>09.A.003</v>
          </cell>
          <cell r="B125" t="str">
            <v>Revisão das instalações elétricas - reforma do casarão no Parque do Carmo</v>
          </cell>
          <cell r="C125" t="str">
            <v>GL</v>
          </cell>
          <cell r="D125">
            <v>3218.74</v>
          </cell>
          <cell r="E125">
            <v>36526</v>
          </cell>
          <cell r="F125" t="str">
            <v>DEPAVE</v>
          </cell>
        </row>
        <row r="126">
          <cell r="A126" t="str">
            <v>09.A.004</v>
          </cell>
          <cell r="B126" t="str">
            <v>Revisão e subst. - Inst. Eletricas, incl. entrada de energia e pára-raios - Chac. Flores</v>
          </cell>
          <cell r="C126" t="str">
            <v>GL</v>
          </cell>
          <cell r="D126">
            <v>4049.73</v>
          </cell>
          <cell r="E126">
            <v>36526</v>
          </cell>
          <cell r="F126" t="str">
            <v>DEPAVE</v>
          </cell>
        </row>
        <row r="127">
          <cell r="A127" t="str">
            <v>09.A.005</v>
          </cell>
          <cell r="B127" t="str">
            <v>Revisão e substituição - Instalações Elétricas, incl. Pára-raios - Pq. Ibirapuera</v>
          </cell>
          <cell r="C127" t="str">
            <v>GL</v>
          </cell>
          <cell r="D127">
            <v>5040</v>
          </cell>
          <cell r="E127">
            <v>36526</v>
          </cell>
          <cell r="F127" t="str">
            <v>DEPAVE</v>
          </cell>
        </row>
        <row r="128">
          <cell r="A128" t="str">
            <v>09.A.006</v>
          </cell>
          <cell r="B128" t="str">
            <v>Remoção de torre treliçada estaiada - Pq. Chico Mendes</v>
          </cell>
          <cell r="C128" t="str">
            <v>UN</v>
          </cell>
          <cell r="D128">
            <v>174.39</v>
          </cell>
          <cell r="E128">
            <v>36526</v>
          </cell>
          <cell r="F128" t="str">
            <v>DEPAVE</v>
          </cell>
        </row>
        <row r="129">
          <cell r="A129" t="str">
            <v>09.A.007</v>
          </cell>
          <cell r="B129" t="str">
            <v xml:space="preserve">Iluminação c/ poste concr. tub. h liv. = 10m c/ 3 proj. vp/sódio - 250w </v>
          </cell>
          <cell r="C129" t="str">
            <v>CJ</v>
          </cell>
          <cell r="D129">
            <v>1227.1199999999999</v>
          </cell>
          <cell r="E129">
            <v>36526</v>
          </cell>
          <cell r="F129" t="str">
            <v>DEPAVE</v>
          </cell>
        </row>
        <row r="130">
          <cell r="A130" t="str">
            <v>09.A.008</v>
          </cell>
          <cell r="B130" t="str">
            <v>Revisão geral e substituição das instalações elétricas - Astrofísica - Pq. Ibirapuera</v>
          </cell>
          <cell r="C130" t="str">
            <v>GL</v>
          </cell>
          <cell r="D130">
            <v>60221.85</v>
          </cell>
          <cell r="E130">
            <v>36526</v>
          </cell>
          <cell r="F130" t="str">
            <v>DEPAVE</v>
          </cell>
        </row>
        <row r="131">
          <cell r="A131" t="str">
            <v>09.A.009</v>
          </cell>
          <cell r="B131" t="str">
            <v>Luminária embutida de alum. Pintura eletrost. Branca com 2 lâmpadas fluor. Compact.</v>
          </cell>
          <cell r="C131" t="str">
            <v>UN</v>
          </cell>
          <cell r="D131">
            <v>33.89</v>
          </cell>
          <cell r="E131">
            <v>38108</v>
          </cell>
          <cell r="F131" t="str">
            <v>DEPAVE</v>
          </cell>
        </row>
        <row r="132">
          <cell r="A132" t="str">
            <v>09.A.010</v>
          </cell>
          <cell r="B132" t="str">
            <v>Arandela triangular decorativa em chapa de aço. Pintura eletrost. Branca. Vidro temp. jateado</v>
          </cell>
          <cell r="C132" t="str">
            <v>UN</v>
          </cell>
          <cell r="D132">
            <v>30.42</v>
          </cell>
          <cell r="E132">
            <v>38108</v>
          </cell>
          <cell r="F132" t="str">
            <v>DEPAVE</v>
          </cell>
        </row>
        <row r="133">
          <cell r="A133" t="str">
            <v>09.A.011</v>
          </cell>
          <cell r="B133" t="str">
            <v>Luminária fluorescente tipo calha, 2 x 40 W</v>
          </cell>
          <cell r="C133" t="str">
            <v>UN</v>
          </cell>
          <cell r="D133">
            <v>134.83000000000001</v>
          </cell>
          <cell r="E133">
            <v>38718</v>
          </cell>
          <cell r="F133" t="str">
            <v>DEPAVE</v>
          </cell>
        </row>
        <row r="134">
          <cell r="A134" t="str">
            <v>09.A.012</v>
          </cell>
          <cell r="B134" t="str">
            <v>Poste metálico, padrão ILUME de 7,50 m, fornec. e instalação</v>
          </cell>
          <cell r="C134" t="str">
            <v xml:space="preserve">UN </v>
          </cell>
          <cell r="D134">
            <v>732.94</v>
          </cell>
          <cell r="E134">
            <v>38718</v>
          </cell>
          <cell r="F134" t="str">
            <v>DEPAVE</v>
          </cell>
        </row>
        <row r="135">
          <cell r="A135" t="str">
            <v>10.0.000</v>
          </cell>
          <cell r="B135" t="str">
            <v>Instalações hidro-sanitárias</v>
          </cell>
          <cell r="C135" t="str">
            <v>UN</v>
          </cell>
          <cell r="D135">
            <v>20.71</v>
          </cell>
          <cell r="E135">
            <v>38718</v>
          </cell>
          <cell r="F135" t="str">
            <v>DEPAVE</v>
          </cell>
        </row>
        <row r="136">
          <cell r="A136" t="str">
            <v>10.A.001</v>
          </cell>
          <cell r="B136" t="str">
            <v>Buzinote de PVC rígido - linha d'água 2"</v>
          </cell>
          <cell r="C136" t="str">
            <v>UN</v>
          </cell>
          <cell r="D136">
            <v>20.71</v>
          </cell>
          <cell r="E136">
            <v>38718</v>
          </cell>
          <cell r="F136" t="str">
            <v>DEPAVE</v>
          </cell>
        </row>
        <row r="137">
          <cell r="A137" t="str">
            <v>10.A.003</v>
          </cell>
          <cell r="B137" t="str">
            <v>Barbacãs de PVC rígido - 2"</v>
          </cell>
          <cell r="C137" t="str">
            <v>M</v>
          </cell>
          <cell r="D137">
            <v>11.74</v>
          </cell>
          <cell r="E137">
            <v>37408</v>
          </cell>
          <cell r="F137" t="str">
            <v>DEPAVE</v>
          </cell>
        </row>
        <row r="138">
          <cell r="A138" t="str">
            <v>10.A.004</v>
          </cell>
          <cell r="B138" t="str">
            <v>Barbacãs de PVC rígido - 3"</v>
          </cell>
          <cell r="C138" t="str">
            <v>M</v>
          </cell>
          <cell r="D138">
            <v>12.46</v>
          </cell>
          <cell r="E138">
            <v>37408</v>
          </cell>
          <cell r="F138" t="str">
            <v>DEPAVE</v>
          </cell>
        </row>
        <row r="139">
          <cell r="A139" t="str">
            <v>10.A.005</v>
          </cell>
          <cell r="B139" t="str">
            <v>Barbacãs de PVC rígido - 4"</v>
          </cell>
          <cell r="C139" t="str">
            <v>M</v>
          </cell>
          <cell r="D139">
            <v>13.15</v>
          </cell>
          <cell r="E139">
            <v>37408</v>
          </cell>
          <cell r="F139" t="str">
            <v>DEPAVE</v>
          </cell>
        </row>
        <row r="140">
          <cell r="A140" t="str">
            <v>10.A.008</v>
          </cell>
          <cell r="B140" t="str">
            <v>Passou p/a TABELA N.31 - 17.05.21 - Barras de apoio p/deficiente físico</v>
          </cell>
          <cell r="C140" t="str">
            <v>UN</v>
          </cell>
          <cell r="D140">
            <v>32.35</v>
          </cell>
          <cell r="E140">
            <v>35431</v>
          </cell>
          <cell r="F140" t="str">
            <v>EDIF</v>
          </cell>
        </row>
        <row r="141">
          <cell r="A141" t="str">
            <v>10.A.020</v>
          </cell>
          <cell r="B141" t="str">
            <v>Passou p/a TABELA N.31 - 10.11.86 - Canaleta para águas pluviais (l = 30 cm) tipo FDE - CA01</v>
          </cell>
          <cell r="C141" t="str">
            <v>M</v>
          </cell>
          <cell r="D141">
            <v>37.380000000000003</v>
          </cell>
          <cell r="E141">
            <v>35431</v>
          </cell>
          <cell r="F141" t="str">
            <v>EDIF</v>
          </cell>
        </row>
        <row r="142">
          <cell r="A142" t="str">
            <v>10.A.027</v>
          </cell>
          <cell r="B142" t="str">
            <v>Reserv. 10.000 L - pré-mold. alt. aprox. = 9,0 m c/escada marinheiro</v>
          </cell>
          <cell r="C142" t="str">
            <v>UN</v>
          </cell>
          <cell r="D142">
            <v>11660.53</v>
          </cell>
          <cell r="E142">
            <v>36526</v>
          </cell>
          <cell r="F142" t="str">
            <v>DEPAVE</v>
          </cell>
        </row>
        <row r="143">
          <cell r="A143" t="str">
            <v>10.A.028</v>
          </cell>
          <cell r="B143" t="str">
            <v>Cavalete de entrada - 2"</v>
          </cell>
          <cell r="C143" t="str">
            <v>UN</v>
          </cell>
          <cell r="D143">
            <v>95.05</v>
          </cell>
          <cell r="E143">
            <v>35431</v>
          </cell>
          <cell r="F143" t="str">
            <v>DEPAVE</v>
          </cell>
        </row>
        <row r="144">
          <cell r="A144" t="str">
            <v>10.A.029</v>
          </cell>
          <cell r="B144" t="str">
            <v>Cuba simples de aço inox n.18 - 600x600x300 mm</v>
          </cell>
          <cell r="C144" t="str">
            <v>UN</v>
          </cell>
          <cell r="D144">
            <v>153.68</v>
          </cell>
          <cell r="E144">
            <v>35431</v>
          </cell>
          <cell r="F144" t="str">
            <v>EDIF</v>
          </cell>
        </row>
        <row r="145">
          <cell r="A145" t="str">
            <v>10.A.030</v>
          </cell>
          <cell r="B145" t="str">
            <v>Retirada de tampo úmido</v>
          </cell>
          <cell r="C145" t="str">
            <v>M2</v>
          </cell>
          <cell r="D145">
            <v>2.0099999999999998</v>
          </cell>
          <cell r="E145">
            <v>36526</v>
          </cell>
          <cell r="F145" t="str">
            <v>EDIF</v>
          </cell>
        </row>
        <row r="146">
          <cell r="A146" t="str">
            <v>10.A.031</v>
          </cell>
          <cell r="B146" t="str">
            <v>Passou p/a TABELA N.31 - 10.11.73 - Canaleta de concreto, conforme det. QD-14</v>
          </cell>
          <cell r="C146" t="str">
            <v>M</v>
          </cell>
          <cell r="D146">
            <v>59.79</v>
          </cell>
          <cell r="E146">
            <v>35431</v>
          </cell>
          <cell r="F146" t="str">
            <v>DEPAVE</v>
          </cell>
        </row>
        <row r="147">
          <cell r="A147" t="str">
            <v>10.A.032</v>
          </cell>
          <cell r="B147" t="str">
            <v>Canaleta de concreto 1/2 cana diâm = 40 cm</v>
          </cell>
          <cell r="C147" t="str">
            <v>M</v>
          </cell>
          <cell r="D147">
            <v>15.51</v>
          </cell>
          <cell r="E147">
            <v>36526</v>
          </cell>
          <cell r="F147" t="str">
            <v>DEPAVE</v>
          </cell>
        </row>
        <row r="148">
          <cell r="A148" t="str">
            <v>10.A.033</v>
          </cell>
          <cell r="B148" t="str">
            <v>Grelha de concreto para canaleta - L = 40 cm</v>
          </cell>
          <cell r="C148" t="str">
            <v>M</v>
          </cell>
          <cell r="D148">
            <v>17.600000000000001</v>
          </cell>
          <cell r="E148">
            <v>38718</v>
          </cell>
          <cell r="F148" t="str">
            <v>DEPAVE</v>
          </cell>
        </row>
        <row r="149">
          <cell r="A149" t="str">
            <v>10.A.034</v>
          </cell>
          <cell r="B149" t="str">
            <v>Bebedouro em concreto - Parque Vila do Rodeio</v>
          </cell>
          <cell r="C149" t="str">
            <v>UN</v>
          </cell>
          <cell r="D149">
            <v>198.67</v>
          </cell>
          <cell r="E149">
            <v>38718</v>
          </cell>
          <cell r="F149" t="str">
            <v>DEPAVE</v>
          </cell>
        </row>
        <row r="150">
          <cell r="A150" t="str">
            <v>10.A.035</v>
          </cell>
          <cell r="B150" t="str">
            <v>Torneira com temporizador - Docol Pressmatic ou similar</v>
          </cell>
          <cell r="C150" t="str">
            <v>UN</v>
          </cell>
          <cell r="D150">
            <v>166.38</v>
          </cell>
          <cell r="E150">
            <v>38718</v>
          </cell>
          <cell r="F150" t="str">
            <v>DEPAVE</v>
          </cell>
        </row>
        <row r="151">
          <cell r="A151" t="str">
            <v>10.A.036</v>
          </cell>
          <cell r="B151" t="str">
            <v>Passou p/a TABELA N.31 - 10.11.76 - Canaleta de concreto 1/2 cana diâm = 30 cm</v>
          </cell>
          <cell r="C151" t="str">
            <v>M</v>
          </cell>
          <cell r="D151">
            <v>15.24</v>
          </cell>
          <cell r="E151">
            <v>35431</v>
          </cell>
          <cell r="F151" t="str">
            <v>DEPAVE</v>
          </cell>
        </row>
        <row r="152">
          <cell r="A152" t="str">
            <v>10.A.037</v>
          </cell>
          <cell r="B152" t="str">
            <v>Escada hidráulica de concreto com poço, 06 degraus e talude 3:2</v>
          </cell>
          <cell r="C152" t="str">
            <v>UN</v>
          </cell>
          <cell r="D152">
            <v>356.25</v>
          </cell>
          <cell r="E152">
            <v>35431</v>
          </cell>
          <cell r="F152" t="str">
            <v>DEPAVE</v>
          </cell>
        </row>
        <row r="153">
          <cell r="A153" t="str">
            <v>10.A.038</v>
          </cell>
          <cell r="B153" t="str">
            <v>Esgotamento d'água com bomba submersa</v>
          </cell>
          <cell r="C153" t="str">
            <v>PH</v>
          </cell>
          <cell r="D153">
            <v>0.37</v>
          </cell>
          <cell r="E153">
            <v>35431</v>
          </cell>
          <cell r="F153" t="str">
            <v>S.V.P.</v>
          </cell>
        </row>
        <row r="154">
          <cell r="A154" t="str">
            <v>10.A.039</v>
          </cell>
          <cell r="B154" t="str">
            <v>Lavatório c/ torneira, louça branca, meia coluna, p/ sanit. def. físico</v>
          </cell>
          <cell r="C154" t="str">
            <v>UN</v>
          </cell>
          <cell r="D154">
            <v>426.08</v>
          </cell>
          <cell r="E154">
            <v>38718</v>
          </cell>
          <cell r="F154" t="str">
            <v>EDIF</v>
          </cell>
        </row>
        <row r="155">
          <cell r="A155" t="str">
            <v>10.A.041</v>
          </cell>
          <cell r="B155" t="str">
            <v>Retirada ou recolocação de barra de apoio</v>
          </cell>
          <cell r="C155" t="str">
            <v>UN</v>
          </cell>
          <cell r="D155">
            <v>5.88</v>
          </cell>
          <cell r="E155">
            <v>36526</v>
          </cell>
          <cell r="F155" t="str">
            <v>DEPAVE</v>
          </cell>
        </row>
        <row r="156">
          <cell r="A156" t="str">
            <v>10.A.042</v>
          </cell>
          <cell r="B156" t="str">
            <v>Retirada de porta-sabonete líquido e toalheiro</v>
          </cell>
          <cell r="C156" t="str">
            <v>UN</v>
          </cell>
          <cell r="D156">
            <v>1.44</v>
          </cell>
          <cell r="E156">
            <v>36526</v>
          </cell>
          <cell r="F156" t="str">
            <v>DEPAVE</v>
          </cell>
        </row>
        <row r="157">
          <cell r="A157" t="str">
            <v>10.A.043</v>
          </cell>
          <cell r="B157" t="str">
            <v xml:space="preserve">Recolocação de mictório em inox </v>
          </cell>
          <cell r="C157" t="str">
            <v>UN</v>
          </cell>
          <cell r="D157">
            <v>20.92</v>
          </cell>
          <cell r="E157">
            <v>36526</v>
          </cell>
          <cell r="F157" t="str">
            <v>DEPAVE</v>
          </cell>
        </row>
        <row r="158">
          <cell r="A158" t="str">
            <v>10.A.044</v>
          </cell>
          <cell r="B158" t="str">
            <v>Recolocação de porta-sabonete líquido e toalheiro</v>
          </cell>
          <cell r="C158" t="str">
            <v>UN</v>
          </cell>
          <cell r="D158">
            <v>3.11</v>
          </cell>
          <cell r="E158">
            <v>36526</v>
          </cell>
          <cell r="F158" t="str">
            <v>DEPAVE</v>
          </cell>
        </row>
        <row r="159">
          <cell r="A159" t="str">
            <v>10.A.045</v>
          </cell>
          <cell r="B159" t="str">
            <v>Retirada de lavatório ou mictório em inox</v>
          </cell>
          <cell r="C159" t="str">
            <v>UN</v>
          </cell>
          <cell r="D159">
            <v>8.6999999999999993</v>
          </cell>
          <cell r="E159">
            <v>36526</v>
          </cell>
          <cell r="F159" t="str">
            <v>DEPAVE</v>
          </cell>
        </row>
        <row r="160">
          <cell r="A160" t="str">
            <v>10.A.054</v>
          </cell>
          <cell r="B160" t="str">
            <v>Caixa d`água cilindrica de fibra de vidro - capacidade 500 litros</v>
          </cell>
          <cell r="C160" t="str">
            <v>UN</v>
          </cell>
          <cell r="D160">
            <v>307.19</v>
          </cell>
          <cell r="E160">
            <v>37408</v>
          </cell>
          <cell r="F160" t="str">
            <v>DEPAVE</v>
          </cell>
        </row>
        <row r="161">
          <cell r="A161" t="str">
            <v>10.A.055</v>
          </cell>
          <cell r="B161" t="str">
            <v>Caixa d`água cilindrica de fibra de vidro - capacidade 700 litros</v>
          </cell>
          <cell r="C161" t="str">
            <v>UN</v>
          </cell>
          <cell r="D161">
            <v>275.31</v>
          </cell>
          <cell r="E161">
            <v>36526</v>
          </cell>
          <cell r="F161" t="str">
            <v>DEPAVE</v>
          </cell>
        </row>
        <row r="162">
          <cell r="A162" t="str">
            <v>10.A.056</v>
          </cell>
          <cell r="B162" t="str">
            <v>Caixa d`água cilindrica de fibra de vidro - capacidade 1000 litros</v>
          </cell>
          <cell r="C162" t="str">
            <v>UN</v>
          </cell>
          <cell r="D162">
            <v>297.57</v>
          </cell>
          <cell r="E162">
            <v>36526</v>
          </cell>
          <cell r="F162" t="str">
            <v>DEPAVE</v>
          </cell>
        </row>
        <row r="163">
          <cell r="A163" t="str">
            <v>10.A.057</v>
          </cell>
          <cell r="B163" t="str">
            <v>Passou p/a TABELA N.31 - 10.07.80 - HD-10 INSTALAÇÃO P/ 2 BUJÕES GLP 13 KG EXCLUSIVE ABRIGO</v>
          </cell>
          <cell r="C163" t="str">
            <v>UN</v>
          </cell>
          <cell r="D163">
            <v>21.4</v>
          </cell>
          <cell r="E163">
            <v>36526</v>
          </cell>
          <cell r="F163" t="str">
            <v>DEPAVE</v>
          </cell>
        </row>
        <row r="164">
          <cell r="A164" t="str">
            <v>10.A.058</v>
          </cell>
          <cell r="B164" t="str">
            <v>Can-6  Canaleta c/ grelha, em concreto - L=30 cm</v>
          </cell>
          <cell r="C164" t="str">
            <v>M</v>
          </cell>
          <cell r="D164">
            <v>56.11</v>
          </cell>
          <cell r="E164">
            <v>38718</v>
          </cell>
          <cell r="F164" t="str">
            <v>DEPAVE</v>
          </cell>
        </row>
        <row r="165">
          <cell r="A165" t="str">
            <v>10.A.059</v>
          </cell>
          <cell r="B165" t="str">
            <v>Revisão das instalações hidraúlicas - reforma do casarão no Parque do Carmo</v>
          </cell>
          <cell r="C165" t="str">
            <v>GL</v>
          </cell>
          <cell r="D165">
            <v>3218.74</v>
          </cell>
          <cell r="E165">
            <v>36526</v>
          </cell>
          <cell r="F165" t="str">
            <v>DEPAVE</v>
          </cell>
        </row>
        <row r="166">
          <cell r="A166" t="str">
            <v>10.A.060</v>
          </cell>
          <cell r="B166" t="str">
            <v>HZ - 01   Lavatório / bebedouro revestido c/ azulejos</v>
          </cell>
          <cell r="C166" t="str">
            <v>M</v>
          </cell>
          <cell r="D166">
            <v>112.08</v>
          </cell>
          <cell r="E166">
            <v>36526</v>
          </cell>
          <cell r="F166" t="str">
            <v>EDIF</v>
          </cell>
        </row>
        <row r="167">
          <cell r="A167" t="str">
            <v>10.A.061</v>
          </cell>
          <cell r="B167" t="str">
            <v>Assento articulado p/ banho - def. físico - Deca ou similar</v>
          </cell>
          <cell r="C167" t="str">
            <v>UN</v>
          </cell>
          <cell r="D167">
            <v>907.12</v>
          </cell>
          <cell r="E167">
            <v>37408</v>
          </cell>
          <cell r="F167" t="str">
            <v>DEPAVE</v>
          </cell>
        </row>
        <row r="168">
          <cell r="A168" t="str">
            <v>10.A.062</v>
          </cell>
          <cell r="B168" t="str">
            <v>Barra de apoio p/ def. físico em aço inox em L p/ chuveiro</v>
          </cell>
          <cell r="C168" t="str">
            <v>UN</v>
          </cell>
          <cell r="D168">
            <v>204.8</v>
          </cell>
          <cell r="E168">
            <v>37408</v>
          </cell>
          <cell r="F168" t="str">
            <v>EDIF</v>
          </cell>
        </row>
        <row r="169">
          <cell r="A169" t="str">
            <v>10.A.063</v>
          </cell>
          <cell r="B169" t="str">
            <v>Retirada de chuveiro</v>
          </cell>
          <cell r="C169" t="str">
            <v>UN</v>
          </cell>
          <cell r="D169">
            <v>1.21</v>
          </cell>
          <cell r="E169">
            <v>36526</v>
          </cell>
          <cell r="F169" t="str">
            <v>SVP</v>
          </cell>
        </row>
        <row r="170">
          <cell r="A170" t="str">
            <v>10.A.064</v>
          </cell>
          <cell r="B170" t="str">
            <v>Fornec. e instal. de micro aspersor , mod. Invertido , setorial (90,180,360 graus), em Ripado - viveiro Maneq. Lopes</v>
          </cell>
          <cell r="C170" t="str">
            <v>UN</v>
          </cell>
          <cell r="D170">
            <v>9.16</v>
          </cell>
          <cell r="E170">
            <v>38108</v>
          </cell>
          <cell r="F170" t="str">
            <v>DEPAVE</v>
          </cell>
        </row>
        <row r="171">
          <cell r="A171" t="str">
            <v>10.A.065</v>
          </cell>
          <cell r="B171" t="str">
            <v>Canaleta meia cana, em concreto d = 40 cm</v>
          </cell>
          <cell r="C171" t="str">
            <v>M</v>
          </cell>
          <cell r="D171">
            <v>23.55</v>
          </cell>
          <cell r="E171">
            <v>37408</v>
          </cell>
          <cell r="F171" t="str">
            <v>DEPAVE</v>
          </cell>
        </row>
        <row r="172">
          <cell r="A172" t="str">
            <v>10.A.066</v>
          </cell>
          <cell r="B172" t="str">
            <v>Canaleta meia cana, em concreto d = 50 cm</v>
          </cell>
          <cell r="C172" t="str">
            <v>M</v>
          </cell>
          <cell r="D172">
            <v>30.85</v>
          </cell>
          <cell r="E172">
            <v>37408</v>
          </cell>
          <cell r="F172" t="str">
            <v>DEPAVE</v>
          </cell>
        </row>
        <row r="173">
          <cell r="A173" t="str">
            <v>10.A.067</v>
          </cell>
          <cell r="B173" t="str">
            <v>Canaleta meia cana, em concreto d = 60 cm</v>
          </cell>
          <cell r="C173" t="str">
            <v>M</v>
          </cell>
          <cell r="D173">
            <v>47.68</v>
          </cell>
          <cell r="E173">
            <v>38718</v>
          </cell>
          <cell r="F173" t="str">
            <v>DEPAVE</v>
          </cell>
        </row>
        <row r="174">
          <cell r="A174" t="str">
            <v>10.A.068</v>
          </cell>
          <cell r="B174" t="str">
            <v xml:space="preserve">Barra de apoio p/ def. físico em aço inox c = 45 cm </v>
          </cell>
          <cell r="C174" t="str">
            <v>UN</v>
          </cell>
          <cell r="D174">
            <v>134.80000000000001</v>
          </cell>
          <cell r="E174">
            <v>37408</v>
          </cell>
          <cell r="F174" t="str">
            <v>EDIF</v>
          </cell>
        </row>
        <row r="175">
          <cell r="A175" t="str">
            <v>10.A.069</v>
          </cell>
          <cell r="B175" t="str">
            <v xml:space="preserve">Barra de apoio p/ def. físico em aço inox c = 80 cm </v>
          </cell>
          <cell r="C175" t="str">
            <v>UN</v>
          </cell>
          <cell r="D175">
            <v>132.66</v>
          </cell>
          <cell r="E175">
            <v>37408</v>
          </cell>
          <cell r="F175" t="str">
            <v>EDIF</v>
          </cell>
        </row>
        <row r="176">
          <cell r="A176" t="str">
            <v>10.A.070</v>
          </cell>
          <cell r="B176" t="str">
            <v xml:space="preserve">Barra de apoio p/ def. físico em aço inox c = 90 cm </v>
          </cell>
          <cell r="C176" t="str">
            <v>UN</v>
          </cell>
          <cell r="D176">
            <v>144.6</v>
          </cell>
          <cell r="E176">
            <v>37408</v>
          </cell>
          <cell r="F176" t="str">
            <v>EDIF</v>
          </cell>
        </row>
        <row r="177">
          <cell r="A177" t="str">
            <v>10.A.071</v>
          </cell>
          <cell r="B177" t="str">
            <v xml:space="preserve">Cadeira retrátil em madeira p/ def. físico </v>
          </cell>
          <cell r="C177" t="str">
            <v>UN</v>
          </cell>
          <cell r="D177">
            <v>57.86</v>
          </cell>
          <cell r="E177">
            <v>38108</v>
          </cell>
          <cell r="F177" t="str">
            <v>EDIF</v>
          </cell>
        </row>
        <row r="178">
          <cell r="A178" t="str">
            <v>10.A.072</v>
          </cell>
          <cell r="B178" t="str">
            <v>Caixa d'água de Polipropileno - 500 litros</v>
          </cell>
          <cell r="C178" t="str">
            <v>UN</v>
          </cell>
          <cell r="D178">
            <v>297.83</v>
          </cell>
          <cell r="E178">
            <v>37408</v>
          </cell>
          <cell r="F178" t="str">
            <v>EDIF</v>
          </cell>
        </row>
        <row r="179">
          <cell r="A179" t="str">
            <v>10.A.073</v>
          </cell>
          <cell r="B179" t="str">
            <v>Caixa d'água de Polipropileno - 1.000 litros</v>
          </cell>
          <cell r="C179" t="str">
            <v>UN</v>
          </cell>
          <cell r="D179">
            <v>538.65</v>
          </cell>
          <cell r="E179">
            <v>38108</v>
          </cell>
          <cell r="F179" t="str">
            <v>EDIF</v>
          </cell>
        </row>
        <row r="180">
          <cell r="A180" t="str">
            <v>10.A.074</v>
          </cell>
          <cell r="B180" t="str">
            <v>Bebedouro em alvenaria c/ revestimento em azulejo - det. Bb - 13</v>
          </cell>
          <cell r="C180" t="str">
            <v>UN</v>
          </cell>
          <cell r="D180">
            <v>661.48</v>
          </cell>
          <cell r="E180">
            <v>38718</v>
          </cell>
          <cell r="F180" t="str">
            <v>DEPAVE</v>
          </cell>
        </row>
        <row r="181">
          <cell r="A181" t="str">
            <v>10.A.075</v>
          </cell>
          <cell r="B181" t="str">
            <v>Porta papel toalha - plástico ABS (500 folhas)</v>
          </cell>
          <cell r="C181" t="str">
            <v>UN</v>
          </cell>
          <cell r="D181">
            <v>43.76</v>
          </cell>
          <cell r="E181">
            <v>37408</v>
          </cell>
          <cell r="F181" t="str">
            <v>DEPAVE</v>
          </cell>
        </row>
        <row r="182">
          <cell r="A182" t="str">
            <v>10.A.076</v>
          </cell>
          <cell r="B182" t="str">
            <v>Bebedouro tipo pressão p/ deficiente físico - 200 pessoas / hora</v>
          </cell>
          <cell r="C182" t="str">
            <v>UN</v>
          </cell>
          <cell r="D182">
            <v>1117.3399999999999</v>
          </cell>
          <cell r="E182">
            <v>37408</v>
          </cell>
          <cell r="F182" t="str">
            <v>DEPAVE</v>
          </cell>
        </row>
        <row r="183">
          <cell r="A183" t="str">
            <v>10.A.077</v>
          </cell>
          <cell r="B183" t="str">
            <v>Bebedouro tipo pressão p/ deficiente físico - 300 pessoas / hora</v>
          </cell>
          <cell r="C183" t="str">
            <v>UN</v>
          </cell>
          <cell r="D183">
            <v>1176.95</v>
          </cell>
          <cell r="E183">
            <v>37408</v>
          </cell>
          <cell r="F183" t="str">
            <v>DEPAVE</v>
          </cell>
        </row>
        <row r="184">
          <cell r="A184" t="str">
            <v>10.A.078</v>
          </cell>
          <cell r="B184" t="str">
            <v>Grelha de concreto (78 x 27 cm  esp. 6,0 cm)</v>
          </cell>
          <cell r="C184" t="str">
            <v>UN</v>
          </cell>
          <cell r="D184">
            <v>13.77</v>
          </cell>
          <cell r="E184">
            <v>37408</v>
          </cell>
          <cell r="F184" t="str">
            <v>DEPAVE</v>
          </cell>
        </row>
        <row r="185">
          <cell r="A185" t="str">
            <v>10.A.079</v>
          </cell>
          <cell r="B185" t="str">
            <v>Caixa d'água de fibra de vidro com tampa - 5000L</v>
          </cell>
          <cell r="C185" t="str">
            <v>UN</v>
          </cell>
          <cell r="D185">
            <v>672.21</v>
          </cell>
          <cell r="E185">
            <v>38108</v>
          </cell>
          <cell r="F185" t="str">
            <v>DEPAVE</v>
          </cell>
        </row>
        <row r="186">
          <cell r="A186" t="str">
            <v>10.A.080</v>
          </cell>
          <cell r="B186" t="str">
            <v>Bebedouro em bloco de concreto</v>
          </cell>
          <cell r="C186" t="str">
            <v>UN</v>
          </cell>
          <cell r="D186" t="str">
            <v>verificar detalhe</v>
          </cell>
          <cell r="E186">
            <v>38718</v>
          </cell>
          <cell r="F186" t="str">
            <v>DEPAVE</v>
          </cell>
        </row>
        <row r="187">
          <cell r="A187" t="str">
            <v>10.A.081</v>
          </cell>
          <cell r="B187" t="str">
            <v>Calha de PVC</v>
          </cell>
          <cell r="C187" t="str">
            <v>M</v>
          </cell>
          <cell r="D187">
            <v>26.78</v>
          </cell>
          <cell r="E187">
            <v>38108</v>
          </cell>
          <cell r="F187" t="str">
            <v>DEPAVE</v>
          </cell>
        </row>
        <row r="188">
          <cell r="A188" t="str">
            <v>10.A.082</v>
          </cell>
          <cell r="B188" t="str">
            <v>Tampo de granito amendoa esp = 2,0 cm</v>
          </cell>
          <cell r="C188" t="str">
            <v>M2</v>
          </cell>
          <cell r="D188">
            <v>127.72</v>
          </cell>
          <cell r="E188">
            <v>38718</v>
          </cell>
          <cell r="F188" t="str">
            <v>DEPAVE</v>
          </cell>
        </row>
        <row r="189">
          <cell r="A189" t="str">
            <v>10.A.083</v>
          </cell>
          <cell r="B189" t="str">
            <v>Curva de 90/4"</v>
          </cell>
          <cell r="C189" t="str">
            <v>UN</v>
          </cell>
          <cell r="D189">
            <v>11.35</v>
          </cell>
          <cell r="E189">
            <v>38108</v>
          </cell>
          <cell r="F189" t="str">
            <v>DEPAVE</v>
          </cell>
        </row>
        <row r="190">
          <cell r="A190" t="str">
            <v>10.A.084</v>
          </cell>
          <cell r="B190" t="str">
            <v>Joelho 90 soldável de PVC marrom p/ água fria (diam. 25,0 mm)</v>
          </cell>
          <cell r="C190" t="str">
            <v>UN</v>
          </cell>
          <cell r="D190">
            <v>3.31</v>
          </cell>
          <cell r="E190">
            <v>38108</v>
          </cell>
          <cell r="F190" t="str">
            <v>DEPAVE</v>
          </cell>
        </row>
        <row r="191">
          <cell r="A191" t="str">
            <v>10.A.085</v>
          </cell>
          <cell r="B191" t="str">
            <v>Joelho 90 soldável de PVC marrom p/ água fria (diam. 32,0 mm)</v>
          </cell>
          <cell r="C191" t="str">
            <v>UN</v>
          </cell>
          <cell r="D191">
            <v>3.94</v>
          </cell>
          <cell r="E191">
            <v>38108</v>
          </cell>
          <cell r="F191" t="str">
            <v>DEPAVE</v>
          </cell>
        </row>
        <row r="192">
          <cell r="A192" t="str">
            <v>10.A.086</v>
          </cell>
          <cell r="B192" t="str">
            <v>Joelho 90 soldável de PVC marrom p/ água fria (diam. 50,0 mm)</v>
          </cell>
          <cell r="C192" t="str">
            <v>UN</v>
          </cell>
          <cell r="D192">
            <v>5.77</v>
          </cell>
          <cell r="E192">
            <v>38108</v>
          </cell>
          <cell r="F192" t="str">
            <v>DEPAVE</v>
          </cell>
        </row>
        <row r="193">
          <cell r="A193" t="str">
            <v>10.A.087</v>
          </cell>
          <cell r="B193" t="str">
            <v>Joelho 90 soldável de PVC marrom p/ água fria (diam. 60,0 mm)</v>
          </cell>
          <cell r="C193" t="str">
            <v>UN</v>
          </cell>
          <cell r="D193">
            <v>14.78</v>
          </cell>
          <cell r="E193">
            <v>38108</v>
          </cell>
          <cell r="F193" t="str">
            <v>DEPAVE</v>
          </cell>
        </row>
        <row r="194">
          <cell r="A194" t="str">
            <v>10.A.088</v>
          </cell>
          <cell r="B194" t="str">
            <v>Tê 90 soldável de PVC marrom p/ água fria (diam. 25,0 mm)</v>
          </cell>
          <cell r="C194" t="str">
            <v>UN</v>
          </cell>
          <cell r="D194">
            <v>3.58</v>
          </cell>
          <cell r="E194">
            <v>38108</v>
          </cell>
          <cell r="F194" t="str">
            <v>DEPAVE</v>
          </cell>
        </row>
        <row r="195">
          <cell r="A195" t="str">
            <v>10.A.089</v>
          </cell>
          <cell r="B195" t="str">
            <v>Tê 90 soldável de PVC marrom p/ água fria (diam. 32,0 mm)</v>
          </cell>
          <cell r="C195" t="str">
            <v>UN</v>
          </cell>
          <cell r="D195">
            <v>4.5999999999999996</v>
          </cell>
          <cell r="E195">
            <v>38108</v>
          </cell>
          <cell r="F195" t="str">
            <v>DEPAVE</v>
          </cell>
        </row>
        <row r="196">
          <cell r="A196" t="str">
            <v>10.A.090</v>
          </cell>
          <cell r="B196" t="str">
            <v>Tê 90 soldável de PVC marrom p/ água fria (diam. 50,0 mm)</v>
          </cell>
          <cell r="C196" t="str">
            <v>UN</v>
          </cell>
          <cell r="D196">
            <v>7.02</v>
          </cell>
          <cell r="E196">
            <v>38108</v>
          </cell>
          <cell r="F196" t="str">
            <v>DEPAVE</v>
          </cell>
        </row>
        <row r="197">
          <cell r="A197" t="str">
            <v>10.A.091</v>
          </cell>
          <cell r="B197" t="str">
            <v>Tê 90 soldável de PVC marrom p/ água fria (diam. 60,0 mm)</v>
          </cell>
          <cell r="C197" t="str">
            <v>UN</v>
          </cell>
          <cell r="D197">
            <v>16.73</v>
          </cell>
          <cell r="E197">
            <v>38108</v>
          </cell>
          <cell r="F197" t="str">
            <v>DEPAVE</v>
          </cell>
        </row>
        <row r="198">
          <cell r="A198" t="str">
            <v>10.A.092</v>
          </cell>
          <cell r="B198" t="str">
            <v>Tê de redução 90 soldável de PVC marrom p/ água fria (diam. Ent. 32,0 mm diam. Saída 25,0 mm)</v>
          </cell>
          <cell r="C198" t="str">
            <v>UN</v>
          </cell>
          <cell r="D198">
            <v>6.11</v>
          </cell>
          <cell r="E198">
            <v>38108</v>
          </cell>
          <cell r="F198" t="str">
            <v>DEPAVE</v>
          </cell>
        </row>
        <row r="199">
          <cell r="A199" t="str">
            <v>10.A.093</v>
          </cell>
          <cell r="B199" t="str">
            <v>Tê de redução 90 soldável de PVC marrom p/ água fria (diam. Ent. 50,0 mm diam. Saída 25,0 mm)</v>
          </cell>
          <cell r="C199" t="str">
            <v>UN</v>
          </cell>
          <cell r="D199">
            <v>7.35</v>
          </cell>
          <cell r="E199">
            <v>38108</v>
          </cell>
          <cell r="F199" t="str">
            <v>DEPAVE</v>
          </cell>
        </row>
        <row r="200">
          <cell r="A200" t="str">
            <v>10.A.094</v>
          </cell>
          <cell r="B200" t="str">
            <v>Joelho 90 soldável de PVC marrom e com rosca com redução p/ água fria (diam. Sold. 25,0 mm diam. Rosc 1/2")</v>
          </cell>
          <cell r="C200" t="str">
            <v>UN</v>
          </cell>
          <cell r="D200">
            <v>3.53</v>
          </cell>
          <cell r="E200">
            <v>38108</v>
          </cell>
          <cell r="F200" t="str">
            <v>DEPAVE</v>
          </cell>
        </row>
        <row r="201">
          <cell r="A201" t="str">
            <v>10.A.095</v>
          </cell>
          <cell r="B201" t="str">
            <v>Joelho 45 PBV de PVC bege pérola p/ esgoto serie reforçada (diam. 40,0 mm)</v>
          </cell>
          <cell r="C201" t="str">
            <v>UN</v>
          </cell>
          <cell r="D201">
            <v>6.18</v>
          </cell>
          <cell r="E201">
            <v>38108</v>
          </cell>
          <cell r="F201" t="str">
            <v>DEPAVE</v>
          </cell>
        </row>
        <row r="202">
          <cell r="A202" t="str">
            <v>10.A.096</v>
          </cell>
          <cell r="B202" t="str">
            <v>Joelho 45 PBV de PVCbranco p/ esgoto serie normal (diam. 50,0 mm)</v>
          </cell>
          <cell r="C202" t="str">
            <v>UN</v>
          </cell>
          <cell r="D202">
            <v>6.21</v>
          </cell>
          <cell r="E202">
            <v>38108</v>
          </cell>
          <cell r="F202" t="str">
            <v>DEPAVE</v>
          </cell>
        </row>
        <row r="203">
          <cell r="A203" t="str">
            <v>10.A.097</v>
          </cell>
          <cell r="B203" t="str">
            <v>Joelho 45 PBV de PVCbranco p/ esgoto serie normal (diam. 75,0 mm)</v>
          </cell>
          <cell r="C203" t="str">
            <v>UN</v>
          </cell>
          <cell r="D203">
            <v>9.92</v>
          </cell>
          <cell r="E203">
            <v>38108</v>
          </cell>
          <cell r="F203" t="str">
            <v>DEPAVE</v>
          </cell>
        </row>
        <row r="204">
          <cell r="A204" t="str">
            <v>10.A.098</v>
          </cell>
          <cell r="B204" t="str">
            <v>Joelho 45 PBV de PVCbranco p/ esgoto serie normal (diam. 100,0 mm)</v>
          </cell>
          <cell r="C204" t="str">
            <v>UN</v>
          </cell>
          <cell r="D204">
            <v>12.58</v>
          </cell>
          <cell r="E204">
            <v>38108</v>
          </cell>
          <cell r="F204" t="str">
            <v>DEPAVE</v>
          </cell>
        </row>
        <row r="205">
          <cell r="A205" t="str">
            <v>10.A.099</v>
          </cell>
          <cell r="B205" t="str">
            <v>Joelho 90 PBV de PVC branco p/ esgoto serie normal (diam. 50,0 mm)</v>
          </cell>
          <cell r="C205" t="str">
            <v>UN</v>
          </cell>
          <cell r="D205">
            <v>5.79</v>
          </cell>
          <cell r="E205">
            <v>38108</v>
          </cell>
          <cell r="F205" t="str">
            <v>DEPAVE</v>
          </cell>
        </row>
        <row r="206">
          <cell r="A206" t="str">
            <v>10.A.100</v>
          </cell>
          <cell r="B206" t="str">
            <v>Joelho 90 PBV de PVC branco p/ esgoto serie normal (diam. 100,0 mm)</v>
          </cell>
          <cell r="C206" t="str">
            <v>UN</v>
          </cell>
          <cell r="D206">
            <v>12.63</v>
          </cell>
          <cell r="E206">
            <v>38108</v>
          </cell>
          <cell r="F206" t="str">
            <v>DEPAVE</v>
          </cell>
        </row>
        <row r="207">
          <cell r="A207" t="str">
            <v>10.A.101</v>
          </cell>
          <cell r="B207" t="str">
            <v>Junção simples PBV de PVC bege pérola p/ esgoto serie reforçada (diam. 50,0 mm)</v>
          </cell>
          <cell r="C207" t="str">
            <v>UN</v>
          </cell>
          <cell r="D207">
            <v>13.16</v>
          </cell>
          <cell r="E207">
            <v>38108</v>
          </cell>
          <cell r="F207" t="str">
            <v>DEPAVE</v>
          </cell>
        </row>
        <row r="208">
          <cell r="A208" t="str">
            <v>10.A.102</v>
          </cell>
          <cell r="B208" t="str">
            <v>Junção simples PBV de PVC bege pérola p/ esgoto serie reforçada (diam. 100,0 mm)</v>
          </cell>
          <cell r="C208" t="str">
            <v>UN</v>
          </cell>
          <cell r="D208">
            <v>30.32</v>
          </cell>
          <cell r="E208">
            <v>38108</v>
          </cell>
          <cell r="F208" t="str">
            <v>DEPAVE</v>
          </cell>
        </row>
        <row r="209">
          <cell r="A209" t="str">
            <v>10.A.103</v>
          </cell>
          <cell r="B209" t="str">
            <v>Junção simples PBV de PVC bege pérola p/ esgoto serie reforçada (diam.princ.100,0 mm diam. Derv. 75,0 mm)</v>
          </cell>
          <cell r="C209" t="str">
            <v>UN</v>
          </cell>
          <cell r="D209">
            <v>30.82</v>
          </cell>
          <cell r="E209">
            <v>38108</v>
          </cell>
          <cell r="F209" t="str">
            <v>DEPAVE</v>
          </cell>
        </row>
        <row r="210">
          <cell r="A210" t="str">
            <v>10.A.104</v>
          </cell>
          <cell r="B210" t="str">
            <v>Tê 90 PBV de PVC branco p/ esgoto serie normal (diam. 50,0 mm)</v>
          </cell>
          <cell r="C210" t="str">
            <v>UN</v>
          </cell>
          <cell r="D210">
            <v>8.0299999999999994</v>
          </cell>
          <cell r="E210">
            <v>38108</v>
          </cell>
          <cell r="F210" t="str">
            <v>DEPAVE</v>
          </cell>
        </row>
        <row r="211">
          <cell r="A211" t="str">
            <v>10.A.105</v>
          </cell>
          <cell r="B211" t="str">
            <v>Tê 90 de redução PVB de PVC branco p/ esgoto serie normal (diam. 100 x 50 mm)</v>
          </cell>
          <cell r="C211" t="str">
            <v>UN</v>
          </cell>
          <cell r="D211">
            <v>14.92</v>
          </cell>
          <cell r="E211">
            <v>38108</v>
          </cell>
          <cell r="F211" t="str">
            <v>DEPAVE</v>
          </cell>
        </row>
        <row r="212">
          <cell r="A212" t="str">
            <v>10.A.106</v>
          </cell>
          <cell r="B212" t="str">
            <v>Luva simples PBV de PVC branco p/ esgoto serie normal (diam. 50,0 mm)</v>
          </cell>
          <cell r="C212" t="str">
            <v>UN</v>
          </cell>
          <cell r="D212">
            <v>4.03</v>
          </cell>
          <cell r="E212">
            <v>38108</v>
          </cell>
          <cell r="F212" t="str">
            <v>DEPAVE</v>
          </cell>
        </row>
        <row r="213">
          <cell r="A213" t="str">
            <v>10.A.107</v>
          </cell>
          <cell r="B213" t="str">
            <v>Luva simples PBV de PVC branco p/ esgoto serie normal (diam. 75,0 mm)</v>
          </cell>
          <cell r="C213" t="str">
            <v>UN</v>
          </cell>
          <cell r="D213">
            <v>6.58</v>
          </cell>
          <cell r="E213">
            <v>38108</v>
          </cell>
          <cell r="F213" t="str">
            <v>DEPAVE</v>
          </cell>
        </row>
        <row r="214">
          <cell r="A214" t="str">
            <v>10.A.108</v>
          </cell>
          <cell r="B214" t="str">
            <v>Luva simples PBV de PVC branco p/ esgoto serie normal (diam. 100,0 mm)</v>
          </cell>
          <cell r="C214" t="str">
            <v>UN</v>
          </cell>
          <cell r="D214">
            <v>8.61</v>
          </cell>
          <cell r="E214">
            <v>38108</v>
          </cell>
          <cell r="F214" t="str">
            <v>DEPAVE</v>
          </cell>
        </row>
        <row r="215">
          <cell r="A215" t="str">
            <v>10.A.109</v>
          </cell>
          <cell r="B215" t="str">
            <v>Joelho 90 PBV de PVC bege pérola p/ esgoto serie reforçada (diam. 40,0 mm)</v>
          </cell>
          <cell r="C215" t="str">
            <v>UN</v>
          </cell>
          <cell r="D215">
            <v>6.34</v>
          </cell>
          <cell r="E215">
            <v>38108</v>
          </cell>
          <cell r="F215" t="str">
            <v>DEPAVE</v>
          </cell>
        </row>
        <row r="216">
          <cell r="A216" t="str">
            <v>10.A.110</v>
          </cell>
          <cell r="B216" t="str">
            <v>Caixa sifonada  de PVC p/ esgoto sanit.  (alt. 185,0 mm / diam. Ent. 40,00 diam. saída  75,0mm diam. Caixa 150,0 grelha redonda, n° de ent. 5)</v>
          </cell>
          <cell r="C216" t="str">
            <v>UN</v>
          </cell>
          <cell r="D216">
            <v>33.28</v>
          </cell>
          <cell r="E216">
            <v>38108</v>
          </cell>
          <cell r="F216" t="str">
            <v>DEPAVE</v>
          </cell>
        </row>
        <row r="217">
          <cell r="A217" t="str">
            <v>10.A.111</v>
          </cell>
          <cell r="B217" t="str">
            <v>Bucha de redução longa de PVC p/ esgoto serie normal (diam. 50x40 mm)</v>
          </cell>
          <cell r="C217" t="str">
            <v>UN</v>
          </cell>
          <cell r="D217">
            <v>3.22</v>
          </cell>
          <cell r="E217">
            <v>38108</v>
          </cell>
          <cell r="F217" t="str">
            <v>DEPAVE</v>
          </cell>
        </row>
        <row r="218">
          <cell r="A218" t="str">
            <v>10.A.112</v>
          </cell>
          <cell r="B218" t="str">
            <v>Válvula de descarga metálica sem registro interno (diam. 1 1/2")</v>
          </cell>
          <cell r="C218" t="str">
            <v>UN</v>
          </cell>
          <cell r="D218">
            <v>67.709999999999994</v>
          </cell>
          <cell r="E218">
            <v>38108</v>
          </cell>
          <cell r="F218" t="str">
            <v>DEPAVE</v>
          </cell>
        </row>
        <row r="219">
          <cell r="A219" t="str">
            <v>10.A.113</v>
          </cell>
          <cell r="B219" t="str">
            <v>Válvula de escoamento metálica p/ lavat./bidê (diam. 1")</v>
          </cell>
          <cell r="C219" t="str">
            <v>UN</v>
          </cell>
          <cell r="D219">
            <v>22.75</v>
          </cell>
          <cell r="E219">
            <v>38108</v>
          </cell>
          <cell r="F219" t="str">
            <v>DEPAVE</v>
          </cell>
        </row>
        <row r="220">
          <cell r="A220" t="str">
            <v>10.A.114</v>
          </cell>
          <cell r="B220" t="str">
            <v>Cabeceira p/calha de PVC - Tigre</v>
          </cell>
          <cell r="C220" t="str">
            <v>UN</v>
          </cell>
          <cell r="D220">
            <v>12.89</v>
          </cell>
          <cell r="E220">
            <v>38108</v>
          </cell>
          <cell r="F220" t="str">
            <v>DEPAVE</v>
          </cell>
        </row>
        <row r="221">
          <cell r="A221" t="str">
            <v>10.A.115</v>
          </cell>
          <cell r="B221" t="str">
            <v>Adaptador soldável c/ flanges e anel p/ caixa d'água de PVC marrom p/ água fria (diam. Sold. 25,0 mm / diam. Rosc. 3/4")</v>
          </cell>
          <cell r="C221" t="str">
            <v>UN</v>
          </cell>
          <cell r="D221">
            <v>6.18</v>
          </cell>
          <cell r="E221">
            <v>38108</v>
          </cell>
          <cell r="F221" t="str">
            <v>DEPAVE</v>
          </cell>
        </row>
        <row r="222">
          <cell r="A222" t="str">
            <v>10.A.116</v>
          </cell>
          <cell r="B222" t="str">
            <v>Adaptador soldável c/ flanges e anel p/ caixa d'água de PVC marrom p/ água fria (diam. Sold. 32,0 mm / diam. Rosc.1")</v>
          </cell>
          <cell r="C222" t="str">
            <v>UN</v>
          </cell>
          <cell r="D222">
            <v>10.02</v>
          </cell>
          <cell r="E222">
            <v>38108</v>
          </cell>
          <cell r="F222" t="str">
            <v>DEPAVE</v>
          </cell>
        </row>
        <row r="223">
          <cell r="A223" t="str">
            <v>10.A.117</v>
          </cell>
          <cell r="B223" t="str">
            <v>Adaptador soldável c/ flanges e anel p/ caixa d'água de PVC marrom p/ água fria (diam. Sold. 50,0 mm / diam. Rosc.1 1/2")</v>
          </cell>
          <cell r="C223" t="str">
            <v>UN</v>
          </cell>
          <cell r="D223">
            <v>13.98</v>
          </cell>
          <cell r="E223">
            <v>38108</v>
          </cell>
          <cell r="F223" t="str">
            <v>DEPAVE</v>
          </cell>
        </row>
        <row r="224">
          <cell r="A224" t="str">
            <v>10.A.118</v>
          </cell>
          <cell r="B224" t="str">
            <v>Adaptador soldável de PVC marrom p/ água fria (diam. 20,0 mm)</v>
          </cell>
          <cell r="C224" t="str">
            <v>UN</v>
          </cell>
          <cell r="D224">
            <v>1.64</v>
          </cell>
          <cell r="E224">
            <v>38108</v>
          </cell>
          <cell r="F224" t="str">
            <v>DEPAVE</v>
          </cell>
        </row>
        <row r="225">
          <cell r="A225" t="str">
            <v>10.A.119</v>
          </cell>
          <cell r="B225" t="str">
            <v>Adaptador soldável de PVC marrom p/ água fria (diam. 25,0 mm)</v>
          </cell>
          <cell r="C225" t="str">
            <v>UN</v>
          </cell>
          <cell r="D225">
            <v>1.75</v>
          </cell>
          <cell r="E225">
            <v>38108</v>
          </cell>
          <cell r="F225" t="str">
            <v>DEPAVE</v>
          </cell>
        </row>
        <row r="226">
          <cell r="A226" t="str">
            <v>10.A.120</v>
          </cell>
          <cell r="B226" t="str">
            <v>Engate flexível de PVC para entrada de água (300,0 mm / 1/2")</v>
          </cell>
          <cell r="C226" t="str">
            <v>UN</v>
          </cell>
          <cell r="D226">
            <v>9.17</v>
          </cell>
          <cell r="E226">
            <v>38108</v>
          </cell>
          <cell r="F226" t="str">
            <v>DEPAVE</v>
          </cell>
        </row>
        <row r="227">
          <cell r="A227" t="str">
            <v>10.A.121</v>
          </cell>
          <cell r="B227" t="str">
            <v>Adaptador curto de PVC 1 1/2"</v>
          </cell>
          <cell r="C227" t="str">
            <v>UN</v>
          </cell>
          <cell r="D227">
            <v>4.25</v>
          </cell>
          <cell r="E227">
            <v>38108</v>
          </cell>
          <cell r="F227" t="str">
            <v>DEPAVE</v>
          </cell>
        </row>
        <row r="228">
          <cell r="A228" t="str">
            <v>10.A.122</v>
          </cell>
          <cell r="B228" t="str">
            <v>Adaptador curto de PVC 2"</v>
          </cell>
          <cell r="C228" t="str">
            <v>UN</v>
          </cell>
          <cell r="D228">
            <v>7.56</v>
          </cell>
          <cell r="E228">
            <v>38108</v>
          </cell>
          <cell r="F228" t="str">
            <v>DEPAVE</v>
          </cell>
        </row>
        <row r="229">
          <cell r="A229" t="str">
            <v>10.A.123</v>
          </cell>
          <cell r="B229" t="str">
            <v>Bucha de redução soldável curta de PVC 32 x 25 mm</v>
          </cell>
          <cell r="C229" t="str">
            <v>UN</v>
          </cell>
          <cell r="D229">
            <v>1.68</v>
          </cell>
          <cell r="E229">
            <v>38108</v>
          </cell>
          <cell r="F229" t="str">
            <v>DEPAVE</v>
          </cell>
        </row>
        <row r="230">
          <cell r="A230" t="str">
            <v>10.A.124</v>
          </cell>
          <cell r="B230" t="str">
            <v>Bucha de redução soldável curta de PVC 60 x 50 mm</v>
          </cell>
          <cell r="C230" t="str">
            <v>UN</v>
          </cell>
          <cell r="D230">
            <v>4.58</v>
          </cell>
          <cell r="E230">
            <v>38108</v>
          </cell>
          <cell r="F230" t="str">
            <v>DEPAVE</v>
          </cell>
        </row>
        <row r="231">
          <cell r="A231" t="str">
            <v>10.A.125</v>
          </cell>
          <cell r="B231" t="str">
            <v>Bucha de redução soldável longa de PVC 50 x 25 mm</v>
          </cell>
          <cell r="C231" t="str">
            <v>UN</v>
          </cell>
          <cell r="D231">
            <v>3.65</v>
          </cell>
          <cell r="E231">
            <v>38108</v>
          </cell>
          <cell r="F231" t="str">
            <v>DEPAVE</v>
          </cell>
        </row>
        <row r="232">
          <cell r="A232" t="str">
            <v>10.A.126</v>
          </cell>
          <cell r="B232" t="str">
            <v>Junção simples de PVC p/ esgoto sanit. 100 x 50 mm</v>
          </cell>
          <cell r="C232" t="str">
            <v>UN</v>
          </cell>
          <cell r="D232">
            <v>15.58</v>
          </cell>
          <cell r="E232">
            <v>38108</v>
          </cell>
          <cell r="F232" t="str">
            <v>DEPAVE</v>
          </cell>
        </row>
        <row r="233">
          <cell r="A233" t="str">
            <v>10.A.127</v>
          </cell>
          <cell r="B233" t="str">
            <v>Bucha de redução longa de PVC 50 x 40 mm</v>
          </cell>
          <cell r="C233" t="str">
            <v>UN</v>
          </cell>
          <cell r="D233">
            <v>3.04</v>
          </cell>
          <cell r="E233">
            <v>38108</v>
          </cell>
          <cell r="F233" t="str">
            <v>DEPAVE</v>
          </cell>
        </row>
        <row r="234">
          <cell r="A234" t="str">
            <v>10.A.128</v>
          </cell>
          <cell r="B234" t="str">
            <v>Bucha de redução longa de PVC 100 x 50 mm</v>
          </cell>
          <cell r="C234" t="str">
            <v>UN</v>
          </cell>
          <cell r="D234">
            <v>6.42</v>
          </cell>
          <cell r="E234">
            <v>38108</v>
          </cell>
          <cell r="F234" t="str">
            <v>DEPAVE</v>
          </cell>
        </row>
        <row r="235">
          <cell r="A235" t="str">
            <v>10.A.129</v>
          </cell>
          <cell r="B235" t="str">
            <v>Tubo de ligação cromado para vaso sanitário</v>
          </cell>
          <cell r="C235" t="str">
            <v>UN</v>
          </cell>
          <cell r="D235">
            <v>19.690000000000001</v>
          </cell>
          <cell r="E235">
            <v>38108</v>
          </cell>
          <cell r="F235" t="str">
            <v>DEPAVE</v>
          </cell>
        </row>
        <row r="236">
          <cell r="A236" t="str">
            <v>10.A.130</v>
          </cell>
          <cell r="B236" t="str">
            <v>Válvula de descarga para mictório</v>
          </cell>
          <cell r="C236" t="str">
            <v>UN</v>
          </cell>
          <cell r="D236">
            <v>149.81</v>
          </cell>
          <cell r="E236">
            <v>38108</v>
          </cell>
          <cell r="F236" t="str">
            <v>DEPAVE</v>
          </cell>
        </row>
        <row r="237">
          <cell r="A237" t="str">
            <v>10.A.131</v>
          </cell>
          <cell r="B237" t="str">
            <v>Caixa sifonada  de PVC c/ corpo giratório p/ esgoto sanit.  (alt. 140,0 mm / diam. Ent. 40,0 diam. saída  50,0mm diam. Caixa 100,0 grelha redonda, n° de ent. 5)</v>
          </cell>
          <cell r="C237" t="str">
            <v>UN</v>
          </cell>
          <cell r="D237">
            <v>26.81</v>
          </cell>
          <cell r="E237">
            <v>38108</v>
          </cell>
          <cell r="F237" t="str">
            <v>DEPAVE</v>
          </cell>
        </row>
        <row r="238">
          <cell r="A238" t="str">
            <v>10.A.132</v>
          </cell>
          <cell r="B238" t="str">
            <v>Tubo de PAD 1"</v>
          </cell>
          <cell r="C238" t="str">
            <v>M</v>
          </cell>
          <cell r="D238">
            <v>17.07</v>
          </cell>
          <cell r="E238">
            <v>38108</v>
          </cell>
          <cell r="F238" t="str">
            <v>DEPAVE</v>
          </cell>
        </row>
        <row r="239">
          <cell r="A239" t="str">
            <v>10.A.133</v>
          </cell>
          <cell r="B239" t="str">
            <v>União para tubo de PAD 1"</v>
          </cell>
          <cell r="C239" t="str">
            <v>UN</v>
          </cell>
          <cell r="D239">
            <v>5.54</v>
          </cell>
          <cell r="E239">
            <v>38108</v>
          </cell>
          <cell r="F239" t="str">
            <v>DEPAVE</v>
          </cell>
        </row>
        <row r="240">
          <cell r="A240" t="str">
            <v>10.A.134</v>
          </cell>
          <cell r="B240" t="str">
            <v xml:space="preserve">Bebedouro e torneira de irrigação conforme detalhe </v>
          </cell>
          <cell r="C240" t="str">
            <v>UN</v>
          </cell>
          <cell r="D240">
            <v>654.62</v>
          </cell>
          <cell r="E240">
            <v>38718</v>
          </cell>
          <cell r="F240" t="str">
            <v>DEPAVE</v>
          </cell>
        </row>
        <row r="241">
          <cell r="A241" t="str">
            <v>10.A.135</v>
          </cell>
          <cell r="B241" t="str">
            <v>Tê de redução soldavel de PVC ( diam. De ent. 50 mm/saida 32mm)</v>
          </cell>
          <cell r="C241" t="str">
            <v>UN</v>
          </cell>
          <cell r="D241">
            <v>9.92</v>
          </cell>
          <cell r="E241">
            <v>38108</v>
          </cell>
          <cell r="F241" t="str">
            <v>DEPAVE</v>
          </cell>
        </row>
        <row r="242">
          <cell r="A242" t="str">
            <v>10.A.136</v>
          </cell>
          <cell r="B242" t="str">
            <v>CAP soldavel de PVC (diam. De 32 mm)</v>
          </cell>
          <cell r="C242" t="str">
            <v>UN</v>
          </cell>
          <cell r="D242">
            <v>4.12</v>
          </cell>
          <cell r="E242">
            <v>38718</v>
          </cell>
          <cell r="F242" t="str">
            <v>DEPAVE</v>
          </cell>
        </row>
        <row r="243">
          <cell r="A243" t="str">
            <v>10.A.137</v>
          </cell>
          <cell r="B243" t="str">
            <v>CAP roscavel de PVC (diam. De 4")</v>
          </cell>
          <cell r="C243" t="str">
            <v>UN</v>
          </cell>
          <cell r="D243">
            <v>21.23</v>
          </cell>
          <cell r="E243">
            <v>38718</v>
          </cell>
          <cell r="F243" t="str">
            <v>DEPAVE</v>
          </cell>
        </row>
        <row r="244">
          <cell r="A244" t="str">
            <v>10.A.138</v>
          </cell>
          <cell r="B244" t="str">
            <v>Joelho 45 soldavel de PVC p/ água fria (diametro da seção de 25 mm)</v>
          </cell>
          <cell r="C244" t="str">
            <v>UN</v>
          </cell>
          <cell r="D244">
            <v>3.86</v>
          </cell>
          <cell r="E244">
            <v>38718</v>
          </cell>
          <cell r="F244" t="str">
            <v>DEPAVE</v>
          </cell>
        </row>
        <row r="245">
          <cell r="A245" t="str">
            <v>10.A.139</v>
          </cell>
          <cell r="B245" t="str">
            <v>Joelho 45 soldavel de PVC p/ água fria (diâmetro da seção de 32 mm)</v>
          </cell>
          <cell r="C245" t="str">
            <v>UN</v>
          </cell>
          <cell r="D245">
            <v>5.16</v>
          </cell>
          <cell r="E245">
            <v>38718</v>
          </cell>
          <cell r="F245" t="str">
            <v>DEPAVE</v>
          </cell>
        </row>
        <row r="246">
          <cell r="A246" t="str">
            <v>10.A.140</v>
          </cell>
          <cell r="B246" t="str">
            <v>Cuba de louca de embutir</v>
          </cell>
          <cell r="C246" t="str">
            <v>UN</v>
          </cell>
          <cell r="D246">
            <v>122.81</v>
          </cell>
          <cell r="E246">
            <v>38718</v>
          </cell>
          <cell r="F246" t="str">
            <v>DEPAVE</v>
          </cell>
        </row>
        <row r="247">
          <cell r="A247" t="str">
            <v>10.A.141</v>
          </cell>
          <cell r="B247" t="str">
            <v>Calha em chapa de aço galvanizado - desenvolvimento 140 cm</v>
          </cell>
          <cell r="C247" t="str">
            <v>M</v>
          </cell>
          <cell r="D247">
            <v>68.349999999999994</v>
          </cell>
          <cell r="E247">
            <v>38108</v>
          </cell>
          <cell r="F247" t="str">
            <v>EDIF</v>
          </cell>
        </row>
        <row r="248">
          <cell r="A248" t="str">
            <v>10.A.142</v>
          </cell>
          <cell r="B248" t="str">
            <v>Plataforma de madeira a serem armadas sobre andaimes metálicos</v>
          </cell>
          <cell r="C248" t="str">
            <v>M2</v>
          </cell>
          <cell r="D248">
            <v>4.7300000000000004</v>
          </cell>
          <cell r="E248">
            <v>38108</v>
          </cell>
          <cell r="F248" t="str">
            <v>SIURB</v>
          </cell>
        </row>
        <row r="249">
          <cell r="A249" t="str">
            <v>10.A.143</v>
          </cell>
          <cell r="B249" t="str">
            <v>Válvula de retenção horizontal - 80(3")</v>
          </cell>
          <cell r="C249" t="str">
            <v>UN</v>
          </cell>
          <cell r="D249">
            <v>112.59</v>
          </cell>
          <cell r="E249">
            <v>38108</v>
          </cell>
          <cell r="F249" t="str">
            <v>DEPAVE</v>
          </cell>
        </row>
        <row r="250">
          <cell r="A250" t="str">
            <v>10.A.144</v>
          </cell>
          <cell r="B250" t="str">
            <v>Registro gaveta bruto - 80 (3")</v>
          </cell>
          <cell r="C250" t="str">
            <v>UN</v>
          </cell>
          <cell r="D250">
            <v>175.16</v>
          </cell>
          <cell r="E250">
            <v>38108</v>
          </cell>
          <cell r="F250" t="str">
            <v>DEPAVE</v>
          </cell>
        </row>
        <row r="251">
          <cell r="A251" t="str">
            <v>10.A.145</v>
          </cell>
          <cell r="B251" t="str">
            <v>Reservatório de fibra de vidro cilindrico com capacidade para 1000 l</v>
          </cell>
          <cell r="C251" t="str">
            <v>UN</v>
          </cell>
          <cell r="D251">
            <v>204.2</v>
          </cell>
          <cell r="E251">
            <v>38718</v>
          </cell>
          <cell r="F251" t="str">
            <v>DEPAVE</v>
          </cell>
        </row>
        <row r="252">
          <cell r="A252" t="str">
            <v>10.A.146</v>
          </cell>
          <cell r="B252" t="str">
            <v>Tubo de cobre classe E  1/2"</v>
          </cell>
          <cell r="C252" t="str">
            <v>UN</v>
          </cell>
          <cell r="D252">
            <v>31.83</v>
          </cell>
          <cell r="E252">
            <v>38718</v>
          </cell>
          <cell r="F252" t="str">
            <v>DEPAVE</v>
          </cell>
        </row>
        <row r="253">
          <cell r="A253" t="str">
            <v>10.A.147</v>
          </cell>
          <cell r="B253" t="str">
            <v>Válvula de retencão, de pe com crivo de bronze - 1 1/4"</v>
          </cell>
          <cell r="C253" t="str">
            <v>UN</v>
          </cell>
          <cell r="D253">
            <v>38.26</v>
          </cell>
          <cell r="E253">
            <v>38718</v>
          </cell>
          <cell r="F253" t="str">
            <v>DEPAVE</v>
          </cell>
        </row>
        <row r="254">
          <cell r="A254" t="str">
            <v>10.A.148</v>
          </cell>
          <cell r="B254" t="str">
            <v>Torneira antivandalismo - docol pressmatic ou similar</v>
          </cell>
          <cell r="C254" t="str">
            <v xml:space="preserve">UN </v>
          </cell>
          <cell r="D254">
            <v>263.63</v>
          </cell>
          <cell r="E254">
            <v>38718</v>
          </cell>
          <cell r="F254" t="str">
            <v>DEPAVE</v>
          </cell>
        </row>
        <row r="255">
          <cell r="A255" t="str">
            <v>11.0.000</v>
          </cell>
          <cell r="B255" t="str">
            <v>Revestimentos</v>
          </cell>
          <cell r="C255" t="str">
            <v>M2</v>
          </cell>
          <cell r="D255">
            <v>4.33</v>
          </cell>
          <cell r="E255">
            <v>35431</v>
          </cell>
          <cell r="F255" t="str">
            <v>DEPAVE</v>
          </cell>
        </row>
        <row r="256">
          <cell r="A256" t="str">
            <v>11.A.002</v>
          </cell>
          <cell r="B256" t="str">
            <v>Revest parede c/ argamassa baritada c/equiv de 1,5 mm de chumbo</v>
          </cell>
          <cell r="C256" t="str">
            <v>M2</v>
          </cell>
          <cell r="D256">
            <v>51.35</v>
          </cell>
          <cell r="E256">
            <v>36526</v>
          </cell>
          <cell r="F256" t="str">
            <v>EDIF</v>
          </cell>
        </row>
        <row r="257">
          <cell r="A257" t="str">
            <v>11.A.003</v>
          </cell>
          <cell r="B257" t="str">
            <v>Passou p/a TABELA N.31 - 11.04.52 - Peitoril de concreto aparente</v>
          </cell>
          <cell r="C257" t="str">
            <v>M</v>
          </cell>
          <cell r="D257">
            <v>25.16</v>
          </cell>
          <cell r="E257">
            <v>35431</v>
          </cell>
          <cell r="F257" t="str">
            <v>EDIF</v>
          </cell>
        </row>
        <row r="258">
          <cell r="A258" t="str">
            <v>11.A.004</v>
          </cell>
          <cell r="B258" t="str">
            <v>Revestimento de cimento queimado</v>
          </cell>
          <cell r="C258" t="str">
            <v>M2</v>
          </cell>
          <cell r="D258">
            <v>4.33</v>
          </cell>
          <cell r="E258">
            <v>35431</v>
          </cell>
          <cell r="F258" t="str">
            <v>DEPAVE</v>
          </cell>
        </row>
        <row r="259">
          <cell r="A259" t="str">
            <v>11.A.005</v>
          </cell>
          <cell r="B259" t="str">
            <v>Chapisco externo grosso com adição de pedrisco e impermeabilizante</v>
          </cell>
          <cell r="C259" t="str">
            <v>M2</v>
          </cell>
          <cell r="D259">
            <v>4.33</v>
          </cell>
          <cell r="E259">
            <v>36526</v>
          </cell>
          <cell r="F259" t="str">
            <v>DEPAVE</v>
          </cell>
        </row>
        <row r="260">
          <cell r="A260" t="str">
            <v>11.A.009</v>
          </cell>
          <cell r="B260" t="str">
            <v xml:space="preserve">Revestimento em tijolo aparente, 1/2 tijolo  </v>
          </cell>
          <cell r="C260" t="str">
            <v>M2</v>
          </cell>
          <cell r="D260">
            <v>29.38</v>
          </cell>
          <cell r="E260">
            <v>36526</v>
          </cell>
          <cell r="F260" t="str">
            <v>DEPAVE</v>
          </cell>
        </row>
        <row r="261">
          <cell r="A261" t="str">
            <v>11.A.010</v>
          </cell>
          <cell r="B261" t="str">
            <v>Retirada de revestimento em azulejos</v>
          </cell>
          <cell r="C261" t="str">
            <v>M2</v>
          </cell>
          <cell r="D261">
            <v>0.89</v>
          </cell>
          <cell r="E261">
            <v>36526</v>
          </cell>
          <cell r="F261" t="str">
            <v>DEPAVE</v>
          </cell>
        </row>
        <row r="262">
          <cell r="A262" t="str">
            <v>11.A.011</v>
          </cell>
          <cell r="B262" t="str">
            <v>Recolocação de azulejos c/ argamassa colante</v>
          </cell>
          <cell r="C262" t="str">
            <v>M2</v>
          </cell>
          <cell r="D262">
            <v>4.49</v>
          </cell>
          <cell r="E262">
            <v>36526</v>
          </cell>
          <cell r="F262" t="str">
            <v>DEPAVE</v>
          </cell>
        </row>
        <row r="263">
          <cell r="A263" t="str">
            <v>11.A.012</v>
          </cell>
          <cell r="B263" t="str">
            <v xml:space="preserve">Revestimento ceramico Gail, 240 x 116 mm - cor 1000 com arg. de cim. e areia </v>
          </cell>
          <cell r="C263" t="str">
            <v>M2</v>
          </cell>
          <cell r="D263">
            <v>54.83</v>
          </cell>
          <cell r="E263">
            <v>38108</v>
          </cell>
          <cell r="F263" t="str">
            <v>DEPAVE</v>
          </cell>
        </row>
        <row r="264">
          <cell r="A264" t="str">
            <v>11.A.013</v>
          </cell>
          <cell r="B264" t="str">
            <v>Emboço - paredes internas e externas, argamassa mista de cimento, cal e areia - 1: 2: 9</v>
          </cell>
          <cell r="C264" t="str">
            <v>M2</v>
          </cell>
          <cell r="D264">
            <v>11.34</v>
          </cell>
          <cell r="E264">
            <v>38108</v>
          </cell>
          <cell r="F264" t="str">
            <v>DEPAVE</v>
          </cell>
        </row>
        <row r="265">
          <cell r="A265" t="str">
            <v>11.A.014</v>
          </cell>
          <cell r="B265" t="str">
            <v>Emboço - forros, argamassa mista de cimento, cal e areia - 1: 2: 9</v>
          </cell>
          <cell r="C265" t="str">
            <v>M2</v>
          </cell>
          <cell r="D265">
            <v>12.58</v>
          </cell>
          <cell r="E265">
            <v>38108</v>
          </cell>
          <cell r="F265" t="str">
            <v>DEPAVE</v>
          </cell>
        </row>
        <row r="266">
          <cell r="A266" t="str">
            <v>12.0.000</v>
          </cell>
          <cell r="B266" t="str">
            <v>Forros</v>
          </cell>
          <cell r="C266" t="str">
            <v>M2</v>
          </cell>
          <cell r="D266">
            <v>16.54</v>
          </cell>
          <cell r="E266">
            <v>36526</v>
          </cell>
          <cell r="F266" t="str">
            <v>DEPAVE</v>
          </cell>
        </row>
        <row r="267">
          <cell r="A267" t="str">
            <v>12.A.005</v>
          </cell>
          <cell r="B267" t="str">
            <v>Remoção de lambris de fibro cimento incl. entarugamento</v>
          </cell>
          <cell r="C267" t="str">
            <v>M2</v>
          </cell>
          <cell r="D267">
            <v>3.2</v>
          </cell>
          <cell r="E267">
            <v>36526</v>
          </cell>
          <cell r="F267" t="str">
            <v>DEPAVE</v>
          </cell>
        </row>
        <row r="268">
          <cell r="A268" t="str">
            <v>12.A.006</v>
          </cell>
          <cell r="B268" t="str">
            <v>Fornec. e aplicação de moldura de gesso simples</v>
          </cell>
          <cell r="C268" t="str">
            <v>M</v>
          </cell>
          <cell r="D268">
            <v>4.46</v>
          </cell>
          <cell r="E268">
            <v>36526</v>
          </cell>
          <cell r="F268" t="str">
            <v>DEPAVE</v>
          </cell>
        </row>
        <row r="269">
          <cell r="A269" t="str">
            <v>12.A.007</v>
          </cell>
          <cell r="B269" t="str">
            <v>Tábuas de madeira maciça p/ forro - cedrinho mesclado, 18,5 x 1 cm</v>
          </cell>
          <cell r="C269" t="str">
            <v>M2</v>
          </cell>
          <cell r="D269">
            <v>16.54</v>
          </cell>
          <cell r="E269">
            <v>36526</v>
          </cell>
          <cell r="F269" t="str">
            <v>DEPAVE</v>
          </cell>
        </row>
        <row r="270">
          <cell r="A270" t="str">
            <v>13.0.000</v>
          </cell>
          <cell r="B270" t="str">
            <v>Pisos</v>
          </cell>
          <cell r="C270" t="str">
            <v>M2</v>
          </cell>
          <cell r="D270">
            <v>1.56</v>
          </cell>
          <cell r="E270">
            <v>35431</v>
          </cell>
          <cell r="F270" t="str">
            <v>DEPAVE</v>
          </cell>
        </row>
        <row r="271">
          <cell r="A271" t="str">
            <v>13.A.008</v>
          </cell>
          <cell r="B271" t="str">
            <v>Piso de ardósia 30 x 30 cm, assentado com cimento colante</v>
          </cell>
          <cell r="C271" t="str">
            <v>M2</v>
          </cell>
          <cell r="D271">
            <v>7.64</v>
          </cell>
          <cell r="E271">
            <v>37408</v>
          </cell>
          <cell r="F271" t="str">
            <v>DEPAVE</v>
          </cell>
        </row>
        <row r="272">
          <cell r="A272" t="str">
            <v>13.A.009</v>
          </cell>
          <cell r="B272" t="str">
            <v>Soleira de ardósia</v>
          </cell>
          <cell r="C272" t="str">
            <v>M2</v>
          </cell>
          <cell r="D272">
            <v>69.25</v>
          </cell>
          <cell r="E272">
            <v>37408</v>
          </cell>
          <cell r="F272" t="str">
            <v>DEPAVE</v>
          </cell>
        </row>
        <row r="273">
          <cell r="A273" t="str">
            <v>13.A.010</v>
          </cell>
          <cell r="B273" t="str">
            <v>Junta plástica 1,00x1,00m p/piso em cimentado até 10 m2</v>
          </cell>
          <cell r="C273" t="str">
            <v>M2</v>
          </cell>
          <cell r="D273">
            <v>1.56</v>
          </cell>
          <cell r="E273">
            <v>35431</v>
          </cell>
          <cell r="F273" t="str">
            <v>DEPAVE</v>
          </cell>
        </row>
        <row r="274">
          <cell r="A274" t="str">
            <v>13.A.011</v>
          </cell>
          <cell r="B274" t="str">
            <v>Junta plástica 1,00x1,00m p/piso em cimentado acima de 10 até 30m2</v>
          </cell>
          <cell r="C274" t="str">
            <v>M2</v>
          </cell>
          <cell r="D274">
            <v>1.49</v>
          </cell>
          <cell r="E274">
            <v>35431</v>
          </cell>
          <cell r="F274" t="str">
            <v>DEPAVE</v>
          </cell>
        </row>
        <row r="275">
          <cell r="A275" t="str">
            <v>13.A.012</v>
          </cell>
          <cell r="B275" t="str">
            <v>Junta plástica 1,00x1,00 m p/piso em cimentado acima de 30 até 50m2</v>
          </cell>
          <cell r="C275" t="str">
            <v>M2</v>
          </cell>
          <cell r="D275">
            <v>1.39</v>
          </cell>
          <cell r="E275">
            <v>35431</v>
          </cell>
          <cell r="F275" t="str">
            <v>DEPAVE</v>
          </cell>
        </row>
        <row r="276">
          <cell r="A276" t="str">
            <v>13.A.013</v>
          </cell>
          <cell r="B276" t="str">
            <v>Junta plástica 1,00x1,00 m p/ piso em cimentado acima de 50 m2</v>
          </cell>
          <cell r="C276" t="str">
            <v>M2</v>
          </cell>
          <cell r="D276">
            <v>1.34</v>
          </cell>
          <cell r="E276">
            <v>35431</v>
          </cell>
          <cell r="F276" t="str">
            <v>DEPAVE</v>
          </cell>
        </row>
        <row r="277">
          <cell r="A277" t="str">
            <v>13.A.018</v>
          </cell>
          <cell r="B277" t="str">
            <v>Soleira concreto aparente incl cantoneira de ferro</v>
          </cell>
          <cell r="C277" t="str">
            <v>M</v>
          </cell>
          <cell r="D277">
            <v>15.04</v>
          </cell>
          <cell r="E277">
            <v>37408</v>
          </cell>
          <cell r="F277" t="str">
            <v>EDIF</v>
          </cell>
        </row>
        <row r="278">
          <cell r="A278" t="str">
            <v>13.A.019</v>
          </cell>
          <cell r="B278" t="str">
            <v>Fita anti-derrapante, faixa c/5 cm larg, 2 mm esp, aplic em degrau</v>
          </cell>
          <cell r="C278" t="str">
            <v>M</v>
          </cell>
          <cell r="D278">
            <v>11.72</v>
          </cell>
          <cell r="E278">
            <v>35431</v>
          </cell>
          <cell r="F278" t="str">
            <v>EDIF</v>
          </cell>
        </row>
        <row r="279">
          <cell r="A279" t="str">
            <v>13.A.020</v>
          </cell>
          <cell r="B279" t="str">
            <v>Passou p/a TABELA N.31 - 13.03.10 - Rodapé de grês cerâmico, tipo alta resistência</v>
          </cell>
          <cell r="C279" t="str">
            <v>M</v>
          </cell>
          <cell r="D279">
            <v>6.68</v>
          </cell>
          <cell r="E279">
            <v>35431</v>
          </cell>
          <cell r="F279" t="str">
            <v>EDIF</v>
          </cell>
        </row>
        <row r="280">
          <cell r="A280" t="str">
            <v>13.A.021</v>
          </cell>
          <cell r="B280" t="str">
            <v>Junta plástica p/ piso 3/4 x 1/8 "</v>
          </cell>
          <cell r="C280" t="str">
            <v>M</v>
          </cell>
          <cell r="D280">
            <v>1.06</v>
          </cell>
          <cell r="E280">
            <v>35431</v>
          </cell>
          <cell r="F280" t="str">
            <v>EDIF</v>
          </cell>
        </row>
        <row r="281">
          <cell r="A281" t="str">
            <v>13.A.022</v>
          </cell>
          <cell r="B281" t="str">
            <v>Cimentado queimado roletado</v>
          </cell>
          <cell r="C281" t="str">
            <v>M2</v>
          </cell>
          <cell r="D281">
            <v>15.51</v>
          </cell>
          <cell r="E281">
            <v>38718</v>
          </cell>
          <cell r="F281" t="str">
            <v>EDIF</v>
          </cell>
        </row>
        <row r="282">
          <cell r="A282" t="str">
            <v>13.A.023</v>
          </cell>
          <cell r="B282" t="str">
            <v>Assentamento de pisos c/ cimento e areia - 1:3</v>
          </cell>
          <cell r="C282" t="str">
            <v>M2</v>
          </cell>
          <cell r="D282">
            <v>10.77</v>
          </cell>
          <cell r="E282">
            <v>35431</v>
          </cell>
          <cell r="F282" t="str">
            <v>DEPAVE</v>
          </cell>
        </row>
        <row r="283">
          <cell r="A283" t="str">
            <v>13.A.024</v>
          </cell>
          <cell r="B283" t="str">
            <v>Assentamento de tijolo comum c/ rejuntamento de argamassa 1:3</v>
          </cell>
          <cell r="C283" t="str">
            <v>M2</v>
          </cell>
          <cell r="D283">
            <v>15.26</v>
          </cell>
          <cell r="E283">
            <v>35431</v>
          </cell>
          <cell r="F283" t="str">
            <v>DEPAVE</v>
          </cell>
        </row>
        <row r="284">
          <cell r="A284" t="str">
            <v>13.A.029</v>
          </cell>
          <cell r="B284" t="str">
            <v>Demolição de manta de fibra textil de nailon</v>
          </cell>
          <cell r="C284" t="str">
            <v>M2</v>
          </cell>
          <cell r="D284">
            <v>2.2400000000000002</v>
          </cell>
          <cell r="E284">
            <v>38108</v>
          </cell>
          <cell r="F284" t="str">
            <v>DEPAVE</v>
          </cell>
        </row>
        <row r="285">
          <cell r="A285" t="str">
            <v>13.A.030</v>
          </cell>
          <cell r="B285" t="str">
            <v>USAR 13.A.018 - Soleira concreto aparente incl cantoneira de ferro</v>
          </cell>
          <cell r="C285" t="str">
            <v>M</v>
          </cell>
          <cell r="D285">
            <v>10.72</v>
          </cell>
          <cell r="E285">
            <v>35431</v>
          </cell>
          <cell r="F285" t="str">
            <v>DEPAVE</v>
          </cell>
        </row>
        <row r="286">
          <cell r="A286" t="str">
            <v>13.A.031</v>
          </cell>
          <cell r="B286" t="str">
            <v>Retirada e assentamento de rodapé em ladrilho cerâmico h = 7 cm</v>
          </cell>
          <cell r="C286" t="str">
            <v>M2</v>
          </cell>
          <cell r="D286">
            <v>1.52</v>
          </cell>
          <cell r="E286">
            <v>36526</v>
          </cell>
          <cell r="F286" t="str">
            <v>DEPAVE</v>
          </cell>
        </row>
        <row r="287">
          <cell r="A287" t="str">
            <v>13.A.032</v>
          </cell>
          <cell r="B287" t="str">
            <v>Ladrilho hidráulico liso, em cores diversas - 20x20 cm</v>
          </cell>
          <cell r="C287" t="str">
            <v>M2</v>
          </cell>
          <cell r="D287">
            <v>38.74</v>
          </cell>
          <cell r="E287">
            <v>36526</v>
          </cell>
          <cell r="F287" t="str">
            <v>DEPAVE</v>
          </cell>
        </row>
        <row r="288">
          <cell r="A288" t="str">
            <v>13.A.033</v>
          </cell>
          <cell r="B288" t="str">
            <v xml:space="preserve">Pedra mineira - inclusive assentamento </v>
          </cell>
          <cell r="C288" t="str">
            <v>M2</v>
          </cell>
          <cell r="D288">
            <v>43.8</v>
          </cell>
          <cell r="E288">
            <v>36526</v>
          </cell>
          <cell r="F288" t="str">
            <v>DEPAVE</v>
          </cell>
        </row>
        <row r="289">
          <cell r="A289" t="str">
            <v>13.A.034</v>
          </cell>
          <cell r="B289" t="str">
            <v>Granito polido, forras de 20 mm - amêndoa - colocado</v>
          </cell>
          <cell r="C289" t="str">
            <v>M2</v>
          </cell>
          <cell r="D289">
            <v>170.87</v>
          </cell>
          <cell r="E289">
            <v>36526</v>
          </cell>
          <cell r="F289" t="str">
            <v>DEPAVE</v>
          </cell>
        </row>
        <row r="290">
          <cell r="A290" t="str">
            <v>13.A.035</v>
          </cell>
          <cell r="B290" t="str">
            <v>Recolocação de forras de pedras naturais - granito ou mármore</v>
          </cell>
          <cell r="C290" t="str">
            <v>M2</v>
          </cell>
          <cell r="D290">
            <v>5.77</v>
          </cell>
          <cell r="E290">
            <v>36526</v>
          </cell>
          <cell r="F290" t="str">
            <v>DEPAVE</v>
          </cell>
        </row>
        <row r="291">
          <cell r="A291" t="str">
            <v>13.A.036</v>
          </cell>
          <cell r="B291" t="str">
            <v>Ladrilho hidráulico liso, em cores diversas - 20x20 cm</v>
          </cell>
          <cell r="C291" t="str">
            <v>M2</v>
          </cell>
          <cell r="D291">
            <v>50.78</v>
          </cell>
          <cell r="E291">
            <v>38108</v>
          </cell>
          <cell r="F291" t="str">
            <v>DEPAVE</v>
          </cell>
        </row>
        <row r="292">
          <cell r="A292" t="str">
            <v>13.A.037</v>
          </cell>
          <cell r="B292" t="str">
            <v>Assoalho de chapa naval 15mm, c/ pintura hidrófuga</v>
          </cell>
          <cell r="C292" t="str">
            <v>M2</v>
          </cell>
          <cell r="D292">
            <v>18.55</v>
          </cell>
          <cell r="E292">
            <v>36526</v>
          </cell>
          <cell r="F292" t="str">
            <v>DEPAVE</v>
          </cell>
        </row>
        <row r="293">
          <cell r="A293" t="str">
            <v>13.A.038</v>
          </cell>
          <cell r="B293" t="str">
            <v>ES - 2   Escada de concreto, degraus 15 x 30 cm</v>
          </cell>
          <cell r="C293" t="str">
            <v>M2</v>
          </cell>
          <cell r="D293">
            <v>103.36</v>
          </cell>
          <cell r="E293">
            <v>38718</v>
          </cell>
          <cell r="F293" t="str">
            <v>DEPAVE</v>
          </cell>
        </row>
        <row r="294">
          <cell r="A294" t="str">
            <v>13.A.039</v>
          </cell>
          <cell r="B294" t="str">
            <v>P.Pic-17  Piso de concreto c/ junta de mosaico português</v>
          </cell>
          <cell r="C294" t="str">
            <v>M2</v>
          </cell>
          <cell r="D294">
            <v>30.23</v>
          </cell>
          <cell r="E294">
            <v>36526</v>
          </cell>
          <cell r="F294" t="str">
            <v>DEPAVE</v>
          </cell>
        </row>
        <row r="295">
          <cell r="A295" t="str">
            <v>13.A.040</v>
          </cell>
          <cell r="B295" t="str">
            <v>Piso em ardósia, em placas, esp. 1,5 cm , colocado</v>
          </cell>
          <cell r="C295" t="str">
            <v>M2</v>
          </cell>
          <cell r="D295">
            <v>22</v>
          </cell>
          <cell r="E295">
            <v>36526</v>
          </cell>
          <cell r="F295" t="str">
            <v>DEPAVE</v>
          </cell>
        </row>
        <row r="296">
          <cell r="A296" t="str">
            <v>13.A.041</v>
          </cell>
          <cell r="B296" t="str">
            <v>Piso asfáltico sobre base de terra compactada p/ quadra de bocha</v>
          </cell>
          <cell r="C296" t="str">
            <v>M2</v>
          </cell>
          <cell r="D296">
            <v>2.25</v>
          </cell>
          <cell r="E296">
            <v>37408</v>
          </cell>
          <cell r="F296" t="str">
            <v>DEPAVE</v>
          </cell>
        </row>
        <row r="297">
          <cell r="A297" t="str">
            <v>13.A.042</v>
          </cell>
          <cell r="B297" t="str">
            <v>Piso em areia compactada h = 10,00 cm sobre base de terra</v>
          </cell>
          <cell r="C297" t="str">
            <v>M2</v>
          </cell>
          <cell r="D297">
            <v>9.23</v>
          </cell>
          <cell r="E297">
            <v>38108</v>
          </cell>
          <cell r="F297" t="str">
            <v>DEPAVE</v>
          </cell>
        </row>
        <row r="298">
          <cell r="A298" t="str">
            <v>13.A.043</v>
          </cell>
          <cell r="B298" t="str">
            <v>Resina acrílica p/ proteção de pisos cerâmicos</v>
          </cell>
          <cell r="C298" t="str">
            <v>M2</v>
          </cell>
          <cell r="D298">
            <v>8.14</v>
          </cell>
          <cell r="E298">
            <v>38108</v>
          </cell>
          <cell r="F298" t="str">
            <v>DEPAVE</v>
          </cell>
        </row>
        <row r="299">
          <cell r="A299" t="str">
            <v>13.A.044</v>
          </cell>
          <cell r="B299" t="str">
            <v>Concreto desempenado armado e alisado com junta plástica - 8 cm</v>
          </cell>
          <cell r="C299" t="str">
            <v>M2</v>
          </cell>
          <cell r="D299">
            <v>33.64</v>
          </cell>
          <cell r="E299">
            <v>37408</v>
          </cell>
          <cell r="F299" t="str">
            <v>DEPAVE</v>
          </cell>
        </row>
        <row r="300">
          <cell r="A300" t="str">
            <v>13.A.045</v>
          </cell>
          <cell r="B300" t="str">
            <v>Passeio de ladrilho hidraulico,inclusive preparo de caixa e base de concreto com 5 cm de espessura</v>
          </cell>
          <cell r="C300" t="str">
            <v>M2</v>
          </cell>
          <cell r="D300">
            <v>46.7</v>
          </cell>
          <cell r="E300">
            <v>37408</v>
          </cell>
          <cell r="F300" t="str">
            <v>DEPAVE</v>
          </cell>
        </row>
        <row r="301">
          <cell r="A301" t="str">
            <v>13.A.046</v>
          </cell>
          <cell r="B301" t="str">
            <v>Piso cerâmico esmalt. 30 x 30 cm - assent. Com arg. Colante</v>
          </cell>
          <cell r="C301" t="str">
            <v>M2</v>
          </cell>
          <cell r="D301">
            <v>15.4</v>
          </cell>
          <cell r="E301">
            <v>37408</v>
          </cell>
          <cell r="F301" t="str">
            <v>DEPAVE</v>
          </cell>
        </row>
        <row r="302">
          <cell r="A302" t="str">
            <v>13.A.047</v>
          </cell>
          <cell r="B302" t="str">
            <v>Soleira de Granito</v>
          </cell>
          <cell r="C302" t="str">
            <v>M2</v>
          </cell>
          <cell r="D302">
            <v>212.08</v>
          </cell>
          <cell r="E302">
            <v>38718</v>
          </cell>
          <cell r="F302" t="str">
            <v>DEPAVE</v>
          </cell>
        </row>
        <row r="303">
          <cell r="A303" t="str">
            <v>13.A.048</v>
          </cell>
          <cell r="B303" t="str">
            <v>Revestimento ceramico Gail, 240 x 116 mm - cor 1000, assent. arg. Colante</v>
          </cell>
          <cell r="C303" t="str">
            <v>M2</v>
          </cell>
          <cell r="D303">
            <v>34.979999999999997</v>
          </cell>
          <cell r="E303">
            <v>38108</v>
          </cell>
          <cell r="F303" t="str">
            <v>DEPAVE</v>
          </cell>
        </row>
        <row r="304">
          <cell r="A304" t="str">
            <v>13.A.049</v>
          </cell>
          <cell r="B304" t="str">
            <v>Piso solo cimento</v>
          </cell>
          <cell r="C304" t="str">
            <v>M3</v>
          </cell>
          <cell r="D304">
            <v>78.239999999999995</v>
          </cell>
          <cell r="E304">
            <v>38108</v>
          </cell>
          <cell r="F304" t="str">
            <v>DEPAVE</v>
          </cell>
        </row>
        <row r="305">
          <cell r="A305" t="str">
            <v>13.A.050</v>
          </cell>
          <cell r="B305" t="str">
            <v>Piso cerâmico esmalt. 40 x 40 cm - assent. Arg. Colante</v>
          </cell>
          <cell r="C305" t="str">
            <v>M2</v>
          </cell>
          <cell r="D305">
            <v>81.94</v>
          </cell>
          <cell r="E305">
            <v>38718</v>
          </cell>
          <cell r="F305" t="str">
            <v>DEPAVE</v>
          </cell>
        </row>
        <row r="306">
          <cell r="A306" t="str">
            <v>13.A.051</v>
          </cell>
          <cell r="B306" t="str">
            <v>Soleira cimentada de 15 cm</v>
          </cell>
          <cell r="C306" t="str">
            <v>M</v>
          </cell>
          <cell r="D306">
            <v>2.85</v>
          </cell>
          <cell r="E306">
            <v>38108</v>
          </cell>
          <cell r="F306" t="str">
            <v>DEPAVE</v>
          </cell>
        </row>
        <row r="307">
          <cell r="A307" t="str">
            <v>13.A.052</v>
          </cell>
          <cell r="B307" t="str">
            <v>Piso intertravado de concreto - 8,0 cm</v>
          </cell>
          <cell r="C307" t="str">
            <v>M2</v>
          </cell>
          <cell r="D307">
            <v>38.369999999999997</v>
          </cell>
          <cell r="E307">
            <v>38718</v>
          </cell>
          <cell r="F307" t="str">
            <v>DEPAVE</v>
          </cell>
        </row>
        <row r="308">
          <cell r="A308" t="str">
            <v>13.A.053</v>
          </cell>
          <cell r="B308" t="str">
            <v>Piso intertravado de concreto - 6,0 cm</v>
          </cell>
          <cell r="C308" t="str">
            <v>M2</v>
          </cell>
          <cell r="D308">
            <v>27.3</v>
          </cell>
          <cell r="E308">
            <v>38108</v>
          </cell>
          <cell r="F308" t="str">
            <v>DEPAVE</v>
          </cell>
        </row>
        <row r="309">
          <cell r="A309" t="str">
            <v>13.A.054</v>
          </cell>
          <cell r="B309" t="str">
            <v>Piso de pedrisco c/ orla de concreto (Det. Pi-83) - Larg. = 1,0 m</v>
          </cell>
          <cell r="C309" t="str">
            <v>M</v>
          </cell>
          <cell r="D309">
            <v>126.9</v>
          </cell>
          <cell r="E309">
            <v>38108</v>
          </cell>
          <cell r="F309" t="str">
            <v>DEPAVE</v>
          </cell>
        </row>
        <row r="310">
          <cell r="A310" t="str">
            <v>13.A.055</v>
          </cell>
          <cell r="B310" t="str">
            <v>Piso de ardósia sete lagoas, fornec. e colocação, inclusive rodapé.</v>
          </cell>
          <cell r="C310" t="str">
            <v>M2</v>
          </cell>
          <cell r="D310">
            <v>44.11</v>
          </cell>
          <cell r="E310">
            <v>38718</v>
          </cell>
          <cell r="F310" t="str">
            <v>DEPAVE</v>
          </cell>
        </row>
        <row r="311">
          <cell r="A311" t="str">
            <v>14.0.000</v>
          </cell>
          <cell r="B311" t="str">
            <v>Vidros</v>
          </cell>
          <cell r="C311" t="str">
            <v>M</v>
          </cell>
          <cell r="D311">
            <v>6.63</v>
          </cell>
          <cell r="E311">
            <v>35431</v>
          </cell>
          <cell r="F311" t="str">
            <v>DEPAVE</v>
          </cell>
        </row>
        <row r="312">
          <cell r="A312" t="str">
            <v>14.A.003</v>
          </cell>
          <cell r="B312" t="str">
            <v>Vidro plano p/ caixilho, temperado, 10 mm - bronze ou cinza</v>
          </cell>
          <cell r="C312" t="str">
            <v>M2</v>
          </cell>
          <cell r="D312">
            <v>215.1</v>
          </cell>
          <cell r="E312">
            <v>36526</v>
          </cell>
          <cell r="F312" t="str">
            <v>DEPAVE</v>
          </cell>
        </row>
        <row r="313">
          <cell r="A313" t="str">
            <v>15.0.000</v>
          </cell>
          <cell r="B313" t="str">
            <v>Pintura</v>
          </cell>
          <cell r="C313" t="str">
            <v>M2</v>
          </cell>
          <cell r="D313">
            <v>2.77</v>
          </cell>
          <cell r="E313">
            <v>36526</v>
          </cell>
          <cell r="F313" t="str">
            <v>EDIF</v>
          </cell>
        </row>
        <row r="314">
          <cell r="A314" t="str">
            <v>15.A.002</v>
          </cell>
          <cell r="B314" t="str">
            <v>USAR O ITEM 15.A.005 - Pintura protetora c/ neutrol ou sim. em madei/to de telhado</v>
          </cell>
          <cell r="C314" t="str">
            <v>M2</v>
          </cell>
          <cell r="D314">
            <v>0.87</v>
          </cell>
          <cell r="E314">
            <v>36526</v>
          </cell>
          <cell r="F314" t="str">
            <v>EDIF</v>
          </cell>
        </row>
        <row r="315">
          <cell r="A315" t="str">
            <v>15.A.004</v>
          </cell>
          <cell r="B315" t="str">
            <v>Tinta epóxi - exterior de tubos e condutores</v>
          </cell>
          <cell r="C315" t="str">
            <v>M</v>
          </cell>
          <cell r="D315">
            <v>6.63</v>
          </cell>
          <cell r="E315">
            <v>35431</v>
          </cell>
          <cell r="F315" t="str">
            <v>DEPAVE</v>
          </cell>
        </row>
        <row r="316">
          <cell r="A316" t="str">
            <v>15.A.005</v>
          </cell>
          <cell r="B316" t="str">
            <v>Tratam. imunizante p/madeiramento c/Penetrol cupim ou similar</v>
          </cell>
          <cell r="C316" t="str">
            <v>M2</v>
          </cell>
          <cell r="D316">
            <v>4.95</v>
          </cell>
          <cell r="E316">
            <v>38108</v>
          </cell>
          <cell r="F316" t="str">
            <v>CONSTRUÇÃO</v>
          </cell>
        </row>
        <row r="317">
          <cell r="A317" t="str">
            <v>15.A.006</v>
          </cell>
          <cell r="B317" t="str">
            <v>USAR O ITEM 15.A.005 - Líquido imunizante em madeira aparente</v>
          </cell>
          <cell r="C317" t="str">
            <v>M2</v>
          </cell>
          <cell r="D317">
            <v>2.77</v>
          </cell>
          <cell r="E317">
            <v>36526</v>
          </cell>
          <cell r="F317" t="str">
            <v>EDIF</v>
          </cell>
        </row>
        <row r="318">
          <cell r="A318" t="str">
            <v>15.A.008</v>
          </cell>
          <cell r="B318" t="str">
            <v>Pintura protetora - tinta, sobre látex PVA/revest/o acrílico, superfície não pichada</v>
          </cell>
          <cell r="C318" t="str">
            <v>M2</v>
          </cell>
          <cell r="D318">
            <v>7.06</v>
          </cell>
          <cell r="E318">
            <v>35431</v>
          </cell>
          <cell r="F318" t="str">
            <v>DEPAVE</v>
          </cell>
        </row>
        <row r="319">
          <cell r="A319" t="str">
            <v>15.A.009</v>
          </cell>
          <cell r="B319" t="str">
            <v>Pintura protetora - verniz, sobre látex PVA/revest/o acrílico, superfície não pichada</v>
          </cell>
          <cell r="C319" t="str">
            <v>M2</v>
          </cell>
          <cell r="D319">
            <v>7.77</v>
          </cell>
          <cell r="E319">
            <v>36526</v>
          </cell>
          <cell r="F319" t="str">
            <v>DEPAVE</v>
          </cell>
        </row>
        <row r="320">
          <cell r="A320" t="str">
            <v>15.A.010</v>
          </cell>
          <cell r="B320" t="str">
            <v>Pintura protetora - tinta, sobre látex PVA/revest/o acrílico, superfície pichada</v>
          </cell>
          <cell r="C320" t="str">
            <v>M2</v>
          </cell>
          <cell r="D320">
            <v>9.84</v>
          </cell>
          <cell r="E320">
            <v>35431</v>
          </cell>
          <cell r="F320" t="str">
            <v>DEPAVE</v>
          </cell>
        </row>
        <row r="321">
          <cell r="A321" t="str">
            <v>15.A.011</v>
          </cell>
          <cell r="B321" t="str">
            <v>Verniz fosco com filtro solar - uma demão</v>
          </cell>
          <cell r="C321" t="str">
            <v>M2</v>
          </cell>
          <cell r="D321">
            <v>3.7</v>
          </cell>
          <cell r="E321">
            <v>35432</v>
          </cell>
          <cell r="F321" t="str">
            <v>DEPAVE</v>
          </cell>
        </row>
        <row r="322">
          <cell r="A322" t="str">
            <v>15.A.012</v>
          </cell>
          <cell r="B322" t="str">
            <v>Verniz brilhante com filtro solar - uma demão</v>
          </cell>
          <cell r="C322" t="str">
            <v>M2</v>
          </cell>
          <cell r="D322">
            <v>3.56</v>
          </cell>
          <cell r="E322">
            <v>35433</v>
          </cell>
          <cell r="F322" t="str">
            <v>DEPAVE</v>
          </cell>
        </row>
        <row r="323">
          <cell r="A323" t="str">
            <v>15.A.013</v>
          </cell>
          <cell r="B323" t="str">
            <v>Quartzo acrílico - pintura em duas demãos</v>
          </cell>
          <cell r="C323" t="str">
            <v>M2</v>
          </cell>
          <cell r="D323">
            <v>18.329999999999998</v>
          </cell>
          <cell r="E323">
            <v>36526</v>
          </cell>
          <cell r="F323" t="str">
            <v>CONSTRUÇÃO</v>
          </cell>
        </row>
        <row r="324">
          <cell r="A324" t="str">
            <v>15.A.014</v>
          </cell>
          <cell r="B324" t="str">
            <v>Esmalte sintético - concreto ou reboco c/ massa corrida</v>
          </cell>
          <cell r="C324" t="str">
            <v>M2</v>
          </cell>
          <cell r="D324">
            <v>8.39</v>
          </cell>
          <cell r="E324">
            <v>36526</v>
          </cell>
          <cell r="F324" t="str">
            <v>DEPAVE</v>
          </cell>
        </row>
        <row r="325">
          <cell r="A325" t="str">
            <v>15.A.015</v>
          </cell>
          <cell r="B325" t="str">
            <v xml:space="preserve">Imunizante para madeira bruta da ponte - Pq. Chico Mendes </v>
          </cell>
          <cell r="C325" t="str">
            <v>M2</v>
          </cell>
          <cell r="D325">
            <v>7.1</v>
          </cell>
          <cell r="E325">
            <v>36526</v>
          </cell>
          <cell r="F325" t="str">
            <v>DEPAVE</v>
          </cell>
        </row>
        <row r="326">
          <cell r="A326" t="str">
            <v>15.A.016</v>
          </cell>
          <cell r="B326" t="str">
            <v>Pintura texto e logotipo PMSP - Pq. Campo da Vinha</v>
          </cell>
          <cell r="C326" t="str">
            <v>UN</v>
          </cell>
          <cell r="D326">
            <v>688.04</v>
          </cell>
          <cell r="E326">
            <v>37408</v>
          </cell>
          <cell r="F326" t="str">
            <v>DEPAVE</v>
          </cell>
        </row>
        <row r="327">
          <cell r="A327" t="str">
            <v>15.A.017</v>
          </cell>
          <cell r="B327" t="str">
            <v>Madeiramento de telhado, peroba - peças especiais</v>
          </cell>
          <cell r="C327" t="str">
            <v>M3</v>
          </cell>
          <cell r="D327">
            <v>2150.44</v>
          </cell>
          <cell r="E327">
            <v>38718</v>
          </cell>
          <cell r="F327" t="str">
            <v>DEPAVE</v>
          </cell>
        </row>
        <row r="328">
          <cell r="A328" t="str">
            <v>17.0.000</v>
          </cell>
          <cell r="B328" t="str">
            <v>Serviços complementares</v>
          </cell>
          <cell r="C328" t="str">
            <v>M</v>
          </cell>
          <cell r="D328">
            <v>216.19</v>
          </cell>
          <cell r="E328">
            <v>36526</v>
          </cell>
          <cell r="F328" t="str">
            <v>DEPAVE</v>
          </cell>
        </row>
        <row r="329">
          <cell r="A329" t="str">
            <v>17.A.001</v>
          </cell>
          <cell r="B329" t="str">
            <v>Bancada de ardósia, esp = 3,0 cm</v>
          </cell>
          <cell r="C329" t="str">
            <v>M2</v>
          </cell>
          <cell r="D329">
            <v>90.18</v>
          </cell>
          <cell r="E329">
            <v>37408</v>
          </cell>
          <cell r="F329" t="str">
            <v>DEPAVE</v>
          </cell>
        </row>
        <row r="330">
          <cell r="A330" t="str">
            <v>17.A.002</v>
          </cell>
          <cell r="B330" t="str">
            <v>Recolocação de gradil tipo parque inclusive mureta e fundações</v>
          </cell>
          <cell r="C330" t="str">
            <v>M</v>
          </cell>
          <cell r="D330">
            <v>74.86</v>
          </cell>
          <cell r="E330">
            <v>35431</v>
          </cell>
          <cell r="F330" t="str">
            <v>DEPAVE</v>
          </cell>
        </row>
        <row r="331">
          <cell r="A331" t="str">
            <v>17.A.003</v>
          </cell>
          <cell r="B331" t="str">
            <v>Retirada de gradil tipo parque inclusive mureta</v>
          </cell>
          <cell r="C331" t="str">
            <v>M</v>
          </cell>
          <cell r="D331">
            <v>13.51</v>
          </cell>
          <cell r="E331">
            <v>38718</v>
          </cell>
          <cell r="F331" t="str">
            <v>DEPAVE</v>
          </cell>
        </row>
        <row r="332">
          <cell r="A332" t="str">
            <v>17.A.004</v>
          </cell>
          <cell r="B332" t="str">
            <v>Gradil tipo parque com mureta sobre muro de arrimo</v>
          </cell>
          <cell r="C332" t="str">
            <v>M</v>
          </cell>
          <cell r="D332">
            <v>216.19</v>
          </cell>
          <cell r="E332">
            <v>36526</v>
          </cell>
          <cell r="F332" t="str">
            <v>DEPAVE</v>
          </cell>
        </row>
        <row r="333">
          <cell r="A333" t="str">
            <v>17.A.014</v>
          </cell>
          <cell r="B333" t="str">
            <v>Fornecimento e espalhamento de pedrisco</v>
          </cell>
          <cell r="C333" t="str">
            <v>M3</v>
          </cell>
          <cell r="D333">
            <v>25.86</v>
          </cell>
          <cell r="E333">
            <v>36529</v>
          </cell>
          <cell r="F333" t="str">
            <v>EDIF</v>
          </cell>
        </row>
        <row r="334">
          <cell r="A334" t="str">
            <v>17.A.015</v>
          </cell>
          <cell r="B334" t="str">
            <v>Fornecimento e aplicação de pedra n. 2</v>
          </cell>
          <cell r="C334" t="str">
            <v>M3</v>
          </cell>
          <cell r="D334">
            <v>37.28</v>
          </cell>
          <cell r="E334">
            <v>35435</v>
          </cell>
          <cell r="F334" t="str">
            <v>DEPAVE</v>
          </cell>
        </row>
        <row r="335">
          <cell r="A335" t="str">
            <v>17.A.017</v>
          </cell>
          <cell r="B335" t="str">
            <v>Orla de concreto p/ separação de canteiro - det. OR-4</v>
          </cell>
          <cell r="C335" t="str">
            <v>M</v>
          </cell>
          <cell r="D335">
            <v>21.01</v>
          </cell>
          <cell r="E335">
            <v>38108</v>
          </cell>
          <cell r="F335" t="str">
            <v>DEPAVE</v>
          </cell>
        </row>
        <row r="336">
          <cell r="A336" t="str">
            <v>17.A.018</v>
          </cell>
          <cell r="B336" t="str">
            <v>Piso cimentado c/caixa de terra p/ árvore 1 x 1 m - det. PI-10</v>
          </cell>
          <cell r="C336" t="str">
            <v>M2</v>
          </cell>
          <cell r="D336">
            <v>22.68</v>
          </cell>
          <cell r="E336">
            <v>38108</v>
          </cell>
          <cell r="F336" t="str">
            <v>DEPAVE</v>
          </cell>
        </row>
        <row r="337">
          <cell r="A337" t="str">
            <v>17.A.019</v>
          </cell>
          <cell r="B337" t="str">
            <v>Piso ciment quadric tipo "Prefeitura",50x50cm,juntas emulsão asfált</v>
          </cell>
          <cell r="C337" t="str">
            <v>M2</v>
          </cell>
          <cell r="D337">
            <v>15.58</v>
          </cell>
          <cell r="E337">
            <v>35432</v>
          </cell>
          <cell r="F337" t="str">
            <v>DEPAVE</v>
          </cell>
        </row>
        <row r="338">
          <cell r="A338" t="str">
            <v>17.A.022</v>
          </cell>
          <cell r="B338" t="str">
            <v>Banco de concreto 2,40 x 0,50 m - det. DPBA-01, antigo det. BA-3</v>
          </cell>
          <cell r="C338" t="str">
            <v>UN</v>
          </cell>
          <cell r="D338">
            <v>278.91000000000003</v>
          </cell>
          <cell r="E338">
            <v>38718</v>
          </cell>
          <cell r="F338" t="str">
            <v>DEPAVE</v>
          </cell>
        </row>
        <row r="339">
          <cell r="A339" t="str">
            <v>17.A.023</v>
          </cell>
          <cell r="B339" t="str">
            <v>Mesa - banco em blocos de concreto estrutural aparente - Det. P.Mes-02</v>
          </cell>
          <cell r="C339" t="str">
            <v>UN</v>
          </cell>
          <cell r="D339">
            <v>340.41</v>
          </cell>
          <cell r="E339">
            <v>38718</v>
          </cell>
          <cell r="F339" t="str">
            <v>DEPAVE</v>
          </cell>
        </row>
        <row r="340">
          <cell r="A340" t="str">
            <v>17.A.030</v>
          </cell>
          <cell r="B340" t="str">
            <v>Piso de terra compactada - L=1,50m,incl limpeza do terreno</v>
          </cell>
          <cell r="C340" t="str">
            <v>M</v>
          </cell>
          <cell r="D340">
            <v>10.16</v>
          </cell>
          <cell r="E340">
            <v>38718</v>
          </cell>
          <cell r="F340" t="str">
            <v>DEPAVE</v>
          </cell>
        </row>
        <row r="341">
          <cell r="A341" t="str">
            <v>17.A.031</v>
          </cell>
          <cell r="B341" t="str">
            <v>Drenagem de play ground - L = 0,90 m</v>
          </cell>
          <cell r="C341" t="str">
            <v>M</v>
          </cell>
          <cell r="D341">
            <v>35.68</v>
          </cell>
          <cell r="E341">
            <v>38108</v>
          </cell>
          <cell r="F341" t="str">
            <v>DEPAVE</v>
          </cell>
        </row>
        <row r="342">
          <cell r="A342" t="str">
            <v>17.A.032</v>
          </cell>
          <cell r="B342" t="str">
            <v>Assentamento pedra de mão no espelho d` água - Pq. Darcy Silva</v>
          </cell>
          <cell r="C342" t="str">
            <v>GL</v>
          </cell>
          <cell r="D342">
            <v>294.04000000000002</v>
          </cell>
          <cell r="E342">
            <v>38108</v>
          </cell>
          <cell r="F342" t="str">
            <v>DEPAVE</v>
          </cell>
        </row>
        <row r="343">
          <cell r="A343" t="str">
            <v>17.A.033</v>
          </cell>
          <cell r="B343" t="str">
            <v>Retirada de tela de proteção</v>
          </cell>
          <cell r="C343" t="str">
            <v>M2</v>
          </cell>
          <cell r="D343">
            <v>4.92</v>
          </cell>
          <cell r="E343">
            <v>38108</v>
          </cell>
          <cell r="F343" t="str">
            <v>EDIF</v>
          </cell>
        </row>
        <row r="344">
          <cell r="A344" t="str">
            <v>17.A.034</v>
          </cell>
          <cell r="B344" t="str">
            <v>Gradil tipo parque c/mureta e fund - det DEPAVE revisado-DPGP A/E-01</v>
          </cell>
          <cell r="C344" t="str">
            <v>M</v>
          </cell>
          <cell r="D344">
            <v>293.36</v>
          </cell>
          <cell r="E344">
            <v>36526</v>
          </cell>
          <cell r="F344" t="str">
            <v>DEPAVE</v>
          </cell>
        </row>
        <row r="345">
          <cell r="A345" t="str">
            <v>17.A.041</v>
          </cell>
          <cell r="B345" t="str">
            <v>Fornec. coloc. placa sinaliz. vert., tipo "A", 550x100x15 cm</v>
          </cell>
          <cell r="C345" t="str">
            <v>UN</v>
          </cell>
          <cell r="D345">
            <v>8704.51</v>
          </cell>
          <cell r="E345">
            <v>38108</v>
          </cell>
          <cell r="F345" t="str">
            <v>DEPAVE</v>
          </cell>
        </row>
        <row r="346">
          <cell r="A346" t="str">
            <v>17.A.042</v>
          </cell>
          <cell r="B346" t="str">
            <v>Fornec. coloc. placa sinaliz. vert., tipo "B", 240x60x10 cm</v>
          </cell>
          <cell r="C346" t="str">
            <v>UN</v>
          </cell>
          <cell r="D346">
            <v>2411.96</v>
          </cell>
          <cell r="E346">
            <v>38108</v>
          </cell>
          <cell r="F346" t="str">
            <v>DEPAVE</v>
          </cell>
        </row>
        <row r="347">
          <cell r="A347" t="str">
            <v>17.A.043</v>
          </cell>
          <cell r="B347" t="str">
            <v>Fornec. coloc. placa sinaliz. vert., tipo "B", f/v, 240x60x10 cm</v>
          </cell>
          <cell r="C347" t="str">
            <v>UN</v>
          </cell>
          <cell r="D347">
            <v>4781.57</v>
          </cell>
          <cell r="E347">
            <v>38108</v>
          </cell>
          <cell r="F347" t="str">
            <v>DEPAVE</v>
          </cell>
        </row>
        <row r="348">
          <cell r="A348" t="str">
            <v>17.A.044</v>
          </cell>
          <cell r="B348" t="str">
            <v>Fornec. coloc. placa sinaliz. vert., tipo "C", frente,120x60x10 cm</v>
          </cell>
          <cell r="C348" t="str">
            <v>UN</v>
          </cell>
          <cell r="D348">
            <v>1231.95</v>
          </cell>
          <cell r="E348">
            <v>38108</v>
          </cell>
          <cell r="F348" t="str">
            <v>DEPAVE</v>
          </cell>
        </row>
        <row r="349">
          <cell r="A349" t="str">
            <v>17.A.045</v>
          </cell>
          <cell r="B349" t="str">
            <v>Fornec. coloc. placa sinaliz. vert., tipo "D", 30x20x1,5 cm</v>
          </cell>
          <cell r="C349" t="str">
            <v>UN</v>
          </cell>
          <cell r="D349">
            <v>95.24</v>
          </cell>
          <cell r="E349">
            <v>38108</v>
          </cell>
          <cell r="F349" t="str">
            <v>DEPAVE</v>
          </cell>
        </row>
        <row r="350">
          <cell r="A350" t="str">
            <v>17.A.046</v>
          </cell>
          <cell r="B350" t="str">
            <v>Fornec. coloc. placa sinaliz. vert., tipo "B1", frente, 300x60x10 cm</v>
          </cell>
          <cell r="C350" t="str">
            <v>UN</v>
          </cell>
          <cell r="D350">
            <v>1560.37</v>
          </cell>
          <cell r="E350">
            <v>35436</v>
          </cell>
          <cell r="F350" t="str">
            <v>DEPAVE</v>
          </cell>
        </row>
        <row r="351">
          <cell r="A351" t="str">
            <v>17.A.053</v>
          </cell>
          <cell r="B351" t="str">
            <v>Retirada de gradil GPM-1 incl mureta</v>
          </cell>
          <cell r="C351" t="str">
            <v>M</v>
          </cell>
          <cell r="D351">
            <v>9.85</v>
          </cell>
          <cell r="E351">
            <v>35437</v>
          </cell>
          <cell r="F351" t="str">
            <v>DEPAVE</v>
          </cell>
        </row>
        <row r="352">
          <cell r="A352" t="str">
            <v>17.A.054</v>
          </cell>
          <cell r="B352" t="str">
            <v>Recolocação de gradil GPM-1 incl mureta</v>
          </cell>
          <cell r="C352" t="str">
            <v>M</v>
          </cell>
          <cell r="D352">
            <v>40.880000000000003</v>
          </cell>
          <cell r="E352">
            <v>35438</v>
          </cell>
          <cell r="F352" t="str">
            <v>DEPAVE</v>
          </cell>
        </row>
        <row r="353">
          <cell r="A353" t="str">
            <v>17.A.056</v>
          </cell>
          <cell r="B353" t="str">
            <v>Orla de paralelepípedo sobre lastro de concreto</v>
          </cell>
          <cell r="C353" t="str">
            <v>M</v>
          </cell>
          <cell r="D353">
            <v>4.71</v>
          </cell>
          <cell r="E353">
            <v>37408</v>
          </cell>
          <cell r="F353" t="str">
            <v>DEPAVE</v>
          </cell>
        </row>
        <row r="354">
          <cell r="A354" t="str">
            <v>17.A.057</v>
          </cell>
          <cell r="B354" t="str">
            <v>Abrigo p/lixo HV-19 - l = 1,66 m</v>
          </cell>
          <cell r="C354" t="str">
            <v>UN</v>
          </cell>
          <cell r="D354">
            <v>310.32</v>
          </cell>
          <cell r="E354">
            <v>35440</v>
          </cell>
          <cell r="F354" t="str">
            <v>EDIF</v>
          </cell>
        </row>
        <row r="355">
          <cell r="A355" t="str">
            <v>17.A.059</v>
          </cell>
          <cell r="B355" t="str">
            <v>Demolição de paredes com toras de madeira h até 3 m</v>
          </cell>
          <cell r="C355" t="str">
            <v>M2</v>
          </cell>
          <cell r="D355">
            <v>0.6</v>
          </cell>
          <cell r="E355">
            <v>35441</v>
          </cell>
          <cell r="F355" t="str">
            <v>DEPAVE</v>
          </cell>
        </row>
        <row r="356">
          <cell r="A356" t="str">
            <v>17.A.060</v>
          </cell>
          <cell r="B356" t="str">
            <v>Passou p/a TABELA N.31 - 17.04.12 - Limpeza de superfície de concreto por hidrojateamento</v>
          </cell>
          <cell r="C356" t="str">
            <v>M2</v>
          </cell>
          <cell r="D356">
            <v>4</v>
          </cell>
          <cell r="E356">
            <v>35442</v>
          </cell>
          <cell r="F356" t="str">
            <v>EDIF</v>
          </cell>
        </row>
        <row r="357">
          <cell r="A357" t="str">
            <v>17.A.061</v>
          </cell>
          <cell r="B357" t="str">
            <v>Passou p/a TABELA N.31 - 17.03.55 - Demarc. de quadra com tinta a base de resina epóxi - voleibol</v>
          </cell>
          <cell r="C357" t="str">
            <v>UN</v>
          </cell>
          <cell r="D357">
            <v>55.38</v>
          </cell>
          <cell r="E357">
            <v>35443</v>
          </cell>
          <cell r="F357" t="str">
            <v>DEPAVE</v>
          </cell>
        </row>
        <row r="358">
          <cell r="A358" t="str">
            <v>17.A.062</v>
          </cell>
          <cell r="B358" t="str">
            <v>Quiosque com telha cerâmica "paulistinha" e tijolo recozido-det Qui-11</v>
          </cell>
          <cell r="C358" t="str">
            <v>UN</v>
          </cell>
          <cell r="D358">
            <v>39719.480000000003</v>
          </cell>
          <cell r="E358">
            <v>37408</v>
          </cell>
          <cell r="F358" t="str">
            <v>DEPAVE</v>
          </cell>
        </row>
        <row r="359">
          <cell r="A359" t="str">
            <v>17.A.063</v>
          </cell>
          <cell r="B359" t="str">
            <v>Bate pneu em tubo de ferro galv 3" - c = 1,90 m</v>
          </cell>
          <cell r="C359" t="str">
            <v>UN</v>
          </cell>
          <cell r="D359">
            <v>107.67</v>
          </cell>
          <cell r="E359">
            <v>35445</v>
          </cell>
          <cell r="F359" t="str">
            <v>EDIF</v>
          </cell>
        </row>
        <row r="360">
          <cell r="A360" t="str">
            <v>17.A.064</v>
          </cell>
          <cell r="B360" t="str">
            <v>Churrasqueira com tijolo requeimado - DPCH A-02</v>
          </cell>
          <cell r="C360" t="str">
            <v>UN</v>
          </cell>
          <cell r="D360">
            <v>372.36</v>
          </cell>
          <cell r="E360">
            <v>36526</v>
          </cell>
          <cell r="F360" t="str">
            <v>DEPAVE</v>
          </cell>
        </row>
        <row r="361">
          <cell r="A361" t="str">
            <v>17.A.065</v>
          </cell>
          <cell r="B361" t="str">
            <v>Churrasqueira com tijolo refratário - DPCH A-01</v>
          </cell>
          <cell r="C361" t="str">
            <v>UN</v>
          </cell>
          <cell r="D361">
            <v>775.07</v>
          </cell>
          <cell r="E361">
            <v>38108</v>
          </cell>
          <cell r="F361" t="str">
            <v>DEPAVE</v>
          </cell>
        </row>
        <row r="362">
          <cell r="A362" t="str">
            <v>17.A.066</v>
          </cell>
          <cell r="B362" t="str">
            <v>Fornec e coloc tela galv ondulada 15mm-fio 16,box"A"-veter Pq Anhang</v>
          </cell>
          <cell r="C362" t="str">
            <v>M2</v>
          </cell>
          <cell r="D362">
            <v>41.21</v>
          </cell>
          <cell r="E362">
            <v>35448</v>
          </cell>
          <cell r="F362" t="str">
            <v>DEPAVE</v>
          </cell>
        </row>
        <row r="363">
          <cell r="A363" t="str">
            <v>17.A.067</v>
          </cell>
          <cell r="B363" t="str">
            <v>Porta recinto tipo A,tela 15mm-fio 16,ond estrut fg 1",incl pintura</v>
          </cell>
          <cell r="C363" t="str">
            <v>M2</v>
          </cell>
          <cell r="D363">
            <v>139.65</v>
          </cell>
          <cell r="E363">
            <v>35449</v>
          </cell>
          <cell r="F363" t="str">
            <v>DEPAVE</v>
          </cell>
        </row>
        <row r="364">
          <cell r="A364" t="str">
            <v>17.A.068</v>
          </cell>
          <cell r="B364" t="str">
            <v>Porta recinto tipo B,tela 20mm-fio 12,ond estrut fg 1",incl pintura</v>
          </cell>
          <cell r="C364" t="str">
            <v>M2</v>
          </cell>
          <cell r="D364">
            <v>145.59</v>
          </cell>
          <cell r="E364">
            <v>35450</v>
          </cell>
          <cell r="F364" t="str">
            <v>DEPAVE</v>
          </cell>
        </row>
        <row r="365">
          <cell r="A365" t="str">
            <v>17.A.069</v>
          </cell>
          <cell r="B365" t="str">
            <v>Fornec e coloc tela galv ondulada 20mm-fio16-box "B"-veter Pq Anhang</v>
          </cell>
          <cell r="C365" t="str">
            <v>M2</v>
          </cell>
          <cell r="D365">
            <v>124.82</v>
          </cell>
          <cell r="E365">
            <v>38718</v>
          </cell>
          <cell r="F365" t="str">
            <v>DEPAVE</v>
          </cell>
        </row>
        <row r="366">
          <cell r="A366" t="str">
            <v>17.A.070</v>
          </cell>
          <cell r="B366" t="str">
            <v>Porta recinto tipo C,tela 20mm-fio12,ond estrut fg 1",incl pintura</v>
          </cell>
          <cell r="C366" t="str">
            <v>M2</v>
          </cell>
          <cell r="D366">
            <v>400.86</v>
          </cell>
          <cell r="E366">
            <v>38718</v>
          </cell>
          <cell r="F366" t="str">
            <v>DEPAVE</v>
          </cell>
        </row>
        <row r="367">
          <cell r="A367" t="str">
            <v>17.A.071</v>
          </cell>
          <cell r="B367" t="str">
            <v>Fornec e coloc tela galv ondul, 20mm-fio 12, box "c"-veter Pq Anhang</v>
          </cell>
          <cell r="C367" t="str">
            <v>M2</v>
          </cell>
          <cell r="D367">
            <v>50.33</v>
          </cell>
          <cell r="E367">
            <v>35453</v>
          </cell>
          <cell r="F367" t="str">
            <v>DEPAVE</v>
          </cell>
        </row>
        <row r="368">
          <cell r="A368" t="str">
            <v>17.A.072</v>
          </cell>
          <cell r="B368" t="str">
            <v>Piso de terra batida</v>
          </cell>
          <cell r="C368" t="str">
            <v>M2</v>
          </cell>
          <cell r="D368">
            <v>1.59</v>
          </cell>
          <cell r="E368">
            <v>38718</v>
          </cell>
          <cell r="F368" t="str">
            <v>DEPAVE</v>
          </cell>
        </row>
        <row r="369">
          <cell r="A369" t="str">
            <v>17.A.073</v>
          </cell>
          <cell r="B369" t="str">
            <v>Piso de pó de brita det. PI-90</v>
          </cell>
          <cell r="C369" t="str">
            <v>M2</v>
          </cell>
          <cell r="D369">
            <v>10.91</v>
          </cell>
          <cell r="E369">
            <v>37408</v>
          </cell>
          <cell r="F369" t="str">
            <v>DEPAVE</v>
          </cell>
        </row>
        <row r="370">
          <cell r="A370" t="str">
            <v>17.A.074</v>
          </cell>
          <cell r="B370" t="str">
            <v>Orla de eucalipto c/ tratamento - det. PI-65</v>
          </cell>
          <cell r="C370" t="str">
            <v>M</v>
          </cell>
          <cell r="D370">
            <v>8.02</v>
          </cell>
          <cell r="E370">
            <v>38108</v>
          </cell>
          <cell r="F370" t="str">
            <v>DEPAVE</v>
          </cell>
        </row>
        <row r="371">
          <cell r="A371" t="str">
            <v>17.A.075</v>
          </cell>
          <cell r="B371" t="str">
            <v>Orla de paralelepípedo sobre areia - det. Pi-90</v>
          </cell>
          <cell r="C371" t="str">
            <v>M</v>
          </cell>
          <cell r="D371">
            <v>3.61</v>
          </cell>
          <cell r="E371">
            <v>37408</v>
          </cell>
          <cell r="F371" t="str">
            <v>DEPAVE</v>
          </cell>
        </row>
        <row r="372">
          <cell r="A372" t="str">
            <v>17.A.076</v>
          </cell>
          <cell r="B372" t="str">
            <v>Orla dupla de paralelepípedo nos 2 lados da pista - det. PI-32</v>
          </cell>
          <cell r="C372" t="str">
            <v>M</v>
          </cell>
          <cell r="D372">
            <v>26.52</v>
          </cell>
          <cell r="E372">
            <v>37408</v>
          </cell>
          <cell r="F372" t="str">
            <v>DEPAVE</v>
          </cell>
        </row>
        <row r="373">
          <cell r="A373" t="str">
            <v>17.A.077</v>
          </cell>
          <cell r="B373" t="str">
            <v>Piso de pedrisco det. PI-89</v>
          </cell>
          <cell r="C373" t="str">
            <v>M2</v>
          </cell>
          <cell r="D373">
            <v>14.51</v>
          </cell>
          <cell r="E373">
            <v>38108</v>
          </cell>
          <cell r="F373" t="str">
            <v>DEPAVE</v>
          </cell>
        </row>
        <row r="374">
          <cell r="A374" t="str">
            <v>17.A.078</v>
          </cell>
          <cell r="B374" t="str">
            <v>Alambrado p/ campo de futebol det. GR-34 (h=1,20m)</v>
          </cell>
          <cell r="C374" t="str">
            <v>M</v>
          </cell>
          <cell r="D374">
            <v>42.03</v>
          </cell>
          <cell r="E374">
            <v>37408</v>
          </cell>
          <cell r="F374" t="str">
            <v>DEPAVE</v>
          </cell>
        </row>
        <row r="375">
          <cell r="A375" t="str">
            <v>17.A.079</v>
          </cell>
          <cell r="B375" t="str">
            <v>Alambrado p/ campo de futebol det. GR-34 (h=4,00m)</v>
          </cell>
          <cell r="C375" t="str">
            <v>M</v>
          </cell>
          <cell r="D375">
            <v>182.49</v>
          </cell>
          <cell r="E375">
            <v>38108</v>
          </cell>
          <cell r="F375" t="str">
            <v>DEPAVE</v>
          </cell>
        </row>
        <row r="376">
          <cell r="A376" t="str">
            <v>17.A.080</v>
          </cell>
          <cell r="B376" t="str">
            <v>Portão p/ alambrado det. GR-34 - l=0,90m x h= 1,20m</v>
          </cell>
          <cell r="C376" t="str">
            <v>UN</v>
          </cell>
          <cell r="D376">
            <v>69.52</v>
          </cell>
          <cell r="E376">
            <v>37408</v>
          </cell>
          <cell r="F376" t="str">
            <v>DEPAVE</v>
          </cell>
        </row>
        <row r="377">
          <cell r="A377" t="str">
            <v>17.A.081</v>
          </cell>
          <cell r="B377" t="str">
            <v>Portão p/alambrado det. GR-34 - l=0,90m x 2,00m</v>
          </cell>
          <cell r="C377" t="str">
            <v>UN</v>
          </cell>
          <cell r="D377">
            <v>103.17</v>
          </cell>
          <cell r="E377">
            <v>37408</v>
          </cell>
          <cell r="F377" t="str">
            <v>DEPAVE</v>
          </cell>
        </row>
        <row r="378">
          <cell r="A378" t="str">
            <v>17.A.082</v>
          </cell>
          <cell r="B378" t="str">
            <v>Portão p/alambrado det. GR-33 - l=0,90m x 2,00m</v>
          </cell>
          <cell r="C378" t="str">
            <v>UN</v>
          </cell>
          <cell r="D378">
            <v>69.790000000000006</v>
          </cell>
          <cell r="E378">
            <v>35454</v>
          </cell>
          <cell r="F378" t="str">
            <v>DEPAVE</v>
          </cell>
        </row>
        <row r="379">
          <cell r="A379" t="str">
            <v>17.A.083</v>
          </cell>
          <cell r="B379" t="str">
            <v>Portão p/alambrado det. GR-33 - l=1,00m x h=1,10m</v>
          </cell>
          <cell r="C379" t="str">
            <v>UN</v>
          </cell>
          <cell r="D379">
            <v>45.09</v>
          </cell>
          <cell r="E379">
            <v>35455</v>
          </cell>
          <cell r="F379" t="str">
            <v>DEPAVE</v>
          </cell>
        </row>
        <row r="380">
          <cell r="A380" t="str">
            <v>17.A.084</v>
          </cell>
          <cell r="B380" t="str">
            <v>Alambrado p/quadras de esportes det. GR-34 (h=1,20m)</v>
          </cell>
          <cell r="C380" t="str">
            <v>M</v>
          </cell>
          <cell r="D380">
            <v>40.17</v>
          </cell>
          <cell r="E380">
            <v>35456</v>
          </cell>
          <cell r="F380" t="str">
            <v>DEPAVE</v>
          </cell>
        </row>
        <row r="381">
          <cell r="A381" t="str">
            <v>17.A.085</v>
          </cell>
          <cell r="B381" t="str">
            <v>Portão p/ quadra 1,00 x 1,20 m</v>
          </cell>
          <cell r="C381" t="str">
            <v>UN</v>
          </cell>
          <cell r="D381">
            <v>58.18</v>
          </cell>
          <cell r="E381">
            <v>35457</v>
          </cell>
          <cell r="F381" t="str">
            <v>DEPAVE</v>
          </cell>
        </row>
        <row r="382">
          <cell r="A382" t="str">
            <v>17.A.086</v>
          </cell>
          <cell r="B382" t="str">
            <v>Alambrado p/quadras de esportes det. GR-33 (h=2,50 m)</v>
          </cell>
          <cell r="C382" t="str">
            <v>M</v>
          </cell>
          <cell r="D382">
            <v>90.66</v>
          </cell>
          <cell r="E382">
            <v>37408</v>
          </cell>
          <cell r="F382" t="str">
            <v>DEPAVE</v>
          </cell>
        </row>
        <row r="383">
          <cell r="A383" t="str">
            <v>17.A.087</v>
          </cell>
          <cell r="B383" t="str">
            <v>Alambrado p/ quadras de esportes det. GR-33 (h=4,00 m)</v>
          </cell>
          <cell r="C383" t="str">
            <v>M</v>
          </cell>
          <cell r="D383">
            <v>139.4</v>
          </cell>
          <cell r="E383">
            <v>37408</v>
          </cell>
          <cell r="F383" t="str">
            <v>DEPAVE</v>
          </cell>
        </row>
        <row r="384">
          <cell r="A384" t="str">
            <v>17.A.088</v>
          </cell>
          <cell r="B384" t="str">
            <v>Placas de concr. moldadas "in loco" - tipo PMSP, e=7 cm, junta seca</v>
          </cell>
          <cell r="C384" t="str">
            <v>M2</v>
          </cell>
          <cell r="D384">
            <v>25.47</v>
          </cell>
          <cell r="E384">
            <v>37408</v>
          </cell>
          <cell r="F384" t="str">
            <v>DEPAVE</v>
          </cell>
        </row>
        <row r="385">
          <cell r="A385" t="str">
            <v>17.A.089</v>
          </cell>
          <cell r="B385" t="str">
            <v>Muro de arrimo pedra natural c/ saída p/água - incl fund det. MU-10</v>
          </cell>
          <cell r="C385" t="str">
            <v>M</v>
          </cell>
          <cell r="D385">
            <v>470.24</v>
          </cell>
          <cell r="E385">
            <v>37408</v>
          </cell>
          <cell r="F385" t="str">
            <v>DEPAVE</v>
          </cell>
        </row>
        <row r="386">
          <cell r="A386" t="str">
            <v>17.A.090</v>
          </cell>
          <cell r="B386" t="str">
            <v>Piso cimentado quadriculado tipo "Prefeitura",90x90cm - det. PI-2</v>
          </cell>
          <cell r="C386" t="str">
            <v>M2</v>
          </cell>
          <cell r="D386">
            <v>32.880000000000003</v>
          </cell>
          <cell r="E386">
            <v>38108</v>
          </cell>
          <cell r="F386" t="str">
            <v>DEPAVE</v>
          </cell>
        </row>
        <row r="387">
          <cell r="A387" t="str">
            <v>17.A.091</v>
          </cell>
          <cell r="B387" t="str">
            <v>Banco-jardineira circular, r = 3,00 m c/fund. em brocas - det. BA-15</v>
          </cell>
          <cell r="C387" t="str">
            <v>M</v>
          </cell>
          <cell r="D387">
            <v>250.11</v>
          </cell>
          <cell r="E387">
            <v>38108</v>
          </cell>
          <cell r="F387" t="str">
            <v>DEPAVE</v>
          </cell>
        </row>
        <row r="388">
          <cell r="A388" t="str">
            <v>17.A.092</v>
          </cell>
          <cell r="B388" t="str">
            <v>Piso cimentado quadriculado tipo "Prefeitura",50x50cm - det. PI-1</v>
          </cell>
          <cell r="C388" t="str">
            <v>M2</v>
          </cell>
          <cell r="D388">
            <v>26.28</v>
          </cell>
          <cell r="E388">
            <v>37408</v>
          </cell>
          <cell r="F388" t="str">
            <v>DEPAVE</v>
          </cell>
        </row>
        <row r="389">
          <cell r="A389" t="str">
            <v>17.A.093</v>
          </cell>
          <cell r="B389" t="str">
            <v>Piso cimentado quadriculado tipo "Prefeitura" - det. PI-2a</v>
          </cell>
          <cell r="C389" t="str">
            <v>M2</v>
          </cell>
          <cell r="D389">
            <v>27.68</v>
          </cell>
          <cell r="E389">
            <v>37408</v>
          </cell>
          <cell r="F389" t="str">
            <v>DEPAVE</v>
          </cell>
        </row>
        <row r="390">
          <cell r="A390" t="str">
            <v>17.A.094</v>
          </cell>
          <cell r="B390" t="str">
            <v>Piso cimentado quadriculado tipo "Prefeitura", 60x60 cm</v>
          </cell>
          <cell r="C390" t="str">
            <v>UN</v>
          </cell>
          <cell r="D390">
            <v>5.18</v>
          </cell>
          <cell r="E390">
            <v>36526</v>
          </cell>
          <cell r="F390" t="str">
            <v>DEPAVE</v>
          </cell>
        </row>
        <row r="391">
          <cell r="A391" t="str">
            <v>17.A.095</v>
          </cell>
          <cell r="B391" t="str">
            <v>Piso cimentado quadriculado tipo "Prefeitura", 60x60 cm</v>
          </cell>
          <cell r="C391" t="str">
            <v>M2</v>
          </cell>
          <cell r="D391">
            <v>25.97</v>
          </cell>
          <cell r="E391">
            <v>37408</v>
          </cell>
          <cell r="F391" t="str">
            <v>DEPAVE</v>
          </cell>
        </row>
        <row r="392">
          <cell r="A392" t="str">
            <v>17.A.096</v>
          </cell>
          <cell r="B392" t="str">
            <v>Fornecimento e aplicação de areia lavada</v>
          </cell>
          <cell r="C392" t="str">
            <v>M3</v>
          </cell>
          <cell r="D392">
            <v>45.49</v>
          </cell>
          <cell r="E392">
            <v>38718</v>
          </cell>
          <cell r="F392" t="str">
            <v>DEPAVE</v>
          </cell>
        </row>
        <row r="393">
          <cell r="A393" t="str">
            <v>17.A.097</v>
          </cell>
          <cell r="B393" t="str">
            <v>Banco de concreto reto ou curvo - det. BA-2</v>
          </cell>
          <cell r="C393" t="str">
            <v>M</v>
          </cell>
          <cell r="D393">
            <v>65.56</v>
          </cell>
          <cell r="E393">
            <v>38718</v>
          </cell>
          <cell r="F393" t="str">
            <v>DEPAVE</v>
          </cell>
        </row>
        <row r="394">
          <cell r="A394" t="str">
            <v>17.A.098</v>
          </cell>
          <cell r="B394" t="str">
            <v>Escada de concreto, degraus 15 x 30 cm - det ES-2</v>
          </cell>
          <cell r="C394" t="str">
            <v>M2</v>
          </cell>
          <cell r="D394">
            <v>105.14</v>
          </cell>
          <cell r="E394">
            <v>38108</v>
          </cell>
          <cell r="F394" t="str">
            <v>DEPAVE</v>
          </cell>
        </row>
        <row r="395">
          <cell r="A395" t="str">
            <v>17.A.099</v>
          </cell>
          <cell r="B395" t="str">
            <v>Piso de paralelepípedo p/locais de mesa-bancos e churrasq - PI-35  =&gt; "17.02.23"</v>
          </cell>
          <cell r="C395" t="str">
            <v>M2</v>
          </cell>
          <cell r="D395">
            <v>23.56</v>
          </cell>
          <cell r="E395">
            <v>37408</v>
          </cell>
          <cell r="F395" t="str">
            <v>DEPAVE</v>
          </cell>
        </row>
        <row r="396">
          <cell r="A396" t="str">
            <v>17.A.100</v>
          </cell>
          <cell r="B396" t="str">
            <v>Jardineira banco - det FJ-12</v>
          </cell>
          <cell r="C396" t="str">
            <v>M</v>
          </cell>
          <cell r="D396">
            <v>58.34</v>
          </cell>
          <cell r="E396">
            <v>37408</v>
          </cell>
          <cell r="F396" t="str">
            <v>DEPAVE</v>
          </cell>
        </row>
        <row r="397">
          <cell r="A397" t="str">
            <v>17.A.101</v>
          </cell>
          <cell r="B397" t="str">
            <v>Mesa c/2 bancos,assento tábuas peroba,estrut em concreto - det BA-21</v>
          </cell>
          <cell r="C397" t="str">
            <v>CJ</v>
          </cell>
          <cell r="D397">
            <v>1014.84</v>
          </cell>
          <cell r="E397">
            <v>38718</v>
          </cell>
          <cell r="F397" t="str">
            <v>DEPAVE</v>
          </cell>
        </row>
        <row r="398">
          <cell r="A398" t="str">
            <v>17.A.102</v>
          </cell>
          <cell r="B398" t="str">
            <v>Alambrado p/ quadras - h = 1,20 m - det GR-33</v>
          </cell>
          <cell r="C398" t="str">
            <v>M</v>
          </cell>
          <cell r="D398">
            <v>56.91</v>
          </cell>
          <cell r="E398">
            <v>37408</v>
          </cell>
          <cell r="F398" t="str">
            <v>DEPAVE</v>
          </cell>
        </row>
        <row r="399">
          <cell r="A399" t="str">
            <v>17.A.103</v>
          </cell>
          <cell r="B399" t="str">
            <v>Piso cimentado c/ caixa de terra p/ árvore, 2 x 2 m - det PI-80</v>
          </cell>
          <cell r="C399" t="str">
            <v>M2</v>
          </cell>
          <cell r="D399">
            <v>74.290000000000006</v>
          </cell>
          <cell r="E399">
            <v>35459</v>
          </cell>
          <cell r="F399" t="str">
            <v>DEPAVE</v>
          </cell>
        </row>
        <row r="400">
          <cell r="A400" t="str">
            <v>17.A.104</v>
          </cell>
          <cell r="B400" t="str">
            <v>Mesa e banco de concreto - det. MB-2</v>
          </cell>
          <cell r="C400" t="str">
            <v>UN</v>
          </cell>
          <cell r="D400">
            <v>451.66</v>
          </cell>
          <cell r="E400">
            <v>36526</v>
          </cell>
          <cell r="F400" t="str">
            <v>DEPAVE</v>
          </cell>
        </row>
        <row r="401">
          <cell r="A401" t="str">
            <v>17.A.105</v>
          </cell>
          <cell r="B401" t="str">
            <v>Orla de separação de concreto pré-moldado - det. OR-1</v>
          </cell>
          <cell r="C401" t="str">
            <v>M</v>
          </cell>
          <cell r="D401">
            <v>20.91</v>
          </cell>
          <cell r="E401">
            <v>37408</v>
          </cell>
          <cell r="F401" t="str">
            <v>DEPAVE</v>
          </cell>
        </row>
        <row r="402">
          <cell r="A402" t="str">
            <v>17.A.106</v>
          </cell>
          <cell r="B402" t="str">
            <v>Pisos de paralelepípedo c/ junta de amarração - det. PI-30</v>
          </cell>
          <cell r="C402" t="str">
            <v>M2</v>
          </cell>
          <cell r="D402">
            <v>22.18</v>
          </cell>
          <cell r="E402">
            <v>37408</v>
          </cell>
          <cell r="F402" t="str">
            <v>DEPAVE</v>
          </cell>
        </row>
        <row r="403">
          <cell r="A403" t="str">
            <v>17.A.107</v>
          </cell>
          <cell r="B403" t="str">
            <v>Mureta banco - reta ou curva det. MU-11</v>
          </cell>
          <cell r="C403" t="str">
            <v>M</v>
          </cell>
          <cell r="D403">
            <v>119.04</v>
          </cell>
          <cell r="E403">
            <v>38108</v>
          </cell>
          <cell r="F403" t="str">
            <v>DEPAVE</v>
          </cell>
        </row>
        <row r="404">
          <cell r="A404" t="str">
            <v>17.A.108</v>
          </cell>
          <cell r="B404" t="str">
            <v>Piso cimentado c/ caixa de terra p/ árvore 1x1 m - det. PI-72</v>
          </cell>
          <cell r="C404" t="str">
            <v>UN</v>
          </cell>
          <cell r="D404">
            <v>15.07</v>
          </cell>
          <cell r="E404">
            <v>37408</v>
          </cell>
          <cell r="F404" t="str">
            <v>DEPAVE</v>
          </cell>
        </row>
        <row r="405">
          <cell r="A405" t="str">
            <v>17.A.109</v>
          </cell>
          <cell r="B405" t="str">
            <v>Caixa quadrada c/contorno de paralelepípedo p/árvore - det. PI-52</v>
          </cell>
          <cell r="C405" t="str">
            <v>UN</v>
          </cell>
          <cell r="D405">
            <v>29.44</v>
          </cell>
          <cell r="E405">
            <v>37408</v>
          </cell>
          <cell r="F405" t="str">
            <v>DEPAVE</v>
          </cell>
        </row>
        <row r="406">
          <cell r="A406" t="str">
            <v>17.A.110</v>
          </cell>
          <cell r="B406" t="str">
            <v>Jardineira - banco - det. FJ-1</v>
          </cell>
          <cell r="C406" t="str">
            <v>UN</v>
          </cell>
          <cell r="D406">
            <v>290.23</v>
          </cell>
          <cell r="E406">
            <v>38718</v>
          </cell>
          <cell r="F406" t="str">
            <v>DEPAVE</v>
          </cell>
        </row>
        <row r="407">
          <cell r="A407" t="str">
            <v>17.A.111</v>
          </cell>
          <cell r="B407" t="str">
            <v>Talude de paralelepípedo do "play-ground" (escada) - det. BR-37</v>
          </cell>
          <cell r="C407" t="str">
            <v>M2</v>
          </cell>
          <cell r="D407">
            <v>28.86</v>
          </cell>
          <cell r="E407">
            <v>35460</v>
          </cell>
          <cell r="F407" t="str">
            <v>DEPAVE</v>
          </cell>
        </row>
        <row r="408">
          <cell r="A408" t="str">
            <v>17.A.112</v>
          </cell>
          <cell r="B408" t="str">
            <v>Gradil tipo alambrado, h=2,55 m, c/mureta p/quadras - det. GR-26</v>
          </cell>
          <cell r="C408" t="str">
            <v>M</v>
          </cell>
          <cell r="D408">
            <v>59.63</v>
          </cell>
          <cell r="E408">
            <v>35461</v>
          </cell>
          <cell r="F408" t="str">
            <v>DEPAVE</v>
          </cell>
        </row>
        <row r="409">
          <cell r="A409" t="str">
            <v>17.A.113</v>
          </cell>
          <cell r="B409" t="str">
            <v>Piso de paralelep c/junta alinhada e mata junta cimentada-det. PI-59</v>
          </cell>
          <cell r="C409" t="str">
            <v>M2</v>
          </cell>
          <cell r="D409">
            <v>25.52</v>
          </cell>
          <cell r="E409">
            <v>35431</v>
          </cell>
          <cell r="F409" t="str">
            <v>DEPAVE</v>
          </cell>
        </row>
        <row r="410">
          <cell r="A410" t="str">
            <v>17.A.114</v>
          </cell>
          <cell r="B410" t="str">
            <v>Banco de bloco concr. "Reago" aparente ou sim. - det. BA-1</v>
          </cell>
          <cell r="C410" t="str">
            <v>M</v>
          </cell>
          <cell r="D410">
            <v>42.9</v>
          </cell>
          <cell r="E410">
            <v>35460</v>
          </cell>
          <cell r="F410" t="str">
            <v>DEPAVE</v>
          </cell>
        </row>
        <row r="411">
          <cell r="A411" t="str">
            <v>17.A.115</v>
          </cell>
          <cell r="B411" t="str">
            <v>Piso cimentado, quadriculado, colorido, tipo "PMSP" - det. PI-2a</v>
          </cell>
          <cell r="C411" t="str">
            <v>M2</v>
          </cell>
          <cell r="D411">
            <v>18.39</v>
          </cell>
          <cell r="E411">
            <v>35461</v>
          </cell>
          <cell r="F411" t="str">
            <v>DEPAVE</v>
          </cell>
        </row>
        <row r="412">
          <cell r="A412" t="str">
            <v>17.A.116</v>
          </cell>
          <cell r="B412" t="str">
            <v>Demarc. de quadra com tinta a base de resina epóxi - f. salão</v>
          </cell>
          <cell r="C412" t="str">
            <v>UN</v>
          </cell>
          <cell r="D412">
            <v>102.61</v>
          </cell>
          <cell r="E412">
            <v>35431</v>
          </cell>
          <cell r="F412" t="str">
            <v>DEPAVE</v>
          </cell>
        </row>
        <row r="413">
          <cell r="A413" t="str">
            <v>17.A.117</v>
          </cell>
          <cell r="B413" t="str">
            <v>Demarc. de quadra com tinta a base de resina epóxi - basquete</v>
          </cell>
          <cell r="C413" t="str">
            <v>UN</v>
          </cell>
          <cell r="D413">
            <v>136.81</v>
          </cell>
          <cell r="E413">
            <v>35460</v>
          </cell>
          <cell r="F413" t="str">
            <v>DEPAVE</v>
          </cell>
        </row>
        <row r="414">
          <cell r="A414" t="str">
            <v>17.A.118</v>
          </cell>
          <cell r="B414" t="str">
            <v>Mureta p/ arremate de talude - praça 04 / GEPROCAV - II.</v>
          </cell>
          <cell r="C414" t="str">
            <v>M</v>
          </cell>
          <cell r="D414">
            <v>59.32</v>
          </cell>
          <cell r="E414">
            <v>35461</v>
          </cell>
          <cell r="F414" t="str">
            <v>DEPAVE</v>
          </cell>
        </row>
        <row r="415">
          <cell r="A415" t="str">
            <v>17.A.119</v>
          </cell>
          <cell r="B415" t="str">
            <v>Quiosque c/telha cerâmica "paulistinha" e tij.requeimado-det QUI-11</v>
          </cell>
          <cell r="C415" t="str">
            <v>UN</v>
          </cell>
          <cell r="D415">
            <v>70958.3</v>
          </cell>
          <cell r="E415">
            <v>38718</v>
          </cell>
          <cell r="F415" t="str">
            <v>DEPAVE</v>
          </cell>
        </row>
        <row r="416">
          <cell r="A416" t="str">
            <v>17.A.120</v>
          </cell>
          <cell r="B416" t="str">
            <v>Passou p/a TABELA N.31 - 17.03.61- Trave de ferro galvanizado c/ rede fio 2 - det. Fu-4</v>
          </cell>
          <cell r="C416" t="str">
            <v>UN</v>
          </cell>
          <cell r="D416">
            <v>569.30999999999995</v>
          </cell>
          <cell r="E416">
            <v>35460</v>
          </cell>
          <cell r="F416" t="str">
            <v>DEPAVE</v>
          </cell>
        </row>
        <row r="417">
          <cell r="A417" t="str">
            <v>17.A.121</v>
          </cell>
          <cell r="B417" t="str">
            <v>Passou p/a TABELA N.31 - 17.03.61- Trave de ferro galvanizado c/ rede fio 4 - det. Fu-4</v>
          </cell>
          <cell r="C417" t="str">
            <v>UN</v>
          </cell>
          <cell r="D417">
            <v>600.12</v>
          </cell>
          <cell r="E417">
            <v>35461</v>
          </cell>
          <cell r="F417" t="str">
            <v>DEPAVE</v>
          </cell>
        </row>
        <row r="418">
          <cell r="A418" t="str">
            <v>17.A.122</v>
          </cell>
          <cell r="B418" t="str">
            <v>USAR 17.A.131 - Quadra em piso de terra batida e areia, a 50%</v>
          </cell>
          <cell r="C418" t="str">
            <v>M2</v>
          </cell>
          <cell r="D418">
            <v>5.21</v>
          </cell>
          <cell r="E418">
            <v>35431</v>
          </cell>
          <cell r="F418" t="str">
            <v>DEPAVE</v>
          </cell>
        </row>
        <row r="419">
          <cell r="A419" t="str">
            <v>17.A.123</v>
          </cell>
          <cell r="B419" t="str">
            <v>Orla de concreto enterrada - Pq Vila do Rodeio</v>
          </cell>
          <cell r="C419" t="str">
            <v>M</v>
          </cell>
          <cell r="D419">
            <v>7.86</v>
          </cell>
          <cell r="E419">
            <v>35460</v>
          </cell>
          <cell r="F419" t="str">
            <v>DEPAVE</v>
          </cell>
        </row>
        <row r="420">
          <cell r="A420" t="str">
            <v>17.A.124</v>
          </cell>
          <cell r="B420" t="str">
            <v>Mureta - banco em alvenaria - Pq Vila do Rodeio</v>
          </cell>
          <cell r="C420" t="str">
            <v>M</v>
          </cell>
          <cell r="D420">
            <v>39.270000000000003</v>
          </cell>
          <cell r="E420">
            <v>35461</v>
          </cell>
          <cell r="F420" t="str">
            <v>DEPAVE</v>
          </cell>
        </row>
        <row r="421">
          <cell r="A421" t="str">
            <v>17.A.125</v>
          </cell>
          <cell r="B421" t="str">
            <v>Piso em mosaico de seixo rolado, cor marrom</v>
          </cell>
          <cell r="C421" t="str">
            <v>M2</v>
          </cell>
          <cell r="D421">
            <v>25.03</v>
          </cell>
          <cell r="E421">
            <v>37408</v>
          </cell>
          <cell r="F421" t="str">
            <v>DEPAVE</v>
          </cell>
        </row>
        <row r="422">
          <cell r="A422" t="str">
            <v>17.A.126</v>
          </cell>
          <cell r="B422" t="str">
            <v>Fornec. e coloc. mourão de aço sobre broca 25cm, Gerdau ou similar</v>
          </cell>
          <cell r="C422" t="str">
            <v>UN</v>
          </cell>
          <cell r="D422">
            <v>16.77</v>
          </cell>
          <cell r="E422">
            <v>35461</v>
          </cell>
          <cell r="F422" t="str">
            <v>DEPAVE</v>
          </cell>
        </row>
        <row r="423">
          <cell r="A423" t="str">
            <v>17.A.127</v>
          </cell>
          <cell r="B423" t="str">
            <v>Fornec. coloc. placa sinaliz. vert., tipo "A", F/V, 550X100X15 cm</v>
          </cell>
          <cell r="C423" t="str">
            <v>UN</v>
          </cell>
          <cell r="D423">
            <v>8913.58</v>
          </cell>
          <cell r="E423">
            <v>35431</v>
          </cell>
          <cell r="F423" t="str">
            <v>DEPAVE</v>
          </cell>
        </row>
        <row r="424">
          <cell r="A424" t="str">
            <v>17.A.128</v>
          </cell>
          <cell r="B424" t="str">
            <v>Fornec. coloc. placa sinaliz. vert., tipo "C", F/V, 120X60X10 cm</v>
          </cell>
          <cell r="C424" t="str">
            <v>UN</v>
          </cell>
          <cell r="D424">
            <v>1260.97</v>
          </cell>
          <cell r="E424">
            <v>35460</v>
          </cell>
          <cell r="F424" t="str">
            <v>DEPAVE</v>
          </cell>
        </row>
        <row r="425">
          <cell r="A425" t="str">
            <v>17.A.129</v>
          </cell>
          <cell r="B425" t="str">
            <v>Passou p/a TABELA N.31 - 08.60.01 - Retirada de portão</v>
          </cell>
          <cell r="C425" t="str">
            <v>M2</v>
          </cell>
          <cell r="D425">
            <v>3.36</v>
          </cell>
          <cell r="E425">
            <v>35461</v>
          </cell>
          <cell r="F425" t="str">
            <v>EDIF</v>
          </cell>
        </row>
        <row r="426">
          <cell r="A426" t="str">
            <v>17.A.130</v>
          </cell>
          <cell r="B426" t="str">
            <v>Recolocação de protão de ferro perfilado, tipo Parque</v>
          </cell>
          <cell r="C426" t="str">
            <v>M2</v>
          </cell>
          <cell r="D426">
            <v>9.7799999999999994</v>
          </cell>
          <cell r="E426">
            <v>37408</v>
          </cell>
          <cell r="F426" t="str">
            <v>DEPAVE</v>
          </cell>
        </row>
        <row r="427">
          <cell r="A427" t="str">
            <v>17.A.131</v>
          </cell>
          <cell r="B427" t="str">
            <v>Piso de terra batida e areia, a 50%</v>
          </cell>
          <cell r="C427" t="str">
            <v>M2</v>
          </cell>
          <cell r="D427">
            <v>10.46</v>
          </cell>
          <cell r="E427">
            <v>38718</v>
          </cell>
          <cell r="F427" t="str">
            <v>SVP/CONSTRUÇÃO/DEPAVE</v>
          </cell>
        </row>
        <row r="428">
          <cell r="A428" t="str">
            <v>17.A.132</v>
          </cell>
          <cell r="B428" t="str">
            <v>Brinquedo escorregador de concreto - BR-33</v>
          </cell>
          <cell r="C428" t="str">
            <v>UN</v>
          </cell>
          <cell r="D428">
            <v>5826.74</v>
          </cell>
          <cell r="E428">
            <v>37408</v>
          </cell>
          <cell r="F428" t="str">
            <v>DEPAVE</v>
          </cell>
        </row>
        <row r="429">
          <cell r="A429" t="str">
            <v>17.A.133</v>
          </cell>
          <cell r="B429" t="str">
            <v>Cerca tela tipo alambrado c/ mourão concreto e mureta - det. GR-29</v>
          </cell>
          <cell r="C429" t="str">
            <v>M</v>
          </cell>
          <cell r="D429">
            <v>195.08</v>
          </cell>
          <cell r="E429">
            <v>36526</v>
          </cell>
          <cell r="F429" t="str">
            <v>DEPAVE</v>
          </cell>
        </row>
        <row r="430">
          <cell r="A430" t="str">
            <v>17.A.134</v>
          </cell>
          <cell r="B430" t="str">
            <v>Cerca tela tipo alambrado c/ mourão e mureta em concreto - det. GR-29</v>
          </cell>
          <cell r="C430" t="str">
            <v>M</v>
          </cell>
          <cell r="D430">
            <v>230.36</v>
          </cell>
          <cell r="E430">
            <v>37408</v>
          </cell>
          <cell r="F430" t="str">
            <v>DEPAVE</v>
          </cell>
        </row>
        <row r="431">
          <cell r="A431" t="str">
            <v>17.A.135</v>
          </cell>
          <cell r="B431" t="str">
            <v xml:space="preserve">Cerca de mourão de eucalípto com tela (Gr - 8A) </v>
          </cell>
          <cell r="C431" t="str">
            <v>M</v>
          </cell>
          <cell r="D431">
            <v>45.47</v>
          </cell>
          <cell r="E431">
            <v>36526</v>
          </cell>
          <cell r="F431" t="str">
            <v>DEPAVE</v>
          </cell>
        </row>
        <row r="432">
          <cell r="A432" t="str">
            <v>17.A.136</v>
          </cell>
          <cell r="B432" t="str">
            <v>Muro de fecho FV 02 sem fundação</v>
          </cell>
          <cell r="C432" t="str">
            <v>M</v>
          </cell>
          <cell r="D432">
            <v>107.03</v>
          </cell>
          <cell r="E432">
            <v>35461</v>
          </cell>
          <cell r="F432" t="str">
            <v>EDIF</v>
          </cell>
        </row>
        <row r="433">
          <cell r="A433" t="str">
            <v>17.A.137</v>
          </cell>
          <cell r="B433" t="str">
            <v>Alambrado p/o Centro de Reabilitação de Animais Silvestres - CRAS no Pq. Anhanguera</v>
          </cell>
          <cell r="C433" t="str">
            <v>M</v>
          </cell>
          <cell r="D433">
            <v>109.25</v>
          </cell>
          <cell r="E433">
            <v>35431</v>
          </cell>
          <cell r="F433" t="str">
            <v>DEPAVE</v>
          </cell>
        </row>
        <row r="434">
          <cell r="A434" t="str">
            <v>17.A.138</v>
          </cell>
          <cell r="B434" t="str">
            <v>Alambrado de cobertura do CRAS, tela galv. 1" fio 12 - Pq. Anhanguera</v>
          </cell>
          <cell r="C434" t="str">
            <v>M</v>
          </cell>
          <cell r="D434">
            <v>80.77</v>
          </cell>
          <cell r="E434">
            <v>35432</v>
          </cell>
          <cell r="F434" t="str">
            <v>DEPAVE</v>
          </cell>
        </row>
        <row r="435">
          <cell r="A435" t="str">
            <v>17.A.139</v>
          </cell>
          <cell r="B435" t="str">
            <v>Levantamento de guia (rebaixada)</v>
          </cell>
          <cell r="C435" t="str">
            <v>M</v>
          </cell>
          <cell r="D435">
            <v>8.3000000000000007</v>
          </cell>
          <cell r="E435">
            <v>37408</v>
          </cell>
          <cell r="F435" t="str">
            <v>DEPAVE</v>
          </cell>
        </row>
        <row r="436">
          <cell r="A436" t="str">
            <v>17.A.140</v>
          </cell>
          <cell r="B436" t="str">
            <v>PI-41 - Piso de tijolo  comum com junta alinhada</v>
          </cell>
          <cell r="C436" t="str">
            <v>M2</v>
          </cell>
          <cell r="D436">
            <v>29.43</v>
          </cell>
          <cell r="E436">
            <v>36526</v>
          </cell>
          <cell r="F436" t="str">
            <v>DEPAVE</v>
          </cell>
        </row>
        <row r="437">
          <cell r="A437" t="str">
            <v>17.A.141</v>
          </cell>
          <cell r="B437" t="str">
            <v>Floreira de alvenaria e concreto - H=1,00M - MU-7</v>
          </cell>
          <cell r="C437" t="str">
            <v>M</v>
          </cell>
          <cell r="D437">
            <v>86.51</v>
          </cell>
          <cell r="E437">
            <v>36526</v>
          </cell>
          <cell r="F437" t="str">
            <v>DEPAVE</v>
          </cell>
        </row>
        <row r="438">
          <cell r="A438" t="str">
            <v>17.A.142</v>
          </cell>
          <cell r="B438" t="str">
            <v>Muro em alven. de um tijolo c/assentam. e revest. em massa mista h=1,50 m - MU22</v>
          </cell>
          <cell r="C438" t="str">
            <v>M</v>
          </cell>
          <cell r="D438">
            <v>123.53</v>
          </cell>
          <cell r="E438">
            <v>36526</v>
          </cell>
          <cell r="F438" t="str">
            <v>DEPAVE</v>
          </cell>
        </row>
        <row r="439">
          <cell r="A439" t="str">
            <v>17.A.143</v>
          </cell>
          <cell r="B439" t="str">
            <v>Concreto desempenado, fck=15,0 Mpa - traço (vol) = 1:2,5:3</v>
          </cell>
          <cell r="C439" t="str">
            <v>M3</v>
          </cell>
          <cell r="D439">
            <v>348.58</v>
          </cell>
          <cell r="E439">
            <v>38108</v>
          </cell>
          <cell r="F439" t="str">
            <v>DEPAVE</v>
          </cell>
        </row>
        <row r="440">
          <cell r="A440" t="str">
            <v>17.A.144</v>
          </cell>
          <cell r="B440" t="str">
            <v>Junta plástica p/ pisos - 3/4"  X 1/8"</v>
          </cell>
          <cell r="C440" t="str">
            <v>M</v>
          </cell>
          <cell r="D440">
            <v>0.84</v>
          </cell>
          <cell r="E440">
            <v>35461</v>
          </cell>
          <cell r="F440" t="str">
            <v>DEPAVE</v>
          </cell>
        </row>
        <row r="441">
          <cell r="A441" t="str">
            <v>17.A.145</v>
          </cell>
          <cell r="B441" t="str">
            <v>Junta de pedrisco lançado sobre argam. cimento e areia 1:3</v>
          </cell>
          <cell r="C441" t="str">
            <v>M2</v>
          </cell>
          <cell r="D441">
            <v>1.26</v>
          </cell>
          <cell r="E441">
            <v>35431</v>
          </cell>
          <cell r="F441" t="str">
            <v>DEPAVE</v>
          </cell>
        </row>
        <row r="442">
          <cell r="A442" t="str">
            <v>17.A.146</v>
          </cell>
          <cell r="B442" t="str">
            <v>Fornecimento e colocação de paralelepipedos c/ rejunte de areia</v>
          </cell>
          <cell r="C442" t="str">
            <v>M2</v>
          </cell>
          <cell r="D442">
            <v>18.77</v>
          </cell>
          <cell r="E442">
            <v>35432</v>
          </cell>
          <cell r="F442" t="str">
            <v>DEPAVE</v>
          </cell>
        </row>
        <row r="443">
          <cell r="A443" t="str">
            <v>17.A.147</v>
          </cell>
          <cell r="B443" t="str">
            <v>PID-05 - Piso de tijolo comum com junta alinhada</v>
          </cell>
          <cell r="C443" t="str">
            <v>M2</v>
          </cell>
          <cell r="D443">
            <v>25.63</v>
          </cell>
          <cell r="E443">
            <v>35433</v>
          </cell>
          <cell r="F443" t="str">
            <v>DEPAVE</v>
          </cell>
        </row>
        <row r="444">
          <cell r="A444" t="str">
            <v>17.A.148</v>
          </cell>
          <cell r="B444" t="str">
            <v xml:space="preserve">Assentamento de paralelepípedo com rejuntamento de areia </v>
          </cell>
          <cell r="C444" t="str">
            <v>M2</v>
          </cell>
          <cell r="D444">
            <v>18.100000000000001</v>
          </cell>
          <cell r="E444">
            <v>35434</v>
          </cell>
          <cell r="F444" t="str">
            <v>DEPAVE</v>
          </cell>
        </row>
        <row r="445">
          <cell r="A445" t="str">
            <v>17.A.149</v>
          </cell>
          <cell r="B445" t="str">
            <v xml:space="preserve">Tora de eucalipto com tratamento anti-cupim e pintura betuminosa </v>
          </cell>
          <cell r="C445" t="str">
            <v>M</v>
          </cell>
          <cell r="D445">
            <v>2.73</v>
          </cell>
          <cell r="E445">
            <v>35435</v>
          </cell>
          <cell r="F445" t="str">
            <v>DEPAVE</v>
          </cell>
        </row>
        <row r="446">
          <cell r="A446" t="str">
            <v>17.A.150</v>
          </cell>
          <cell r="B446" t="str">
            <v xml:space="preserve">Tora de eucalipto com tratamento de óleo queimado e anti-cupim </v>
          </cell>
          <cell r="C446" t="str">
            <v>M</v>
          </cell>
          <cell r="D446">
            <v>3.11</v>
          </cell>
          <cell r="E446">
            <v>35436</v>
          </cell>
          <cell r="F446" t="str">
            <v>DEPAVE</v>
          </cell>
        </row>
        <row r="447">
          <cell r="A447" t="str">
            <v>17.A.151</v>
          </cell>
          <cell r="B447" t="str">
            <v>Pó de pedra - fornecimento e espalhamento c/ compactação manual - e=5cm</v>
          </cell>
          <cell r="C447" t="str">
            <v>M2</v>
          </cell>
          <cell r="D447">
            <v>1.5</v>
          </cell>
          <cell r="E447">
            <v>35437</v>
          </cell>
          <cell r="F447" t="str">
            <v>ATA RP</v>
          </cell>
        </row>
        <row r="448">
          <cell r="A448" t="str">
            <v>17.A.152</v>
          </cell>
          <cell r="B448" t="str">
            <v>Pó de pedra - fornecimento e espalhamento c/ compactação mecânica</v>
          </cell>
          <cell r="C448" t="str">
            <v>M3</v>
          </cell>
          <cell r="D448">
            <v>24.31</v>
          </cell>
          <cell r="E448">
            <v>35438</v>
          </cell>
          <cell r="F448" t="str">
            <v>ATA RP</v>
          </cell>
        </row>
        <row r="449">
          <cell r="A449" t="str">
            <v>17.A.153</v>
          </cell>
          <cell r="B449" t="str">
            <v xml:space="preserve">Bica corrida - fornecimento e espalhamento </v>
          </cell>
          <cell r="C449" t="str">
            <v>M3</v>
          </cell>
          <cell r="D449">
            <v>25.56</v>
          </cell>
          <cell r="E449">
            <v>35439</v>
          </cell>
          <cell r="F449" t="str">
            <v>ATA RP</v>
          </cell>
        </row>
        <row r="450">
          <cell r="A450" t="str">
            <v>17.A.154</v>
          </cell>
          <cell r="B450" t="str">
            <v>Pedrisco c/ pó de pedra ( 50% ) - e=3cm</v>
          </cell>
          <cell r="C450" t="str">
            <v>M2</v>
          </cell>
          <cell r="D450">
            <v>1.31</v>
          </cell>
          <cell r="E450">
            <v>35440</v>
          </cell>
          <cell r="F450" t="str">
            <v>ATA RP</v>
          </cell>
        </row>
        <row r="451">
          <cell r="A451" t="str">
            <v>17.A.157</v>
          </cell>
          <cell r="B451" t="str">
            <v>Enrocamento de talude c/ pedra rachão e argamassa 1:3 c/ impermeabilizante</v>
          </cell>
          <cell r="C451" t="str">
            <v>M2</v>
          </cell>
          <cell r="D451">
            <v>33.11</v>
          </cell>
          <cell r="E451">
            <v>35441</v>
          </cell>
          <cell r="F451" t="str">
            <v>DEPAVE</v>
          </cell>
        </row>
        <row r="452">
          <cell r="A452" t="str">
            <v>17.A.158</v>
          </cell>
          <cell r="B452" t="str">
            <v>Tora de eucalipto c/ tratamento de óleo queimado - d=35cm</v>
          </cell>
          <cell r="C452" t="str">
            <v>M</v>
          </cell>
          <cell r="D452">
            <v>7.2</v>
          </cell>
          <cell r="E452">
            <v>35442</v>
          </cell>
          <cell r="F452" t="str">
            <v>DEPAVE</v>
          </cell>
        </row>
        <row r="453">
          <cell r="A453" t="str">
            <v>17.A.159</v>
          </cell>
          <cell r="B453" t="str">
            <v>Tora de eucalipto c/ tratamento de óleo queimado - d=70cm</v>
          </cell>
          <cell r="C453" t="str">
            <v>M</v>
          </cell>
          <cell r="D453">
            <v>7.99</v>
          </cell>
          <cell r="E453">
            <v>35443</v>
          </cell>
          <cell r="F453" t="str">
            <v>DEPAVE</v>
          </cell>
        </row>
        <row r="454">
          <cell r="A454" t="str">
            <v>17.A.160</v>
          </cell>
          <cell r="B454" t="str">
            <v>Reparo de gradil tipo parque s/ mureta</v>
          </cell>
          <cell r="C454" t="str">
            <v>M</v>
          </cell>
          <cell r="D454">
            <v>333.03</v>
          </cell>
          <cell r="E454">
            <v>35444</v>
          </cell>
          <cell r="F454" t="str">
            <v>DEPAVE</v>
          </cell>
        </row>
        <row r="455">
          <cell r="A455" t="str">
            <v>17.A.163</v>
          </cell>
          <cell r="B455" t="str">
            <v>Retirada de poltronas</v>
          </cell>
          <cell r="C455" t="str">
            <v>UN</v>
          </cell>
          <cell r="D455">
            <v>2.81</v>
          </cell>
          <cell r="E455">
            <v>36526</v>
          </cell>
          <cell r="F455" t="str">
            <v>DEPAVE</v>
          </cell>
        </row>
        <row r="456">
          <cell r="A456" t="str">
            <v>17.A.164</v>
          </cell>
          <cell r="B456" t="str">
            <v>Serviço de descupinização - Planetário Ibirapuera</v>
          </cell>
          <cell r="C456" t="str">
            <v>GL</v>
          </cell>
          <cell r="D456">
            <v>10839.7</v>
          </cell>
          <cell r="E456">
            <v>36526</v>
          </cell>
          <cell r="F456" t="str">
            <v>DEPAVE</v>
          </cell>
        </row>
        <row r="457">
          <cell r="A457" t="str">
            <v>17.A.165</v>
          </cell>
          <cell r="B457" t="str">
            <v>Fornec mistura e compact 60% areia e  siltec c/40% argila no campo fut. - Pq Rap.Tav.</v>
          </cell>
          <cell r="C457" t="str">
            <v>M2</v>
          </cell>
          <cell r="D457">
            <v>5.82</v>
          </cell>
          <cell r="E457">
            <v>35442</v>
          </cell>
          <cell r="F457" t="str">
            <v>DEPAVE</v>
          </cell>
        </row>
        <row r="458">
          <cell r="A458" t="str">
            <v>17.A.166</v>
          </cell>
          <cell r="B458" t="str">
            <v>Demolição de rocha e carga no caminhão (c/emprego de explosivo)</v>
          </cell>
          <cell r="C458" t="str">
            <v>M3</v>
          </cell>
          <cell r="D458">
            <v>257.20999999999998</v>
          </cell>
          <cell r="E458">
            <v>36526</v>
          </cell>
          <cell r="F458" t="str">
            <v>DEPAVE</v>
          </cell>
        </row>
        <row r="459">
          <cell r="A459" t="str">
            <v>17.A.167</v>
          </cell>
          <cell r="B459" t="str">
            <v xml:space="preserve">Transporte de rocha </v>
          </cell>
          <cell r="C459" t="str">
            <v>MK</v>
          </cell>
          <cell r="D459">
            <v>3.58</v>
          </cell>
          <cell r="E459">
            <v>36526</v>
          </cell>
          <cell r="F459" t="str">
            <v>DEPAVE</v>
          </cell>
        </row>
        <row r="460">
          <cell r="A460" t="str">
            <v>17.A.168</v>
          </cell>
          <cell r="B460" t="str">
            <v xml:space="preserve">Ensaio : análise granulométrica com sedimentação </v>
          </cell>
          <cell r="C460" t="str">
            <v>UN</v>
          </cell>
          <cell r="D460">
            <v>48.42</v>
          </cell>
          <cell r="E460">
            <v>35444</v>
          </cell>
          <cell r="F460" t="str">
            <v>DEPAVE</v>
          </cell>
        </row>
        <row r="461">
          <cell r="A461" t="str">
            <v>17.A.169</v>
          </cell>
          <cell r="B461" t="str">
            <v>Ensaio de compactação - proctor normal</v>
          </cell>
          <cell r="C461" t="str">
            <v>UN</v>
          </cell>
          <cell r="D461">
            <v>32.380000000000003</v>
          </cell>
          <cell r="E461">
            <v>35445</v>
          </cell>
          <cell r="F461" t="str">
            <v>DEPAVE</v>
          </cell>
        </row>
        <row r="462">
          <cell r="A462" t="str">
            <v>17.A.170</v>
          </cell>
          <cell r="B462" t="str">
            <v>Ensaios : limites de consistência (LL, LP e IP)</v>
          </cell>
          <cell r="C462" t="str">
            <v>UN</v>
          </cell>
          <cell r="D462">
            <v>20.32</v>
          </cell>
          <cell r="E462">
            <v>35446</v>
          </cell>
          <cell r="F462" t="str">
            <v>DEPAVE</v>
          </cell>
        </row>
        <row r="463">
          <cell r="A463" t="str">
            <v>17.A.171</v>
          </cell>
          <cell r="B463" t="str">
            <v>Classificação H. R. B.</v>
          </cell>
          <cell r="C463" t="str">
            <v>UN</v>
          </cell>
          <cell r="D463">
            <v>2.76</v>
          </cell>
          <cell r="E463">
            <v>35447</v>
          </cell>
          <cell r="F463" t="str">
            <v>DEPAVE</v>
          </cell>
        </row>
        <row r="464">
          <cell r="A464" t="str">
            <v>17.A.172</v>
          </cell>
          <cell r="B464" t="str">
            <v>Ensaio : índice de grupo</v>
          </cell>
          <cell r="C464" t="str">
            <v>UN</v>
          </cell>
          <cell r="D464">
            <v>2.76</v>
          </cell>
          <cell r="E464">
            <v>35448</v>
          </cell>
          <cell r="F464" t="str">
            <v>DEPAVE</v>
          </cell>
        </row>
        <row r="465">
          <cell r="A465" t="str">
            <v>17.A.173</v>
          </cell>
          <cell r="B465" t="str">
            <v>Ensaio : C.B.R. (5 pontos) - Energia Normal</v>
          </cell>
          <cell r="C465" t="str">
            <v>UN</v>
          </cell>
          <cell r="D465">
            <v>71.209999999999994</v>
          </cell>
          <cell r="E465">
            <v>35449</v>
          </cell>
          <cell r="F465" t="str">
            <v>DEPAVE</v>
          </cell>
        </row>
        <row r="466">
          <cell r="A466" t="str">
            <v>17.A.174</v>
          </cell>
          <cell r="B466" t="str">
            <v>Ensaio : Densidade "in situ" - frasco de areia</v>
          </cell>
          <cell r="C466" t="str">
            <v>UN</v>
          </cell>
          <cell r="D466">
            <v>22.37</v>
          </cell>
          <cell r="E466">
            <v>35450</v>
          </cell>
          <cell r="F466" t="str">
            <v>DEPAVE</v>
          </cell>
        </row>
        <row r="467">
          <cell r="A467" t="str">
            <v>17.A.175</v>
          </cell>
          <cell r="B467" t="str">
            <v>Ensaio : compessão triaxial, lento ou com drenagem</v>
          </cell>
          <cell r="C467" t="str">
            <v>UN</v>
          </cell>
          <cell r="D467">
            <v>553</v>
          </cell>
          <cell r="E467">
            <v>35451</v>
          </cell>
          <cell r="F467" t="str">
            <v>DEPAVE</v>
          </cell>
        </row>
        <row r="468">
          <cell r="A468" t="str">
            <v>17.A.176</v>
          </cell>
          <cell r="B468" t="str">
            <v>Ensaio : pressão neutra</v>
          </cell>
          <cell r="C468" t="str">
            <v>UN</v>
          </cell>
          <cell r="D468">
            <v>118.4</v>
          </cell>
          <cell r="E468">
            <v>35452</v>
          </cell>
          <cell r="F468" t="str">
            <v>DEPAVE</v>
          </cell>
        </row>
        <row r="469">
          <cell r="A469" t="str">
            <v>17.A.177</v>
          </cell>
          <cell r="B469" t="str">
            <v>Ensaio : saturação do CP</v>
          </cell>
          <cell r="C469" t="str">
            <v>UN</v>
          </cell>
          <cell r="D469">
            <v>118.4</v>
          </cell>
          <cell r="E469">
            <v>35453</v>
          </cell>
          <cell r="F469" t="str">
            <v>DEPAVE</v>
          </cell>
        </row>
        <row r="470">
          <cell r="A470" t="str">
            <v>17.A.178</v>
          </cell>
          <cell r="B470" t="str">
            <v xml:space="preserve">Ensaio : permeabilidade </v>
          </cell>
          <cell r="C470" t="str">
            <v>UN</v>
          </cell>
          <cell r="D470">
            <v>213.96</v>
          </cell>
          <cell r="E470">
            <v>35454</v>
          </cell>
          <cell r="F470" t="str">
            <v>DEPAVE</v>
          </cell>
        </row>
        <row r="471">
          <cell r="A471" t="str">
            <v>17.A.179</v>
          </cell>
          <cell r="B471" t="str">
            <v>Laudo de estabilidade dos aterros - Pq. Raposo Tavares</v>
          </cell>
          <cell r="C471" t="str">
            <v>UN</v>
          </cell>
          <cell r="D471">
            <v>9807.76</v>
          </cell>
          <cell r="E471">
            <v>35455</v>
          </cell>
          <cell r="F471" t="str">
            <v>DEPAVE</v>
          </cell>
        </row>
        <row r="472">
          <cell r="A472" t="str">
            <v>17.A.180</v>
          </cell>
          <cell r="B472" t="str">
            <v>Limpeza, manut.e subst. de peças do sistema de ar condicionado - Astrofísica</v>
          </cell>
          <cell r="C472" t="str">
            <v>GL</v>
          </cell>
          <cell r="D472">
            <v>31721.439999999999</v>
          </cell>
          <cell r="E472">
            <v>38108</v>
          </cell>
          <cell r="F472" t="str">
            <v>DEPAVE</v>
          </cell>
        </row>
        <row r="473">
          <cell r="A473" t="str">
            <v>17.A.181</v>
          </cell>
          <cell r="B473" t="str">
            <v>Limpeza de forro em régua de "PVC"</v>
          </cell>
          <cell r="C473" t="str">
            <v>M2</v>
          </cell>
          <cell r="D473">
            <v>1.19</v>
          </cell>
          <cell r="E473">
            <v>35454</v>
          </cell>
          <cell r="F473" t="str">
            <v>DEPAVE</v>
          </cell>
        </row>
        <row r="474">
          <cell r="A474" t="str">
            <v>17.A.182</v>
          </cell>
          <cell r="B474" t="str">
            <v>Recomposição de gradil tipo parque c/ mureta</v>
          </cell>
          <cell r="C474" t="str">
            <v>M</v>
          </cell>
          <cell r="D474">
            <v>235.46</v>
          </cell>
          <cell r="E474">
            <v>36526</v>
          </cell>
          <cell r="F474" t="str">
            <v>DEPAVE</v>
          </cell>
        </row>
        <row r="475">
          <cell r="A475" t="str">
            <v>17.A.183</v>
          </cell>
          <cell r="B475" t="str">
            <v>Abertura de vias de terra batida</v>
          </cell>
          <cell r="C475" t="str">
            <v>M2</v>
          </cell>
          <cell r="D475">
            <v>20.41</v>
          </cell>
          <cell r="E475">
            <v>36526</v>
          </cell>
          <cell r="F475" t="str">
            <v>DEPAVE</v>
          </cell>
        </row>
        <row r="476">
          <cell r="A476" t="str">
            <v>17.A.184</v>
          </cell>
          <cell r="B476" t="str">
            <v>Orla de concreto pré-moldade (0,5 x 0,06) (P. ORL - 04) - compr. 0,50 m</v>
          </cell>
          <cell r="C476" t="str">
            <v>UN</v>
          </cell>
          <cell r="D476">
            <v>6.36</v>
          </cell>
          <cell r="E476">
            <v>36526</v>
          </cell>
          <cell r="F476" t="str">
            <v>DEPAVE</v>
          </cell>
        </row>
        <row r="477">
          <cell r="A477" t="str">
            <v>17.A.185</v>
          </cell>
          <cell r="B477" t="str">
            <v>Abertura de vias de saibro</v>
          </cell>
          <cell r="C477" t="str">
            <v>M2</v>
          </cell>
          <cell r="D477">
            <v>18.88</v>
          </cell>
          <cell r="E477">
            <v>36526</v>
          </cell>
          <cell r="F477" t="str">
            <v>DEPAVE</v>
          </cell>
        </row>
        <row r="478">
          <cell r="A478" t="str">
            <v>17.A.186</v>
          </cell>
          <cell r="B478" t="str">
            <v>Placa sinaliz. de alumínio auto-adesiva p/ deficiente físico - 15x15 cm</v>
          </cell>
          <cell r="C478" t="str">
            <v>UN</v>
          </cell>
          <cell r="D478">
            <v>9.5500000000000007</v>
          </cell>
          <cell r="E478">
            <v>38108</v>
          </cell>
          <cell r="F478" t="str">
            <v>DEPAVE</v>
          </cell>
        </row>
        <row r="479">
          <cell r="A479" t="str">
            <v>17.A.189</v>
          </cell>
          <cell r="B479" t="str">
            <v>Portão em tela galv., 2 fls., pilares concr. H = 2,20 m - PO-16</v>
          </cell>
          <cell r="C479" t="str">
            <v>UN</v>
          </cell>
          <cell r="D479">
            <v>631.25</v>
          </cell>
          <cell r="E479">
            <v>36526</v>
          </cell>
          <cell r="F479" t="str">
            <v>DEPAVE</v>
          </cell>
        </row>
        <row r="480">
          <cell r="A480" t="str">
            <v>17.A.190</v>
          </cell>
          <cell r="B480" t="str">
            <v>Reconstituição de gradil tipo parque, incl. mureta, fundação e pintura</v>
          </cell>
          <cell r="C480" t="str">
            <v>M</v>
          </cell>
          <cell r="D480">
            <v>166.99</v>
          </cell>
          <cell r="E480">
            <v>38108</v>
          </cell>
          <cell r="F480" t="str">
            <v>DEPAVE</v>
          </cell>
        </row>
        <row r="481">
          <cell r="A481" t="str">
            <v>17.A.191</v>
          </cell>
          <cell r="B481" t="str">
            <v>Tapume móvel</v>
          </cell>
          <cell r="C481" t="str">
            <v>M2</v>
          </cell>
          <cell r="D481">
            <v>11.58</v>
          </cell>
          <cell r="E481">
            <v>36526</v>
          </cell>
          <cell r="F481" t="str">
            <v>DEPAVE</v>
          </cell>
        </row>
        <row r="482">
          <cell r="A482" t="str">
            <v>17.A.192</v>
          </cell>
          <cell r="B482" t="str">
            <v>Restauro da Casa do Administrador - Pq. da Luz - USAR ITENS 17.A.244 A 17.A.252</v>
          </cell>
          <cell r="C482" t="str">
            <v>GL</v>
          </cell>
          <cell r="D482">
            <v>219829.92</v>
          </cell>
          <cell r="E482">
            <v>36526</v>
          </cell>
          <cell r="F482" t="str">
            <v>DEPAVE</v>
          </cell>
        </row>
        <row r="483">
          <cell r="A483" t="str">
            <v>17.A.193</v>
          </cell>
          <cell r="B483" t="str">
            <v>Estreitamento de via c/ pavimentação asfáltica</v>
          </cell>
          <cell r="C483" t="str">
            <v>M2</v>
          </cell>
          <cell r="D483">
            <v>21.45</v>
          </cell>
          <cell r="E483">
            <v>36526</v>
          </cell>
          <cell r="F483" t="str">
            <v>DEPAVE</v>
          </cell>
        </row>
        <row r="484">
          <cell r="A484" t="str">
            <v>17.A.194</v>
          </cell>
          <cell r="B484" t="str">
            <v>Montagem de palanque de madeira</v>
          </cell>
          <cell r="C484" t="str">
            <v>UN</v>
          </cell>
          <cell r="D484">
            <v>120.8</v>
          </cell>
          <cell r="E484">
            <v>36526</v>
          </cell>
          <cell r="F484" t="str">
            <v>DEPAVE</v>
          </cell>
        </row>
        <row r="485">
          <cell r="A485" t="str">
            <v>17.A.195</v>
          </cell>
          <cell r="B485" t="str">
            <v>Portão em tela galv., 1 fl., pilares concr. H = 2,20 m - PO-16</v>
          </cell>
          <cell r="C485" t="str">
            <v>UN</v>
          </cell>
          <cell r="D485">
            <v>342.62</v>
          </cell>
          <cell r="E485">
            <v>36526</v>
          </cell>
          <cell r="F485" t="str">
            <v>DEPAVE</v>
          </cell>
        </row>
        <row r="486">
          <cell r="A486" t="str">
            <v>17.A.196</v>
          </cell>
          <cell r="B486" t="str">
            <v>P.Pic-10 - Piso de concreto com junta dupla de paralelepípedo</v>
          </cell>
          <cell r="C486" t="str">
            <v>M2</v>
          </cell>
          <cell r="D486">
            <v>28.11</v>
          </cell>
          <cell r="E486">
            <v>36526</v>
          </cell>
          <cell r="F486" t="str">
            <v>DEPAVE</v>
          </cell>
        </row>
        <row r="487">
          <cell r="A487" t="str">
            <v>17.A.197</v>
          </cell>
          <cell r="B487" t="str">
            <v>P.Pic-16 - Lajota de concreto com juntas de seixos rolados</v>
          </cell>
          <cell r="C487" t="str">
            <v>M2</v>
          </cell>
          <cell r="D487">
            <v>27.89</v>
          </cell>
          <cell r="E487">
            <v>36526</v>
          </cell>
          <cell r="F487" t="str">
            <v>DEPAVE</v>
          </cell>
        </row>
        <row r="488">
          <cell r="A488" t="str">
            <v>17.A.198</v>
          </cell>
          <cell r="B488" t="str">
            <v>P.Pic-15 - Piso de concreto com junta de placa de cerâmica industrial</v>
          </cell>
          <cell r="C488" t="str">
            <v>M2</v>
          </cell>
          <cell r="D488">
            <v>30.63</v>
          </cell>
          <cell r="E488">
            <v>36526</v>
          </cell>
          <cell r="F488" t="str">
            <v>DEPAVE</v>
          </cell>
        </row>
        <row r="489">
          <cell r="A489" t="str">
            <v>17.A.199</v>
          </cell>
          <cell r="B489" t="str">
            <v>P.Pic-12 - Piso de concreto com junta de placa de cerâmica industrial</v>
          </cell>
          <cell r="C489" t="str">
            <v>M2</v>
          </cell>
          <cell r="D489">
            <v>16.84</v>
          </cell>
          <cell r="E489">
            <v>36526</v>
          </cell>
          <cell r="F489" t="str">
            <v>DEPAVE</v>
          </cell>
        </row>
        <row r="490">
          <cell r="A490" t="str">
            <v>17.A.200</v>
          </cell>
          <cell r="B490" t="str">
            <v>Pedra britada nº 3 com compactação manual - 5 cm</v>
          </cell>
          <cell r="C490" t="str">
            <v>M2</v>
          </cell>
          <cell r="D490">
            <v>2.11</v>
          </cell>
          <cell r="E490">
            <v>36526</v>
          </cell>
          <cell r="F490" t="str">
            <v>DEPAVE</v>
          </cell>
        </row>
        <row r="491">
          <cell r="A491" t="str">
            <v>17.A.201</v>
          </cell>
          <cell r="B491" t="str">
            <v>Revestimento em tábuas de peróba p/ quadra de bocha</v>
          </cell>
          <cell r="C491" t="str">
            <v>M2</v>
          </cell>
          <cell r="D491">
            <v>17.03</v>
          </cell>
          <cell r="E491">
            <v>36526</v>
          </cell>
          <cell r="F491" t="str">
            <v>DEPAVE</v>
          </cell>
        </row>
        <row r="492">
          <cell r="A492" t="str">
            <v>17.A.202</v>
          </cell>
          <cell r="B492" t="str">
            <v>Fornecimento e aplicação de pedra britada nº 3</v>
          </cell>
          <cell r="C492" t="str">
            <v>M3</v>
          </cell>
          <cell r="D492">
            <v>31.77</v>
          </cell>
          <cell r="E492">
            <v>36526</v>
          </cell>
          <cell r="F492" t="str">
            <v>DEPAVE</v>
          </cell>
        </row>
        <row r="493">
          <cell r="A493" t="str">
            <v>17.A.203</v>
          </cell>
          <cell r="B493" t="str">
            <v>Dreno de pedra britada - Dr-15</v>
          </cell>
          <cell r="C493" t="str">
            <v>M</v>
          </cell>
          <cell r="D493">
            <v>12.43</v>
          </cell>
          <cell r="E493">
            <v>36526</v>
          </cell>
          <cell r="F493" t="str">
            <v>DEPAVE</v>
          </cell>
        </row>
        <row r="494">
          <cell r="A494" t="str">
            <v>17.A.204</v>
          </cell>
          <cell r="B494" t="str">
            <v>Banco de pedra rachão</v>
          </cell>
          <cell r="C494" t="str">
            <v>M</v>
          </cell>
          <cell r="D494">
            <v>40.1</v>
          </cell>
          <cell r="E494">
            <v>36526</v>
          </cell>
          <cell r="F494" t="str">
            <v>DEPAVE</v>
          </cell>
        </row>
        <row r="495">
          <cell r="A495" t="str">
            <v>17.A.205</v>
          </cell>
          <cell r="B495" t="str">
            <v>Elemento vazado de concreto - tipo Neo-Rex - Concregrama - Diagonal ou similar</v>
          </cell>
          <cell r="C495" t="str">
            <v>M2</v>
          </cell>
          <cell r="D495">
            <v>40.119999999999997</v>
          </cell>
          <cell r="E495">
            <v>36526</v>
          </cell>
          <cell r="F495" t="str">
            <v>DEPAVE</v>
          </cell>
        </row>
        <row r="496">
          <cell r="A496" t="str">
            <v>17.A.206</v>
          </cell>
          <cell r="B496" t="str">
            <v>Mesa-Banco de concreto aparente (def. físico) - Det. P.Mes-06</v>
          </cell>
          <cell r="C496" t="str">
            <v>CJ</v>
          </cell>
          <cell r="D496">
            <v>293.97000000000003</v>
          </cell>
          <cell r="E496">
            <v>38718</v>
          </cell>
          <cell r="F496" t="str">
            <v>DEPAVE</v>
          </cell>
        </row>
        <row r="497">
          <cell r="A497" t="str">
            <v>17.A.207</v>
          </cell>
          <cell r="B497" t="str">
            <v>Bebedouro para cães - conf. det. A-01</v>
          </cell>
          <cell r="C497" t="str">
            <v>UN</v>
          </cell>
          <cell r="D497">
            <v>1099.1600000000001</v>
          </cell>
          <cell r="E497">
            <v>38108</v>
          </cell>
          <cell r="F497" t="str">
            <v>DEPAVE</v>
          </cell>
        </row>
        <row r="498">
          <cell r="A498" t="str">
            <v>17.A.208</v>
          </cell>
          <cell r="B498" t="str">
            <v>Guarda corpo da ponte - Pq. Chico Mendes</v>
          </cell>
          <cell r="C498" t="str">
            <v>M</v>
          </cell>
          <cell r="D498">
            <v>46.09</v>
          </cell>
          <cell r="E498">
            <v>37408</v>
          </cell>
          <cell r="F498" t="str">
            <v>DEPAVE</v>
          </cell>
        </row>
        <row r="499">
          <cell r="A499" t="str">
            <v>17.A.209</v>
          </cell>
          <cell r="B499" t="str">
            <v>Prancha peroba rosa (20 x 5 x 300 cm) do Tabuleiro da ponte - Pq. Chico Mendes</v>
          </cell>
          <cell r="C499" t="str">
            <v>UN</v>
          </cell>
          <cell r="D499">
            <v>51.61</v>
          </cell>
          <cell r="E499">
            <v>37408</v>
          </cell>
          <cell r="F499" t="str">
            <v>DEPAVE</v>
          </cell>
        </row>
        <row r="500">
          <cell r="A500" t="str">
            <v>17.A.210</v>
          </cell>
          <cell r="B500" t="str">
            <v>Prancha peroba rosa (20 x 5 x 200 cm) do Tabuleiro da ponte - Pq. Chico Mendes</v>
          </cell>
          <cell r="C500" t="str">
            <v>UN</v>
          </cell>
          <cell r="D500">
            <v>38.99</v>
          </cell>
          <cell r="E500">
            <v>37408</v>
          </cell>
          <cell r="F500" t="str">
            <v>DEPAVE</v>
          </cell>
        </row>
        <row r="501">
          <cell r="A501" t="str">
            <v>17.A.211</v>
          </cell>
          <cell r="B501" t="str">
            <v>Retirada de pedrisco</v>
          </cell>
          <cell r="C501" t="str">
            <v>M3</v>
          </cell>
          <cell r="D501">
            <v>70.349999999999994</v>
          </cell>
          <cell r="E501">
            <v>37408</v>
          </cell>
          <cell r="F501" t="str">
            <v>DEPAVE</v>
          </cell>
        </row>
        <row r="502">
          <cell r="A502" t="str">
            <v>17.A.212</v>
          </cell>
          <cell r="B502" t="str">
            <v>Recolocação de pedrisco</v>
          </cell>
          <cell r="C502" t="str">
            <v>M2</v>
          </cell>
          <cell r="D502">
            <v>0.9</v>
          </cell>
          <cell r="E502">
            <v>36526</v>
          </cell>
          <cell r="F502" t="str">
            <v>DEPAVE</v>
          </cell>
        </row>
        <row r="503">
          <cell r="A503" t="str">
            <v>17.A.213</v>
          </cell>
          <cell r="B503" t="str">
            <v>Retirada e transplante de árvores de h = 3,00 m</v>
          </cell>
          <cell r="C503" t="str">
            <v>UN</v>
          </cell>
          <cell r="D503">
            <v>16.03</v>
          </cell>
          <cell r="E503">
            <v>38108</v>
          </cell>
          <cell r="F503" t="str">
            <v>DEPAVE</v>
          </cell>
        </row>
        <row r="504">
          <cell r="A504" t="str">
            <v>17.A.214</v>
          </cell>
          <cell r="B504" t="str">
            <v>Recolocação de gradil tipo parque incl. mureta e fundações</v>
          </cell>
          <cell r="C504" t="str">
            <v>M</v>
          </cell>
          <cell r="D504">
            <v>195.12</v>
          </cell>
          <cell r="E504">
            <v>38718</v>
          </cell>
          <cell r="F504" t="str">
            <v>DEPAVE</v>
          </cell>
        </row>
        <row r="505">
          <cell r="A505" t="str">
            <v>17.A.215</v>
          </cell>
          <cell r="B505" t="str">
            <v>Banco gama - padrão EMURB</v>
          </cell>
          <cell r="C505" t="str">
            <v>UN</v>
          </cell>
          <cell r="D505">
            <v>371.25</v>
          </cell>
          <cell r="E505">
            <v>36526</v>
          </cell>
          <cell r="F505" t="str">
            <v>DEPAVE</v>
          </cell>
        </row>
        <row r="506">
          <cell r="A506" t="str">
            <v>17.A.216</v>
          </cell>
          <cell r="B506" t="str">
            <v>Lixeira em fiberglass redonda, capac. 30 lts c/ pedestal</v>
          </cell>
          <cell r="C506" t="str">
            <v>UN</v>
          </cell>
          <cell r="D506">
            <v>266.77999999999997</v>
          </cell>
          <cell r="E506">
            <v>37408</v>
          </cell>
          <cell r="F506" t="str">
            <v>DEPAVE</v>
          </cell>
        </row>
        <row r="507">
          <cell r="A507" t="str">
            <v>17.A.217</v>
          </cell>
          <cell r="B507" t="str">
            <v>USAR O ITEM 10.A.061 - Assento articulado p/ banho - def. físico - Deca ou similar</v>
          </cell>
          <cell r="C507" t="str">
            <v>UN</v>
          </cell>
          <cell r="D507">
            <v>679.57</v>
          </cell>
          <cell r="E507">
            <v>36526</v>
          </cell>
          <cell r="F507" t="str">
            <v>DEPAVE</v>
          </cell>
        </row>
        <row r="508">
          <cell r="A508" t="str">
            <v>17.A.218</v>
          </cell>
          <cell r="B508" t="str">
            <v>USAR O ITEM 10.A.062 - Barra articulada p/ banho - def. físico - Deca ou similar</v>
          </cell>
          <cell r="C508" t="str">
            <v>UN</v>
          </cell>
          <cell r="D508">
            <v>539.39</v>
          </cell>
          <cell r="E508">
            <v>36526</v>
          </cell>
          <cell r="F508" t="str">
            <v>DEPAVE</v>
          </cell>
        </row>
        <row r="509">
          <cell r="A509" t="str">
            <v>17.A.219</v>
          </cell>
          <cell r="B509" t="str">
            <v>Instalação - fossa séptica f 3,00x2,00m, filtro anaeróbio f 3,00x2,00m e sumidouro f 3,00x4,00 m - Pq. Carmo</v>
          </cell>
          <cell r="C509" t="str">
            <v>GL</v>
          </cell>
          <cell r="D509">
            <v>78201</v>
          </cell>
          <cell r="E509">
            <v>36526</v>
          </cell>
          <cell r="F509" t="str">
            <v>DEPAVE</v>
          </cell>
        </row>
        <row r="510">
          <cell r="A510" t="str">
            <v>17.A.220</v>
          </cell>
          <cell r="B510" t="str">
            <v>Retirada de brinquedos</v>
          </cell>
          <cell r="C510" t="str">
            <v>UN</v>
          </cell>
          <cell r="D510">
            <v>8.83</v>
          </cell>
          <cell r="E510">
            <v>36526</v>
          </cell>
          <cell r="F510" t="str">
            <v>DEPAVE</v>
          </cell>
        </row>
        <row r="511">
          <cell r="A511" t="str">
            <v>17.A.221</v>
          </cell>
          <cell r="B511" t="str">
            <v>Recolocação de brinquedos</v>
          </cell>
          <cell r="C511" t="str">
            <v>UN</v>
          </cell>
          <cell r="D511">
            <v>8.06</v>
          </cell>
          <cell r="E511">
            <v>36526</v>
          </cell>
          <cell r="F511" t="str">
            <v>DEPAVE</v>
          </cell>
        </row>
        <row r="512">
          <cell r="A512" t="str">
            <v>17.A.222</v>
          </cell>
          <cell r="B512" t="str">
            <v>Retirada de orla de paralelepípedo sobre terra</v>
          </cell>
          <cell r="C512" t="str">
            <v>M</v>
          </cell>
          <cell r="D512">
            <v>0.64</v>
          </cell>
          <cell r="E512">
            <v>36526</v>
          </cell>
          <cell r="F512" t="str">
            <v>DEPAVE</v>
          </cell>
        </row>
        <row r="513">
          <cell r="A513" t="str">
            <v>17.A.223</v>
          </cell>
          <cell r="B513" t="str">
            <v>Recolocação de orla de paralelepípedo sobre terra</v>
          </cell>
          <cell r="C513" t="str">
            <v>M</v>
          </cell>
          <cell r="D513">
            <v>0.64</v>
          </cell>
          <cell r="E513">
            <v>36526</v>
          </cell>
          <cell r="F513" t="str">
            <v>DEPAVE</v>
          </cell>
        </row>
        <row r="514">
          <cell r="A514" t="str">
            <v>17.A.224</v>
          </cell>
          <cell r="B514" t="str">
            <v>Poltrona c/ braços p/ auditório</v>
          </cell>
          <cell r="C514" t="str">
            <v>UN</v>
          </cell>
          <cell r="D514">
            <v>498.83</v>
          </cell>
          <cell r="E514">
            <v>36526</v>
          </cell>
          <cell r="F514" t="str">
            <v>DEPAVE</v>
          </cell>
        </row>
        <row r="515">
          <cell r="A515" t="str">
            <v>17.A.225</v>
          </cell>
          <cell r="B515" t="str">
            <v>Piso cimentado quadriculado tipo prefeitura - Pi-2</v>
          </cell>
          <cell r="C515" t="str">
            <v>M2</v>
          </cell>
          <cell r="D515">
            <v>25.38</v>
          </cell>
          <cell r="E515">
            <v>37408</v>
          </cell>
          <cell r="F515" t="str">
            <v>DEPAVE</v>
          </cell>
        </row>
        <row r="516">
          <cell r="A516" t="str">
            <v>17.A.226</v>
          </cell>
          <cell r="B516" t="str">
            <v>Desassoreamento de lagos, c/ profundidade até 1,00 m</v>
          </cell>
          <cell r="C516" t="str">
            <v>M3</v>
          </cell>
          <cell r="D516">
            <v>34.880000000000003</v>
          </cell>
          <cell r="E516">
            <v>37408</v>
          </cell>
          <cell r="F516" t="str">
            <v>SVP</v>
          </cell>
        </row>
        <row r="517">
          <cell r="A517" t="str">
            <v>17.A.227</v>
          </cell>
          <cell r="B517" t="str">
            <v>Retirada de corrimãos ferro c/ estrut. tubular em chapa 12x4 cm e tubos de base 1 1/2"</v>
          </cell>
          <cell r="C517" t="str">
            <v>H</v>
          </cell>
          <cell r="D517">
            <v>4.87</v>
          </cell>
          <cell r="E517">
            <v>38108</v>
          </cell>
          <cell r="F517" t="str">
            <v>DEPAVE</v>
          </cell>
        </row>
        <row r="518">
          <cell r="A518" t="str">
            <v>17.A.228</v>
          </cell>
          <cell r="B518" t="str">
            <v>Banco de tijolos à vista e concreto - Det. Ba 43</v>
          </cell>
          <cell r="C518" t="str">
            <v>M</v>
          </cell>
          <cell r="D518">
            <v>67.11</v>
          </cell>
          <cell r="E518">
            <v>37408</v>
          </cell>
          <cell r="F518" t="str">
            <v>DEPAVE</v>
          </cell>
        </row>
        <row r="519">
          <cell r="A519" t="str">
            <v>17.A.229</v>
          </cell>
          <cell r="B519" t="str">
            <v>Retirada de gradil tipo parque, inclusive mureta - Pq. Carmo</v>
          </cell>
          <cell r="C519" t="str">
            <v>M</v>
          </cell>
          <cell r="D519">
            <v>13.76</v>
          </cell>
          <cell r="E519">
            <v>38108</v>
          </cell>
          <cell r="F519" t="str">
            <v>DEPAVE</v>
          </cell>
        </row>
        <row r="520">
          <cell r="A520" t="str">
            <v>17.A.230</v>
          </cell>
          <cell r="B520" t="str">
            <v>Montagem de gradil tipo parque</v>
          </cell>
          <cell r="C520" t="str">
            <v>M</v>
          </cell>
          <cell r="D520">
            <v>9.82</v>
          </cell>
          <cell r="E520">
            <v>37408</v>
          </cell>
          <cell r="F520" t="str">
            <v>DEPAVE</v>
          </cell>
        </row>
        <row r="521">
          <cell r="A521" t="str">
            <v>17.A.231</v>
          </cell>
          <cell r="B521" t="str">
            <v xml:space="preserve">Bebedouro em concreto </v>
          </cell>
          <cell r="C521" t="str">
            <v>UN</v>
          </cell>
          <cell r="D521">
            <v>89.2</v>
          </cell>
          <cell r="E521">
            <v>36526</v>
          </cell>
          <cell r="F521" t="str">
            <v>DEPAVE</v>
          </cell>
        </row>
        <row r="522">
          <cell r="A522" t="str">
            <v>17.A.232</v>
          </cell>
          <cell r="B522" t="str">
            <v>Banco c/ apoio de pedra - Ba-23</v>
          </cell>
          <cell r="C522" t="str">
            <v>UN</v>
          </cell>
          <cell r="D522">
            <v>127.86</v>
          </cell>
          <cell r="E522">
            <v>36526</v>
          </cell>
          <cell r="F522" t="str">
            <v>DEPAVE</v>
          </cell>
        </row>
        <row r="523">
          <cell r="A523" t="str">
            <v>17.A.233</v>
          </cell>
          <cell r="B523" t="str">
            <v>Caminho de pedrisco c/ orla de eucalipto - det. Pi-65</v>
          </cell>
          <cell r="C523" t="str">
            <v>M</v>
          </cell>
          <cell r="D523">
            <v>12.66</v>
          </cell>
          <cell r="E523">
            <v>36526</v>
          </cell>
          <cell r="F523" t="str">
            <v>DEPAVE</v>
          </cell>
        </row>
        <row r="524">
          <cell r="A524" t="str">
            <v>17.A.234</v>
          </cell>
          <cell r="B524" t="str">
            <v>Lajota de concreto c/ junta de grama - det. Pi-23</v>
          </cell>
          <cell r="C524" t="str">
            <v>M2</v>
          </cell>
          <cell r="D524">
            <v>22.71</v>
          </cell>
          <cell r="E524">
            <v>36526</v>
          </cell>
          <cell r="F524" t="str">
            <v>DEPAVE</v>
          </cell>
        </row>
        <row r="525">
          <cell r="A525" t="str">
            <v>17.A.235</v>
          </cell>
          <cell r="B525" t="str">
            <v>Lajota de concreto c/ junta de grama - det. Pi-24</v>
          </cell>
          <cell r="C525" t="str">
            <v>M2</v>
          </cell>
          <cell r="D525">
            <v>20.38</v>
          </cell>
          <cell r="E525">
            <v>36526</v>
          </cell>
          <cell r="F525" t="str">
            <v>DEPAVE</v>
          </cell>
        </row>
        <row r="526">
          <cell r="A526" t="str">
            <v>17.A.236</v>
          </cell>
          <cell r="B526" t="str">
            <v>Retirada de banco circundante de madeira</v>
          </cell>
          <cell r="C526" t="str">
            <v>UN</v>
          </cell>
          <cell r="D526">
            <v>1.8</v>
          </cell>
          <cell r="E526">
            <v>36526</v>
          </cell>
          <cell r="F526" t="str">
            <v>DEPAVE</v>
          </cell>
        </row>
        <row r="527">
          <cell r="A527" t="str">
            <v>17.A.237</v>
          </cell>
          <cell r="B527" t="str">
            <v>Retirada de gradil s/ mureta</v>
          </cell>
          <cell r="C527" t="str">
            <v>M</v>
          </cell>
          <cell r="D527">
            <v>4.9000000000000004</v>
          </cell>
          <cell r="E527">
            <v>37408</v>
          </cell>
          <cell r="F527" t="str">
            <v>DEPAVE</v>
          </cell>
        </row>
        <row r="528">
          <cell r="A528" t="str">
            <v>17.A.238</v>
          </cell>
          <cell r="B528" t="str">
            <v>Recuperação do espelho d' água - Pq.  Nabuco</v>
          </cell>
          <cell r="C528" t="str">
            <v>GL</v>
          </cell>
          <cell r="D528">
            <v>12658.62</v>
          </cell>
          <cell r="E528">
            <v>36526</v>
          </cell>
          <cell r="F528" t="str">
            <v>DEPAVE</v>
          </cell>
        </row>
        <row r="529">
          <cell r="A529" t="str">
            <v>17.A.239</v>
          </cell>
          <cell r="B529" t="str">
            <v>Piso de pedrisco c/ junta dupla de paralelepípedo - l=2,00m - det. Pi-32</v>
          </cell>
          <cell r="C529" t="str">
            <v>M</v>
          </cell>
          <cell r="D529">
            <v>34.04</v>
          </cell>
          <cell r="E529">
            <v>36526</v>
          </cell>
          <cell r="F529" t="str">
            <v>DEPAVE</v>
          </cell>
        </row>
        <row r="530">
          <cell r="A530" t="str">
            <v>17.A.240</v>
          </cell>
          <cell r="B530" t="str">
            <v>Piso de pedrisco c/ junta dupla de paralelepípedo - l=4,00m - det. Pi-32</v>
          </cell>
          <cell r="C530" t="str">
            <v>M</v>
          </cell>
          <cell r="D530">
            <v>41.55</v>
          </cell>
          <cell r="E530">
            <v>36526</v>
          </cell>
          <cell r="F530" t="str">
            <v>DEPAVE</v>
          </cell>
        </row>
        <row r="531">
          <cell r="A531" t="str">
            <v>17.A.241</v>
          </cell>
          <cell r="B531" t="str">
            <v>Recuperação das muretas de arrimo do Parque Nabuco</v>
          </cell>
          <cell r="C531" t="str">
            <v>GL</v>
          </cell>
          <cell r="D531">
            <v>2718.56</v>
          </cell>
          <cell r="E531">
            <v>36526</v>
          </cell>
          <cell r="F531" t="str">
            <v>DEPAVE</v>
          </cell>
        </row>
        <row r="532">
          <cell r="A532" t="str">
            <v>17.A.242</v>
          </cell>
          <cell r="B532" t="str">
            <v>Demolição de churrasqueira</v>
          </cell>
          <cell r="C532" t="str">
            <v>UN</v>
          </cell>
          <cell r="D532">
            <v>5.78</v>
          </cell>
          <cell r="E532">
            <v>36526</v>
          </cell>
          <cell r="F532" t="str">
            <v>DEPAVE</v>
          </cell>
        </row>
        <row r="533">
          <cell r="A533" t="str">
            <v>17.A.243</v>
          </cell>
          <cell r="B533" t="str">
            <v>Demolição de conjunto mesa - banco de concreto</v>
          </cell>
          <cell r="C533" t="str">
            <v>UN</v>
          </cell>
          <cell r="D533">
            <v>44.13</v>
          </cell>
          <cell r="E533">
            <v>36526</v>
          </cell>
          <cell r="F533" t="str">
            <v>DEPAVE</v>
          </cell>
        </row>
        <row r="534">
          <cell r="A534" t="str">
            <v>17.A.244</v>
          </cell>
          <cell r="B534" t="str">
            <v>Serviços de restauro - portas e janelas - Casa do Administrador - Pq. da Luz</v>
          </cell>
          <cell r="C534" t="str">
            <v>GL</v>
          </cell>
          <cell r="D534">
            <v>60933.599999999999</v>
          </cell>
          <cell r="E534">
            <v>36526</v>
          </cell>
          <cell r="F534" t="str">
            <v>DEPAVE</v>
          </cell>
        </row>
        <row r="535">
          <cell r="A535" t="str">
            <v>17.A.245</v>
          </cell>
          <cell r="B535" t="str">
            <v>Serviços de restauro - peitoril de madeira - Casa do Administrador - Pq. da Luz</v>
          </cell>
          <cell r="C535" t="str">
            <v>GL</v>
          </cell>
          <cell r="D535">
            <v>11999.23</v>
          </cell>
          <cell r="E535">
            <v>36526</v>
          </cell>
          <cell r="F535" t="str">
            <v>DEPAVE</v>
          </cell>
        </row>
        <row r="536">
          <cell r="A536" t="str">
            <v>17.A.246</v>
          </cell>
          <cell r="B536" t="str">
            <v>Serviços de restauro - tabeiras - Casa do Administrador - Pq. da Luz</v>
          </cell>
          <cell r="C536" t="str">
            <v>GL</v>
          </cell>
          <cell r="D536">
            <v>8436.9599999999991</v>
          </cell>
          <cell r="E536">
            <v>36526</v>
          </cell>
          <cell r="F536" t="str">
            <v>DEPAVE</v>
          </cell>
        </row>
        <row r="537">
          <cell r="A537" t="str">
            <v>17.A.247</v>
          </cell>
          <cell r="B537" t="str">
            <v>Serviços de restauro - rodapés e rodameios - Casa do Administrador - Pq. da Luz</v>
          </cell>
          <cell r="C537" t="str">
            <v>GL</v>
          </cell>
          <cell r="D537">
            <v>4124.74</v>
          </cell>
          <cell r="E537">
            <v>36526</v>
          </cell>
          <cell r="F537" t="str">
            <v>DEPAVE</v>
          </cell>
        </row>
        <row r="538">
          <cell r="A538" t="str">
            <v>17.A.248</v>
          </cell>
          <cell r="B538" t="str">
            <v>Serviços de restauro - estrutura metálica - Casa do Administrador - Pq. da Luz</v>
          </cell>
          <cell r="C538" t="str">
            <v>GL</v>
          </cell>
          <cell r="D538">
            <v>3749.99</v>
          </cell>
          <cell r="E538">
            <v>36526</v>
          </cell>
          <cell r="F538" t="str">
            <v>DEPAVE</v>
          </cell>
        </row>
        <row r="539">
          <cell r="A539" t="str">
            <v>17.A.249</v>
          </cell>
          <cell r="B539" t="str">
            <v>Serviços de restauro - esquadria metálica - Casa do Administrador - Pq. da Luz</v>
          </cell>
          <cell r="C539" t="str">
            <v>GL</v>
          </cell>
          <cell r="D539">
            <v>4687.2</v>
          </cell>
          <cell r="E539">
            <v>36526</v>
          </cell>
          <cell r="F539" t="str">
            <v>DEPAVE</v>
          </cell>
        </row>
        <row r="540">
          <cell r="A540" t="str">
            <v>17.A.250</v>
          </cell>
          <cell r="B540" t="str">
            <v>Serviços de restauro - lustres - Casa do Administrador - Pq. da Luz</v>
          </cell>
          <cell r="C540" t="str">
            <v>GL</v>
          </cell>
          <cell r="D540">
            <v>4031</v>
          </cell>
          <cell r="E540">
            <v>36526</v>
          </cell>
          <cell r="F540" t="str">
            <v>DEPAVE</v>
          </cell>
        </row>
        <row r="541">
          <cell r="A541" t="str">
            <v>17.A.251</v>
          </cell>
          <cell r="B541" t="str">
            <v>Serviços de restauro - revestimento externo - Casa do Administrador - Pq. da Luz</v>
          </cell>
          <cell r="C541" t="str">
            <v>GL</v>
          </cell>
          <cell r="D541">
            <v>42184.800000000003</v>
          </cell>
          <cell r="E541">
            <v>36526</v>
          </cell>
          <cell r="F541" t="str">
            <v>DEPAVE</v>
          </cell>
        </row>
        <row r="542">
          <cell r="A542" t="str">
            <v>17.A.252</v>
          </cell>
          <cell r="B542" t="str">
            <v>Serviços de restauro - revestimento interno - Casa do Administrador - Pq. da Luz</v>
          </cell>
          <cell r="C542" t="str">
            <v>GL</v>
          </cell>
          <cell r="D542">
            <v>79682.399999999994</v>
          </cell>
          <cell r="E542">
            <v>36526</v>
          </cell>
          <cell r="F542" t="str">
            <v>DEPAVE</v>
          </cell>
        </row>
        <row r="543">
          <cell r="A543" t="str">
            <v>17.A.253</v>
          </cell>
          <cell r="B543" t="str">
            <v>Muro de concreto ciclópico aparente e dreno - det. Mu - 12 - H média = 1,35 m</v>
          </cell>
          <cell r="C543" t="str">
            <v>M</v>
          </cell>
          <cell r="D543">
            <v>220.91</v>
          </cell>
          <cell r="E543">
            <v>38108</v>
          </cell>
          <cell r="F543" t="str">
            <v>DEPAVE</v>
          </cell>
        </row>
        <row r="544">
          <cell r="A544" t="str">
            <v>17.A.254</v>
          </cell>
          <cell r="B544" t="str">
            <v>Muro de concreto ciclópico aparente e dreno - det. Mu - 12 - H média = 2,50 m</v>
          </cell>
          <cell r="C544" t="str">
            <v>M</v>
          </cell>
          <cell r="D544">
            <v>325.93</v>
          </cell>
          <cell r="E544">
            <v>38718</v>
          </cell>
          <cell r="F544" t="str">
            <v>DEPAVE</v>
          </cell>
        </row>
        <row r="545">
          <cell r="A545" t="str">
            <v>17.A.255</v>
          </cell>
          <cell r="B545" t="str">
            <v>Recuperação do conjunto mesa / banco - det. Ba-21 - Pq. Nabuco</v>
          </cell>
          <cell r="C545" t="str">
            <v>CJ</v>
          </cell>
          <cell r="D545">
            <v>114.27</v>
          </cell>
          <cell r="E545">
            <v>36526</v>
          </cell>
          <cell r="F545" t="str">
            <v>DEPAVE</v>
          </cell>
        </row>
        <row r="546">
          <cell r="A546" t="str">
            <v>17.A.256</v>
          </cell>
          <cell r="B546" t="str">
            <v>Recuperação da churrasqueira c/ tijolo requeimado - det. DPCH - A-02 - Pq. Nabuco</v>
          </cell>
          <cell r="C546" t="str">
            <v>UN</v>
          </cell>
          <cell r="D546">
            <v>66.28</v>
          </cell>
          <cell r="E546">
            <v>36526</v>
          </cell>
          <cell r="F546" t="str">
            <v>DEPAVE</v>
          </cell>
        </row>
        <row r="547">
          <cell r="A547" t="str">
            <v>17.A.257</v>
          </cell>
          <cell r="B547" t="str">
            <v>Jardineira-banco de alvenaria e concreto (3,00 x 3,00 m) - det. FJ - 2</v>
          </cell>
          <cell r="C547" t="str">
            <v>UN</v>
          </cell>
          <cell r="D547">
            <v>855.94</v>
          </cell>
          <cell r="E547">
            <v>36526</v>
          </cell>
          <cell r="F547" t="str">
            <v>DEPAVE</v>
          </cell>
        </row>
        <row r="548">
          <cell r="A548" t="str">
            <v>17.A.258</v>
          </cell>
          <cell r="B548" t="str">
            <v xml:space="preserve">Fornecimento e instalação de defensa metálica galvanizada, semi-maleável simples </v>
          </cell>
          <cell r="C548" t="str">
            <v>M</v>
          </cell>
          <cell r="D548">
            <v>6.67</v>
          </cell>
          <cell r="E548">
            <v>37408</v>
          </cell>
          <cell r="F548" t="str">
            <v>SVP</v>
          </cell>
        </row>
        <row r="549">
          <cell r="A549" t="str">
            <v>17.A.259</v>
          </cell>
          <cell r="B549" t="str">
            <v>Demolição da ponte-passarela - Parque Chico Mendes</v>
          </cell>
          <cell r="C549" t="str">
            <v>GL</v>
          </cell>
          <cell r="D549">
            <v>197.39</v>
          </cell>
          <cell r="E549">
            <v>37408</v>
          </cell>
          <cell r="F549" t="str">
            <v>DEPAVE</v>
          </cell>
        </row>
        <row r="550">
          <cell r="A550" t="str">
            <v>17.A.260</v>
          </cell>
          <cell r="B550" t="str">
            <v>Esgotamento d'água com bomba submersa - HP x H</v>
          </cell>
          <cell r="C550" t="str">
            <v>H</v>
          </cell>
          <cell r="D550">
            <v>0.75</v>
          </cell>
          <cell r="E550">
            <v>37408</v>
          </cell>
          <cell r="F550" t="str">
            <v>SVP</v>
          </cell>
        </row>
        <row r="551">
          <cell r="A551" t="str">
            <v>17.A.261</v>
          </cell>
          <cell r="B551" t="str">
            <v>Muro e alambrado - Parque Chácara das Flores</v>
          </cell>
          <cell r="C551" t="str">
            <v>M</v>
          </cell>
          <cell r="D551">
            <v>127.96</v>
          </cell>
          <cell r="E551">
            <v>38108</v>
          </cell>
          <cell r="F551" t="str">
            <v>DEPAVE</v>
          </cell>
        </row>
        <row r="552">
          <cell r="A552" t="str">
            <v>17.A.262</v>
          </cell>
          <cell r="B552" t="str">
            <v xml:space="preserve">Piso em pedra miracema ( 10 x 20cm), lastro concreto magro </v>
          </cell>
          <cell r="C552" t="str">
            <v>M2</v>
          </cell>
          <cell r="D552">
            <v>30.96</v>
          </cell>
          <cell r="E552">
            <v>37408</v>
          </cell>
          <cell r="F552" t="str">
            <v>DEPAVE</v>
          </cell>
        </row>
        <row r="553">
          <cell r="A553" t="str">
            <v>17.A.263</v>
          </cell>
          <cell r="B553" t="str">
            <v xml:space="preserve">Piso em pedra miracema ( 11,5 x 23cm), esp = 1,20cm, lastro concreto magro </v>
          </cell>
          <cell r="C553" t="str">
            <v>M2</v>
          </cell>
          <cell r="D553">
            <v>28.81</v>
          </cell>
          <cell r="E553">
            <v>37408</v>
          </cell>
          <cell r="F553" t="str">
            <v>DEPAVE</v>
          </cell>
        </row>
        <row r="554">
          <cell r="A554" t="str">
            <v>17.A.264</v>
          </cell>
          <cell r="B554" t="str">
            <v xml:space="preserve">Escada ao redor da quadra de uso múltiplo - DET.  Es - 4 </v>
          </cell>
          <cell r="C554" t="str">
            <v>M</v>
          </cell>
          <cell r="D554">
            <v>42.99</v>
          </cell>
          <cell r="E554">
            <v>37408</v>
          </cell>
          <cell r="F554" t="str">
            <v>DEPAVE</v>
          </cell>
        </row>
        <row r="555">
          <cell r="A555" t="str">
            <v>17.A.265</v>
          </cell>
          <cell r="B555" t="str">
            <v xml:space="preserve">Arquibancada ao redor da quadra de uso múltiplo - DET.   Es - 4 </v>
          </cell>
          <cell r="C555" t="str">
            <v>M</v>
          </cell>
          <cell r="D555">
            <v>86.64</v>
          </cell>
          <cell r="E555">
            <v>37408</v>
          </cell>
          <cell r="F555" t="str">
            <v>DEPAVE</v>
          </cell>
        </row>
        <row r="556">
          <cell r="A556" t="str">
            <v>17.A.266</v>
          </cell>
          <cell r="B556" t="str">
            <v>Fornec. E coloc. De tirante em aço - N. 8,  no ripado - viveiro Maneq. Lopes</v>
          </cell>
          <cell r="C556" t="str">
            <v>M</v>
          </cell>
          <cell r="D556">
            <v>5</v>
          </cell>
          <cell r="E556">
            <v>38108</v>
          </cell>
          <cell r="F556" t="str">
            <v>DEPAVE</v>
          </cell>
        </row>
        <row r="557">
          <cell r="A557" t="str">
            <v>17.A.267</v>
          </cell>
          <cell r="B557" t="str">
            <v>Arame aço 2,10mm com tripla camada de  galvanização p/ culturas aéreas ( viveiros)</v>
          </cell>
          <cell r="C557" t="str">
            <v>M</v>
          </cell>
          <cell r="D557">
            <v>2.59</v>
          </cell>
          <cell r="E557">
            <v>38108</v>
          </cell>
          <cell r="F557" t="str">
            <v>DEPAVE</v>
          </cell>
        </row>
        <row r="558">
          <cell r="A558" t="str">
            <v>17.A.268</v>
          </cell>
          <cell r="B558" t="str">
            <v>Fornec e instal. De cobertura em tela de sombreamento cor preta a 50%, em Ripado - viveiro Maneq. Lopes</v>
          </cell>
          <cell r="C558" t="str">
            <v>GL</v>
          </cell>
          <cell r="D558">
            <v>1367.43</v>
          </cell>
          <cell r="E558">
            <v>38108</v>
          </cell>
          <cell r="F558" t="str">
            <v>DEPAVE</v>
          </cell>
        </row>
        <row r="559">
          <cell r="A559" t="str">
            <v>17.A.269</v>
          </cell>
          <cell r="B559" t="str">
            <v>Orla de paralelepípedo nos 2 lados da pista (Largura = 2m) - DET. Pi - 32</v>
          </cell>
          <cell r="C559" t="str">
            <v>M</v>
          </cell>
          <cell r="D559" t="str">
            <v xml:space="preserve"> </v>
          </cell>
          <cell r="E559">
            <v>37408</v>
          </cell>
          <cell r="F559" t="str">
            <v>DEPAVE</v>
          </cell>
        </row>
        <row r="560">
          <cell r="A560" t="str">
            <v>17.A.270</v>
          </cell>
          <cell r="B560" t="str">
            <v>Orla de paralelepípedo nos 2 lados da pista (Largura = 4m) - DET. Pi - 32</v>
          </cell>
          <cell r="C560" t="str">
            <v>M</v>
          </cell>
          <cell r="D560">
            <v>27.9</v>
          </cell>
          <cell r="E560">
            <v>37408</v>
          </cell>
          <cell r="F560" t="str">
            <v>DEPAVE</v>
          </cell>
        </row>
        <row r="561">
          <cell r="A561" t="str">
            <v>17.A.271</v>
          </cell>
          <cell r="B561" t="str">
            <v>Armadura em aço CA - 25, diâmetro 3/8", para Protetor de Árvore de "Argola"</v>
          </cell>
          <cell r="C561" t="str">
            <v>KG</v>
          </cell>
          <cell r="D561">
            <v>2.52</v>
          </cell>
          <cell r="E561">
            <v>37408</v>
          </cell>
          <cell r="F561" t="str">
            <v>DEPAVE</v>
          </cell>
        </row>
        <row r="562">
          <cell r="A562" t="str">
            <v>17.A.272</v>
          </cell>
          <cell r="B562" t="str">
            <v>Fornecimento e instalação de pedra nº 1</v>
          </cell>
          <cell r="C562" t="str">
            <v>M3</v>
          </cell>
          <cell r="D562">
            <v>41.17</v>
          </cell>
          <cell r="E562">
            <v>37408</v>
          </cell>
          <cell r="F562" t="str">
            <v>DEPAVE</v>
          </cell>
        </row>
        <row r="563">
          <cell r="A563" t="str">
            <v>17.A.273</v>
          </cell>
          <cell r="B563" t="str">
            <v>Barra de apoio p/ deficiente físico em aço inox em "L" p/ chuveiro</v>
          </cell>
          <cell r="C563" t="str">
            <v>UN</v>
          </cell>
          <cell r="D563">
            <v>204.8</v>
          </cell>
          <cell r="E563">
            <v>37408</v>
          </cell>
          <cell r="F563" t="str">
            <v>EDIF</v>
          </cell>
        </row>
        <row r="564">
          <cell r="A564" t="str">
            <v>17.A.274</v>
          </cell>
          <cell r="B564" t="str">
            <v>Piso de Concreto c/ junta de Mosaico Português - Det. P.Pic-13</v>
          </cell>
          <cell r="C564" t="str">
            <v>M2</v>
          </cell>
          <cell r="D564">
            <v>44.24</v>
          </cell>
          <cell r="E564">
            <v>38108</v>
          </cell>
          <cell r="F564" t="str">
            <v>DEPAVE</v>
          </cell>
        </row>
        <row r="565">
          <cell r="A565" t="str">
            <v>17.A.275</v>
          </cell>
          <cell r="B565" t="str">
            <v>Fornec e instal. de Esquadria em P.V.C. com Ventilação Permanente</v>
          </cell>
          <cell r="C565" t="str">
            <v>UN</v>
          </cell>
          <cell r="D565">
            <v>465.45</v>
          </cell>
          <cell r="E565">
            <v>37408</v>
          </cell>
          <cell r="F565" t="str">
            <v>DEPAVE</v>
          </cell>
        </row>
        <row r="566">
          <cell r="A566" t="str">
            <v>17.A.276</v>
          </cell>
          <cell r="B566" t="str">
            <v>CALÇADA VERDE TIPO "A"</v>
          </cell>
          <cell r="C566" t="str">
            <v>M2</v>
          </cell>
          <cell r="D566">
            <v>43.04</v>
          </cell>
          <cell r="E566">
            <v>37408</v>
          </cell>
          <cell r="F566" t="str">
            <v>DEPAVE</v>
          </cell>
        </row>
        <row r="567">
          <cell r="A567" t="str">
            <v>17.A.277</v>
          </cell>
          <cell r="B567" t="str">
            <v>CALÇADA VERDE TIPO "A" - PARTE REBAIXADA</v>
          </cell>
          <cell r="C567" t="str">
            <v>M2</v>
          </cell>
          <cell r="D567">
            <v>54.16</v>
          </cell>
          <cell r="E567">
            <v>37408</v>
          </cell>
          <cell r="F567" t="str">
            <v>DEPAVE</v>
          </cell>
        </row>
        <row r="568">
          <cell r="A568" t="str">
            <v>17.A.278</v>
          </cell>
          <cell r="B568" t="str">
            <v>CALÇADA VERDE TIPO "B" - PARTE REBAIXADA</v>
          </cell>
          <cell r="C568" t="str">
            <v>M2</v>
          </cell>
          <cell r="D568">
            <v>54.16</v>
          </cell>
          <cell r="E568">
            <v>37408</v>
          </cell>
          <cell r="F568" t="str">
            <v>DEPAVE</v>
          </cell>
        </row>
        <row r="569">
          <cell r="A569" t="str">
            <v>17.A.279</v>
          </cell>
          <cell r="B569" t="str">
            <v xml:space="preserve">CALÇADA VERDE TIPO "B" </v>
          </cell>
          <cell r="C569" t="str">
            <v>M2</v>
          </cell>
          <cell r="D569">
            <v>46.28</v>
          </cell>
          <cell r="E569">
            <v>37408</v>
          </cell>
          <cell r="F569" t="str">
            <v>DEPAVE</v>
          </cell>
        </row>
        <row r="570">
          <cell r="A570" t="str">
            <v>17.A.280</v>
          </cell>
          <cell r="B570" t="str">
            <v>CALÇADA VERDE TIPO "C"</v>
          </cell>
          <cell r="C570" t="str">
            <v>M2</v>
          </cell>
          <cell r="D570">
            <v>50.94</v>
          </cell>
          <cell r="E570">
            <v>37408</v>
          </cell>
          <cell r="F570" t="str">
            <v>DEPAVE</v>
          </cell>
        </row>
        <row r="571">
          <cell r="A571" t="str">
            <v>17.A.281</v>
          </cell>
          <cell r="B571" t="str">
            <v>CALÇADA VERDE TIPO "C" - PARTE REBAIXADA</v>
          </cell>
          <cell r="C571" t="str">
            <v>M2</v>
          </cell>
          <cell r="D571">
            <v>54.95</v>
          </cell>
          <cell r="E571">
            <v>37408</v>
          </cell>
          <cell r="F571" t="str">
            <v>DEPAVE</v>
          </cell>
        </row>
        <row r="572">
          <cell r="A572" t="str">
            <v>17.A.282</v>
          </cell>
          <cell r="B572" t="str">
            <v>ESCADA DE CONCRETO / ALV. C/ JUNTA DE GRAMA-DET. ES - 34A</v>
          </cell>
          <cell r="C572" t="str">
            <v>UN</v>
          </cell>
          <cell r="D572">
            <v>12.75</v>
          </cell>
          <cell r="E572">
            <v>37408</v>
          </cell>
          <cell r="F572" t="str">
            <v>DEPAVE</v>
          </cell>
        </row>
        <row r="573">
          <cell r="A573" t="str">
            <v>17.A.283</v>
          </cell>
          <cell r="B573" t="str">
            <v xml:space="preserve">Arquibancada p/ quadra poliesportiva - det.   QC. 04 </v>
          </cell>
          <cell r="C573" t="str">
            <v>M</v>
          </cell>
          <cell r="D573">
            <v>112.05</v>
          </cell>
          <cell r="E573">
            <v>37408</v>
          </cell>
          <cell r="F573" t="str">
            <v>DEPAVE</v>
          </cell>
        </row>
        <row r="574">
          <cell r="A574" t="str">
            <v>17.A.284</v>
          </cell>
          <cell r="B574" t="str">
            <v>Reparo do gradil tipo parque c/ mureta (Pq. São Domingos)</v>
          </cell>
          <cell r="C574" t="str">
            <v>M</v>
          </cell>
          <cell r="D574">
            <v>75.260000000000005</v>
          </cell>
          <cell r="E574">
            <v>37408</v>
          </cell>
          <cell r="F574" t="str">
            <v>DEPAVE</v>
          </cell>
        </row>
        <row r="575">
          <cell r="A575" t="str">
            <v>17.A.285</v>
          </cell>
          <cell r="B575" t="str">
            <v>Reparo do portão de ferro perfilado tipo parque (GP.5/GPM 1) 3,00m 1 ou 2 fl. - Pq. São Domingos)</v>
          </cell>
          <cell r="C575" t="str">
            <v>UN</v>
          </cell>
          <cell r="D575">
            <v>257.61</v>
          </cell>
          <cell r="E575">
            <v>37408</v>
          </cell>
          <cell r="F575" t="str">
            <v>DEPAVE</v>
          </cell>
        </row>
        <row r="576">
          <cell r="A576" t="str">
            <v>17.A.286</v>
          </cell>
          <cell r="B576" t="str">
            <v>Sanitário e vestiário público - padrão</v>
          </cell>
          <cell r="C576" t="str">
            <v>UN</v>
          </cell>
          <cell r="D576">
            <v>67390.5</v>
          </cell>
          <cell r="E576">
            <v>37408</v>
          </cell>
          <cell r="F576" t="str">
            <v>DEPAVE</v>
          </cell>
        </row>
        <row r="577">
          <cell r="A577" t="str">
            <v>17.A.287</v>
          </cell>
          <cell r="B577" t="str">
            <v>Trave p/ futebol de campo - oficial</v>
          </cell>
          <cell r="C577" t="str">
            <v>PAR</v>
          </cell>
          <cell r="D577">
            <v>953.05</v>
          </cell>
          <cell r="E577">
            <v>37408</v>
          </cell>
          <cell r="F577" t="str">
            <v>DEPAVE</v>
          </cell>
        </row>
        <row r="578">
          <cell r="A578" t="str">
            <v>17.A.288</v>
          </cell>
          <cell r="B578" t="str">
            <v>Construção de pista de skate tipo street park ou similar em alvenaria</v>
          </cell>
          <cell r="C578" t="str">
            <v>UN</v>
          </cell>
          <cell r="D578">
            <v>65526.51</v>
          </cell>
          <cell r="E578">
            <v>37408</v>
          </cell>
          <cell r="F578" t="str">
            <v>DEPAVE</v>
          </cell>
        </row>
        <row r="579">
          <cell r="A579" t="str">
            <v>17.A.289</v>
          </cell>
          <cell r="B579" t="str">
            <v>Retirada de trave de futebol de salão</v>
          </cell>
          <cell r="C579" t="str">
            <v>UN</v>
          </cell>
          <cell r="D579">
            <v>11.59</v>
          </cell>
          <cell r="E579">
            <v>37408</v>
          </cell>
          <cell r="F579" t="str">
            <v>DEPAVE</v>
          </cell>
        </row>
        <row r="580">
          <cell r="A580" t="str">
            <v>17.A.290</v>
          </cell>
          <cell r="B580" t="str">
            <v>Retirada de coluna de gradil tipo parque</v>
          </cell>
          <cell r="C580" t="str">
            <v>UN</v>
          </cell>
          <cell r="D580">
            <v>6.16</v>
          </cell>
          <cell r="E580">
            <v>38108</v>
          </cell>
          <cell r="F580" t="str">
            <v>DEPAVE</v>
          </cell>
        </row>
        <row r="581">
          <cell r="A581" t="str">
            <v>17.A.291</v>
          </cell>
          <cell r="B581" t="str">
            <v>Demolição e reconstrução de mureta de gradil de parque</v>
          </cell>
          <cell r="C581" t="str">
            <v>M</v>
          </cell>
          <cell r="D581">
            <v>19.55</v>
          </cell>
          <cell r="E581">
            <v>37408</v>
          </cell>
          <cell r="F581" t="str">
            <v>DEPAVE</v>
          </cell>
        </row>
        <row r="582">
          <cell r="A582" t="str">
            <v>17.A.292</v>
          </cell>
          <cell r="B582" t="str">
            <v>Demolição e reposição de nova coluna de gradil de parque (até a fundação)</v>
          </cell>
          <cell r="C582" t="str">
            <v>UN</v>
          </cell>
          <cell r="D582">
            <v>133.37</v>
          </cell>
          <cell r="E582">
            <v>37408</v>
          </cell>
          <cell r="F582" t="str">
            <v>DEPAVE</v>
          </cell>
        </row>
        <row r="583">
          <cell r="A583" t="str">
            <v>17.A.293</v>
          </cell>
          <cell r="B583" t="str">
            <v xml:space="preserve">Retirada e reposiçaõ de nova barra de ferro, seção quadrada 3/4" </v>
          </cell>
          <cell r="C583" t="str">
            <v>UN</v>
          </cell>
          <cell r="D583">
            <v>31.11</v>
          </cell>
          <cell r="E583">
            <v>37408</v>
          </cell>
          <cell r="F583" t="str">
            <v>DEPAVE</v>
          </cell>
        </row>
        <row r="584">
          <cell r="A584" t="str">
            <v>17.A.294</v>
          </cell>
          <cell r="B584" t="str">
            <v>Demolição e reposição de nova coluna de gradil de parque</v>
          </cell>
          <cell r="C584" t="str">
            <v>UN</v>
          </cell>
          <cell r="D584">
            <v>162.82</v>
          </cell>
          <cell r="E584">
            <v>38108</v>
          </cell>
          <cell r="F584" t="str">
            <v>DEPAVE</v>
          </cell>
        </row>
        <row r="585">
          <cell r="A585" t="str">
            <v>17.A.295</v>
          </cell>
          <cell r="B585" t="str">
            <v>Aspersor de uso externo de impacto</v>
          </cell>
          <cell r="C585" t="str">
            <v>UN</v>
          </cell>
          <cell r="D585">
            <v>54.43</v>
          </cell>
          <cell r="E585">
            <v>37408</v>
          </cell>
          <cell r="F585" t="str">
            <v>DEPAVE</v>
          </cell>
        </row>
        <row r="586">
          <cell r="A586" t="str">
            <v>17.A.296</v>
          </cell>
          <cell r="B586" t="str">
            <v xml:space="preserve">Reservatório elevado em anéis pré-moldados-alt. Média 8,0m vol. 5,50m3  diâm. 2,0m </v>
          </cell>
          <cell r="C586" t="str">
            <v>UN</v>
          </cell>
          <cell r="D586">
            <v>10810</v>
          </cell>
          <cell r="E586">
            <v>37408</v>
          </cell>
          <cell r="F586" t="str">
            <v>DEPAVE</v>
          </cell>
        </row>
        <row r="587">
          <cell r="A587" t="str">
            <v>17.A.297</v>
          </cell>
          <cell r="B587" t="str">
            <v>Gradil de ferro perfilado, tipo parque c/ mureta - GPM - 1 Depave, c/ aplicação de tinta em revólver</v>
          </cell>
          <cell r="C587" t="str">
            <v>M</v>
          </cell>
          <cell r="D587">
            <v>611.14</v>
          </cell>
          <cell r="E587">
            <v>38108</v>
          </cell>
          <cell r="F587" t="str">
            <v>DEPAVE</v>
          </cell>
        </row>
        <row r="588">
          <cell r="A588" t="str">
            <v>17.A.298</v>
          </cell>
          <cell r="B588" t="str">
            <v>Banco de madeira c/ revestimento melamínio 1,50 x 0,40 m - h = 0,45 m</v>
          </cell>
          <cell r="C588" t="str">
            <v>UN</v>
          </cell>
          <cell r="D588">
            <v>52.5</v>
          </cell>
          <cell r="E588">
            <v>37408</v>
          </cell>
          <cell r="F588" t="str">
            <v>DEPAVE</v>
          </cell>
        </row>
        <row r="589">
          <cell r="A589" t="str">
            <v>17.A.299</v>
          </cell>
          <cell r="B589" t="str">
            <v>Portão p/ alambrado - 1,12 x 2,85 m</v>
          </cell>
          <cell r="C589" t="str">
            <v>UN</v>
          </cell>
          <cell r="D589">
            <v>182.61</v>
          </cell>
          <cell r="E589">
            <v>37408</v>
          </cell>
          <cell r="F589" t="str">
            <v>DEPAVE</v>
          </cell>
        </row>
        <row r="590">
          <cell r="A590" t="str">
            <v>17.A.300</v>
          </cell>
          <cell r="B590" t="str">
            <v>Cestos lixeira em aço inox perfurado - dupla, altura: 47 cm,  Ø = 54 cm, instalados em suporte de ferro galvanizado - capacidade 95 L</v>
          </cell>
          <cell r="C590" t="str">
            <v>UN</v>
          </cell>
          <cell r="D590">
            <v>129.9</v>
          </cell>
          <cell r="E590">
            <v>37408</v>
          </cell>
          <cell r="F590" t="str">
            <v>DEPAVE</v>
          </cell>
        </row>
        <row r="591">
          <cell r="A591" t="str">
            <v>17.A.301</v>
          </cell>
          <cell r="B591" t="str">
            <v>Guarda corpo em tubo galvanizado de 2" e 3" com montantes 2" espaçamento: 1,5m</v>
          </cell>
          <cell r="C591" t="str">
            <v>M</v>
          </cell>
          <cell r="D591">
            <v>382.2</v>
          </cell>
          <cell r="E591">
            <v>38718</v>
          </cell>
          <cell r="F591" t="str">
            <v>DEPAVE</v>
          </cell>
        </row>
        <row r="592">
          <cell r="A592" t="str">
            <v>17.A.302</v>
          </cell>
          <cell r="B592" t="str">
            <v>Corrimão em tubo galvanizado de 2" com montantes verticais para escada</v>
          </cell>
          <cell r="C592" t="str">
            <v>M</v>
          </cell>
          <cell r="D592">
            <v>103.01</v>
          </cell>
          <cell r="E592">
            <v>37408</v>
          </cell>
          <cell r="F592" t="str">
            <v>DEPAVE</v>
          </cell>
        </row>
        <row r="593">
          <cell r="A593" t="str">
            <v>17.A.303</v>
          </cell>
          <cell r="B593" t="str">
            <v>Muro de fecho em bloco h = 2,20 m, fundação c/ broca</v>
          </cell>
          <cell r="C593" t="str">
            <v>M</v>
          </cell>
          <cell r="D593">
            <v>122.11</v>
          </cell>
          <cell r="E593">
            <v>37408</v>
          </cell>
          <cell r="F593" t="str">
            <v>EDIF</v>
          </cell>
        </row>
        <row r="594">
          <cell r="A594" t="str">
            <v>17.A.304</v>
          </cell>
          <cell r="B594" t="str">
            <v>Muro pré-fabricado de concreto  armado h = 2,70 m</v>
          </cell>
          <cell r="C594" t="str">
            <v>M</v>
          </cell>
          <cell r="D594">
            <v>32.58</v>
          </cell>
          <cell r="E594">
            <v>37408</v>
          </cell>
          <cell r="F594" t="str">
            <v>DEPAVE</v>
          </cell>
        </row>
        <row r="595">
          <cell r="A595" t="str">
            <v>17.A.305</v>
          </cell>
          <cell r="B595" t="str">
            <v>Lambretinha c/ 3 pranchas - estrut. metálica - fornec. e instalação</v>
          </cell>
          <cell r="C595" t="str">
            <v>M</v>
          </cell>
          <cell r="D595">
            <v>39.57</v>
          </cell>
          <cell r="E595">
            <v>37408</v>
          </cell>
          <cell r="F595" t="str">
            <v>DEPAVE</v>
          </cell>
        </row>
        <row r="596">
          <cell r="A596" t="str">
            <v>17.A.306</v>
          </cell>
          <cell r="B596" t="str">
            <v>Arrancamento e reassentamento de guias sobre concreto</v>
          </cell>
          <cell r="C596" t="str">
            <v>M</v>
          </cell>
          <cell r="D596">
            <v>7.63</v>
          </cell>
          <cell r="E596">
            <v>37408</v>
          </cell>
          <cell r="F596" t="str">
            <v>DEPAVE</v>
          </cell>
        </row>
        <row r="597">
          <cell r="A597" t="str">
            <v>17.A.307</v>
          </cell>
          <cell r="B597" t="str">
            <v>Fornecimento e assentamento de guias tipo PMSP 100, inclusive encostamento de terra - fck = 20,00 MPa</v>
          </cell>
          <cell r="C597" t="str">
            <v>M</v>
          </cell>
          <cell r="D597">
            <v>14.08</v>
          </cell>
          <cell r="E597">
            <v>37408</v>
          </cell>
          <cell r="F597" t="str">
            <v>DEPAVE</v>
          </cell>
        </row>
        <row r="598">
          <cell r="A598" t="str">
            <v>17.A.308</v>
          </cell>
          <cell r="B598" t="str">
            <v>Construção de sarjeta ou sarjetão de concreto</v>
          </cell>
          <cell r="C598" t="str">
            <v>M3</v>
          </cell>
          <cell r="D598">
            <v>197.92</v>
          </cell>
          <cell r="E598">
            <v>38718</v>
          </cell>
          <cell r="F598" t="str">
            <v>DEPAVE</v>
          </cell>
        </row>
        <row r="599">
          <cell r="A599" t="str">
            <v>17.A.309</v>
          </cell>
          <cell r="B599" t="str">
            <v>Execução de muro de arrimo</v>
          </cell>
          <cell r="C599" t="str">
            <v>M2</v>
          </cell>
          <cell r="D599">
            <v>287.13</v>
          </cell>
          <cell r="E599">
            <v>38718</v>
          </cell>
          <cell r="F599" t="str">
            <v>DEPAVE</v>
          </cell>
        </row>
        <row r="600">
          <cell r="A600" t="str">
            <v>17.A.310</v>
          </cell>
          <cell r="B600" t="str">
            <v>Recuperação em portão de ferro perfilado tipo parque (GP.5/GPM 1) - Pq. Aclimação</v>
          </cell>
          <cell r="C600" t="str">
            <v>UN</v>
          </cell>
          <cell r="D600">
            <v>68.510000000000005</v>
          </cell>
          <cell r="E600">
            <v>37408</v>
          </cell>
          <cell r="F600" t="str">
            <v>DEPAVE</v>
          </cell>
        </row>
        <row r="601">
          <cell r="A601" t="str">
            <v>17.A.311</v>
          </cell>
          <cell r="B601" t="str">
            <v>Recuperação e alargamento da calçada - Pq. Guarapiranga</v>
          </cell>
          <cell r="C601" t="str">
            <v>M2</v>
          </cell>
          <cell r="D601">
            <v>23.43</v>
          </cell>
          <cell r="E601">
            <v>37408</v>
          </cell>
          <cell r="F601" t="str">
            <v>DEPAVE</v>
          </cell>
        </row>
        <row r="602">
          <cell r="A602" t="str">
            <v>17.A.312</v>
          </cell>
          <cell r="B602" t="str">
            <v>Mureta p/ alambrados de quadra - h=0,40 m</v>
          </cell>
          <cell r="C602" t="str">
            <v>M2</v>
          </cell>
          <cell r="D602">
            <v>19.16</v>
          </cell>
          <cell r="E602">
            <v>37408</v>
          </cell>
          <cell r="F602" t="str">
            <v>DEPAVE</v>
          </cell>
        </row>
        <row r="603">
          <cell r="A603" t="str">
            <v>17.A.313</v>
          </cell>
          <cell r="B603" t="str">
            <v>Fechamento p/ quadra de esportes</v>
          </cell>
          <cell r="C603" t="str">
            <v>M</v>
          </cell>
          <cell r="D603">
            <v>151.91</v>
          </cell>
          <cell r="E603">
            <v>37408</v>
          </cell>
          <cell r="F603" t="str">
            <v>DEPAVE</v>
          </cell>
        </row>
        <row r="604">
          <cell r="A604" t="str">
            <v>17.A.314</v>
          </cell>
          <cell r="B604" t="str">
            <v>Recomposição de piso de concreto</v>
          </cell>
          <cell r="C604" t="str">
            <v>M2</v>
          </cell>
          <cell r="D604">
            <v>18.190000000000001</v>
          </cell>
          <cell r="E604">
            <v>37408</v>
          </cell>
          <cell r="F604" t="str">
            <v>DEPAVE</v>
          </cell>
        </row>
        <row r="605">
          <cell r="A605" t="str">
            <v>17.A.315</v>
          </cell>
          <cell r="B605" t="str">
            <v xml:space="preserve">Piso de concreto fck = 15 MPa, E = 12 cm, armado c/ tela de aço </v>
          </cell>
          <cell r="C605" t="str">
            <v>M2</v>
          </cell>
          <cell r="D605">
            <v>36.18</v>
          </cell>
          <cell r="E605">
            <v>37408</v>
          </cell>
          <cell r="F605" t="str">
            <v>DEPAVE</v>
          </cell>
        </row>
        <row r="606">
          <cell r="A606" t="str">
            <v>17.A.316</v>
          </cell>
          <cell r="B606" t="str">
            <v>Retirada de gradil tipo parque, incl. mureta - Pq. Santo Dias</v>
          </cell>
          <cell r="C606" t="str">
            <v>M</v>
          </cell>
          <cell r="D606">
            <v>11.29</v>
          </cell>
          <cell r="E606">
            <v>37408</v>
          </cell>
          <cell r="F606" t="str">
            <v>DEPAVE</v>
          </cell>
        </row>
        <row r="607">
          <cell r="A607" t="str">
            <v>17.A.317</v>
          </cell>
          <cell r="B607" t="str">
            <v>Reparo em barra de ferro de gradil tipo parque</v>
          </cell>
          <cell r="C607" t="str">
            <v>UN</v>
          </cell>
          <cell r="D607">
            <v>71.12</v>
          </cell>
          <cell r="E607">
            <v>38108</v>
          </cell>
          <cell r="F607" t="str">
            <v>DEPAVE</v>
          </cell>
        </row>
        <row r="608">
          <cell r="A608" t="str">
            <v>17.A.318</v>
          </cell>
          <cell r="B608" t="str">
            <v>Retirada e recolocação de nova barra de ferro de gradil tipo parque</v>
          </cell>
          <cell r="C608" t="str">
            <v>UN</v>
          </cell>
          <cell r="D608">
            <v>68.010000000000005</v>
          </cell>
          <cell r="E608">
            <v>37408</v>
          </cell>
          <cell r="F608" t="str">
            <v>DEPAVE</v>
          </cell>
        </row>
        <row r="609">
          <cell r="A609" t="str">
            <v>17.A.319</v>
          </cell>
          <cell r="B609" t="str">
            <v>Orla de troncos de eucalípto em piso de terra - Det. P.Orl - 07</v>
          </cell>
          <cell r="C609" t="str">
            <v>M</v>
          </cell>
          <cell r="D609">
            <v>5.05</v>
          </cell>
          <cell r="E609">
            <v>37408</v>
          </cell>
          <cell r="F609" t="str">
            <v>DEPAVE</v>
          </cell>
        </row>
        <row r="610">
          <cell r="A610" t="str">
            <v>17.A.320</v>
          </cell>
          <cell r="B610" t="str">
            <v>Piso cimentado tipo PMSP 0,90 x 0,50 - Det. P.Pic-04</v>
          </cell>
          <cell r="C610" t="str">
            <v>M2</v>
          </cell>
          <cell r="D610">
            <v>26.13</v>
          </cell>
          <cell r="E610">
            <v>37408</v>
          </cell>
          <cell r="F610" t="str">
            <v>DEPAVE</v>
          </cell>
        </row>
        <row r="611">
          <cell r="A611" t="str">
            <v>17.A.321</v>
          </cell>
          <cell r="B611" t="str">
            <v>Quadra concretada para uso multiplo (50 x 26 m)</v>
          </cell>
          <cell r="C611" t="str">
            <v>UN</v>
          </cell>
          <cell r="D611">
            <v>55959.3</v>
          </cell>
          <cell r="E611">
            <v>37408</v>
          </cell>
          <cell r="F611" t="str">
            <v>DEPAVE</v>
          </cell>
        </row>
        <row r="612">
          <cell r="A612" t="str">
            <v>17.A.322</v>
          </cell>
          <cell r="B612" t="str">
            <v>Tanque de areia com mureta-banco - R = 6,00 m</v>
          </cell>
          <cell r="C612" t="str">
            <v>UN</v>
          </cell>
          <cell r="D612">
            <v>12603.51</v>
          </cell>
          <cell r="E612">
            <v>37408</v>
          </cell>
          <cell r="F612" t="str">
            <v>DEPAVE</v>
          </cell>
        </row>
        <row r="613">
          <cell r="A613" t="str">
            <v>17.A.323</v>
          </cell>
          <cell r="B613" t="str">
            <v>Construção de pista de skate tipo mini rampa - Det. Br 48</v>
          </cell>
          <cell r="C613" t="str">
            <v>UN</v>
          </cell>
          <cell r="D613">
            <v>18334.73</v>
          </cell>
          <cell r="E613">
            <v>38108</v>
          </cell>
          <cell r="F613" t="str">
            <v>DEPAVE</v>
          </cell>
        </row>
        <row r="614">
          <cell r="A614" t="str">
            <v>17.A.324</v>
          </cell>
          <cell r="B614" t="str">
            <v>Piso de pedrisco - Det. P.Pid-01</v>
          </cell>
          <cell r="C614" t="str">
            <v>M2</v>
          </cell>
          <cell r="D614">
            <v>7.94</v>
          </cell>
          <cell r="E614">
            <v>37408</v>
          </cell>
          <cell r="F614" t="str">
            <v>DEPAVE</v>
          </cell>
        </row>
        <row r="615">
          <cell r="A615" t="str">
            <v>17.A.325</v>
          </cell>
          <cell r="B615" t="str">
            <v>Orla p/ piso de pedrisco ou separação de canteiro Or-7</v>
          </cell>
          <cell r="C615" t="str">
            <v>M</v>
          </cell>
          <cell r="D615">
            <v>26.17</v>
          </cell>
          <cell r="E615">
            <v>37408</v>
          </cell>
          <cell r="F615" t="str">
            <v>DEPAVE</v>
          </cell>
        </row>
        <row r="616">
          <cell r="A616" t="str">
            <v>17.A.326</v>
          </cell>
          <cell r="B616" t="str">
            <v>Tanque de areia com mureta-banco - R = 10,00 m</v>
          </cell>
          <cell r="C616" t="str">
            <v>UN</v>
          </cell>
          <cell r="D616">
            <v>18136.580000000002</v>
          </cell>
          <cell r="E616">
            <v>37408</v>
          </cell>
          <cell r="F616" t="str">
            <v>DEPAVE</v>
          </cell>
        </row>
        <row r="617">
          <cell r="A617" t="str">
            <v>17.A.327</v>
          </cell>
          <cell r="B617" t="str">
            <v>Retirada de banco de madeira</v>
          </cell>
          <cell r="C617" t="str">
            <v>UN</v>
          </cell>
          <cell r="D617">
            <v>4.9000000000000004</v>
          </cell>
          <cell r="E617">
            <v>37408</v>
          </cell>
          <cell r="F617" t="str">
            <v>DEPAVE</v>
          </cell>
        </row>
        <row r="618">
          <cell r="A618" t="str">
            <v>17.A.328</v>
          </cell>
          <cell r="B618" t="str">
            <v>Banco de troncos de eucalipto - (2,40 m x 0,45 m)</v>
          </cell>
          <cell r="C618" t="str">
            <v>UN</v>
          </cell>
          <cell r="D618">
            <v>50.03</v>
          </cell>
          <cell r="E618">
            <v>37408</v>
          </cell>
          <cell r="F618" t="str">
            <v>DEPAVE</v>
          </cell>
        </row>
        <row r="619">
          <cell r="A619" t="str">
            <v>17.A.329</v>
          </cell>
          <cell r="B619" t="str">
            <v>Escada com pedrisco, viga de peroba e tronco de eucalipto - Es2I (2,0 x 10,0 M)</v>
          </cell>
          <cell r="C619" t="str">
            <v>UN</v>
          </cell>
          <cell r="D619">
            <v>1019.02</v>
          </cell>
          <cell r="E619">
            <v>37408</v>
          </cell>
          <cell r="F619" t="str">
            <v>DEPAVE</v>
          </cell>
        </row>
        <row r="620">
          <cell r="A620" t="str">
            <v>17.A.330</v>
          </cell>
          <cell r="B620" t="str">
            <v>Caixa p/ árvore - paralelepípedo (1,40x0,60) - DET Pi-10</v>
          </cell>
          <cell r="C620" t="str">
            <v>UN</v>
          </cell>
          <cell r="D620">
            <v>209.04</v>
          </cell>
          <cell r="E620">
            <v>38718</v>
          </cell>
          <cell r="F620" t="str">
            <v>DEPAVE</v>
          </cell>
        </row>
        <row r="621">
          <cell r="A621" t="str">
            <v>17.A.331</v>
          </cell>
          <cell r="B621" t="str">
            <v>Escada de concreto (17x28 cm) - DET  Es-3a</v>
          </cell>
          <cell r="C621" t="str">
            <v>M2</v>
          </cell>
          <cell r="D621">
            <v>185.32</v>
          </cell>
          <cell r="E621">
            <v>38718</v>
          </cell>
          <cell r="F621" t="str">
            <v>DEPAVE</v>
          </cell>
        </row>
        <row r="622">
          <cell r="A622" t="str">
            <v>17.A.332</v>
          </cell>
          <cell r="B622" t="str">
            <v>Piso cimentado variável c/ junta de paralelepípedo - Det Pi - 3Ia</v>
          </cell>
          <cell r="C622" t="str">
            <v>M2</v>
          </cell>
          <cell r="D622">
            <v>41.22</v>
          </cell>
          <cell r="E622">
            <v>37408</v>
          </cell>
          <cell r="F622" t="str">
            <v>DEPAVE</v>
          </cell>
        </row>
        <row r="623">
          <cell r="A623" t="str">
            <v>17.A.333</v>
          </cell>
          <cell r="B623" t="str">
            <v>Mesa-banco de concreto aparente (jogo damas) - Det. P. Mês 07</v>
          </cell>
          <cell r="C623" t="str">
            <v>CJ</v>
          </cell>
          <cell r="D623">
            <v>324.45999999999998</v>
          </cell>
          <cell r="E623">
            <v>38718</v>
          </cell>
          <cell r="F623" t="str">
            <v>EDIF</v>
          </cell>
        </row>
        <row r="624">
          <cell r="A624" t="str">
            <v>17.A.334</v>
          </cell>
          <cell r="B624" t="str">
            <v>Quadra concretada para uso multiplo - Det. Qd-I4</v>
          </cell>
          <cell r="C624" t="str">
            <v>M2</v>
          </cell>
          <cell r="D624">
            <v>50.23</v>
          </cell>
          <cell r="E624">
            <v>38108</v>
          </cell>
          <cell r="F624" t="str">
            <v>DEPAVE</v>
          </cell>
        </row>
        <row r="625">
          <cell r="A625" t="str">
            <v>17.A.335</v>
          </cell>
          <cell r="B625" t="str">
            <v>Quadra de terra batida - Det. Qd-I8</v>
          </cell>
          <cell r="C625" t="str">
            <v>M2</v>
          </cell>
          <cell r="D625">
            <v>25.43</v>
          </cell>
          <cell r="E625">
            <v>37408</v>
          </cell>
          <cell r="F625" t="str">
            <v>DEPAVE</v>
          </cell>
        </row>
        <row r="626">
          <cell r="A626" t="str">
            <v>17.A.336</v>
          </cell>
          <cell r="B626" t="str">
            <v>Fornecimento de tronco de eucalípto tratado - comp. 2,20m</v>
          </cell>
          <cell r="C626" t="str">
            <v>UN</v>
          </cell>
          <cell r="D626">
            <v>4.75</v>
          </cell>
          <cell r="E626">
            <v>37408</v>
          </cell>
          <cell r="F626" t="str">
            <v>DEPAVE</v>
          </cell>
        </row>
        <row r="627">
          <cell r="A627" t="str">
            <v>17.A.337</v>
          </cell>
          <cell r="B627" t="str">
            <v>Quiosque com lavatório e bancos - Det IV-01</v>
          </cell>
          <cell r="C627" t="str">
            <v>UN</v>
          </cell>
          <cell r="D627">
            <v>9867.01</v>
          </cell>
          <cell r="E627">
            <v>38718</v>
          </cell>
          <cell r="F627" t="str">
            <v>DEPAVE</v>
          </cell>
        </row>
        <row r="628">
          <cell r="A628" t="str">
            <v>17.A.338</v>
          </cell>
          <cell r="B628" t="str">
            <v>Apiloamento com nivelamento de terreno</v>
          </cell>
          <cell r="C628" t="str">
            <v>M2</v>
          </cell>
          <cell r="D628">
            <v>8.36</v>
          </cell>
          <cell r="E628">
            <v>37408</v>
          </cell>
          <cell r="F628" t="str">
            <v>DEPAVE</v>
          </cell>
        </row>
        <row r="629">
          <cell r="A629" t="str">
            <v>17.A.339</v>
          </cell>
          <cell r="B629" t="str">
            <v>Tapume de chapa compensada - 6 mm</v>
          </cell>
          <cell r="C629" t="str">
            <v>M</v>
          </cell>
          <cell r="D629">
            <v>18.95</v>
          </cell>
          <cell r="E629">
            <v>37408</v>
          </cell>
          <cell r="F629" t="str">
            <v>DEPAVE</v>
          </cell>
        </row>
        <row r="630">
          <cell r="A630" t="str">
            <v>17.A.340</v>
          </cell>
          <cell r="B630" t="str">
            <v>Quadra de tênis (18x36 m), inclusive alambrado</v>
          </cell>
          <cell r="C630" t="str">
            <v>UN</v>
          </cell>
          <cell r="D630">
            <v>20894.16</v>
          </cell>
          <cell r="E630">
            <v>37408</v>
          </cell>
          <cell r="F630" t="str">
            <v>DEPAVE</v>
          </cell>
        </row>
        <row r="631">
          <cell r="A631" t="str">
            <v>17.A.341</v>
          </cell>
          <cell r="B631" t="str">
            <v>Esticador para cabo de aço de 3/16" (4,8 mm) - Ripado Viveiro Manequinho Lopes</v>
          </cell>
          <cell r="C631" t="str">
            <v>UN</v>
          </cell>
          <cell r="D631">
            <v>2.35</v>
          </cell>
          <cell r="E631">
            <v>38108</v>
          </cell>
          <cell r="F631" t="str">
            <v>DEPAVE</v>
          </cell>
        </row>
        <row r="632">
          <cell r="A632" t="str">
            <v>17.A.342</v>
          </cell>
          <cell r="B632" t="str">
            <v>Clips/grampo para cabo de aço de 3/16" (4,8 mm) - Ripado Viveiro Manequinho Lopes</v>
          </cell>
          <cell r="C632" t="str">
            <v>UN</v>
          </cell>
          <cell r="D632">
            <v>0.3</v>
          </cell>
          <cell r="E632">
            <v>38108</v>
          </cell>
          <cell r="F632" t="str">
            <v>DEPAVE</v>
          </cell>
        </row>
        <row r="633">
          <cell r="A633" t="str">
            <v>17.A.343</v>
          </cell>
          <cell r="B633" t="str">
            <v>Telha cerâmica tipo romana</v>
          </cell>
          <cell r="C633" t="str">
            <v>M2</v>
          </cell>
          <cell r="D633">
            <v>19.22</v>
          </cell>
          <cell r="E633">
            <v>38718</v>
          </cell>
          <cell r="F633" t="str">
            <v>DEPAVE</v>
          </cell>
        </row>
        <row r="634">
          <cell r="A634" t="str">
            <v>17.A.344</v>
          </cell>
          <cell r="B634" t="str">
            <v>Contenção de talude</v>
          </cell>
          <cell r="C634" t="str">
            <v>M3</v>
          </cell>
          <cell r="D634">
            <v>52.3</v>
          </cell>
          <cell r="E634">
            <v>37408</v>
          </cell>
          <cell r="F634" t="str">
            <v>DEPAVE</v>
          </cell>
        </row>
        <row r="635">
          <cell r="A635" t="str">
            <v>17.A.345</v>
          </cell>
          <cell r="B635" t="str">
            <v>Feltro de lã de rocha (Thermax) - e = 50 cm</v>
          </cell>
          <cell r="C635" t="str">
            <v>M2</v>
          </cell>
          <cell r="D635">
            <v>6.86</v>
          </cell>
          <cell r="E635">
            <v>37408</v>
          </cell>
          <cell r="F635" t="str">
            <v>DEPAVE</v>
          </cell>
        </row>
        <row r="636">
          <cell r="A636" t="str">
            <v>17.A.346</v>
          </cell>
          <cell r="B636" t="str">
            <v>Escada de paraleleípedo</v>
          </cell>
          <cell r="C636" t="str">
            <v>M2</v>
          </cell>
          <cell r="D636">
            <v>39.119999999999997</v>
          </cell>
          <cell r="E636">
            <v>37408</v>
          </cell>
          <cell r="F636" t="str">
            <v>DEPAVE</v>
          </cell>
        </row>
        <row r="637">
          <cell r="A637" t="str">
            <v>17.A.347</v>
          </cell>
          <cell r="B637" t="str">
            <v>Detalhe de piso de paralelepípedo c/ caixa de terra p/ árvore</v>
          </cell>
          <cell r="C637" t="str">
            <v>M2</v>
          </cell>
          <cell r="D637">
            <v>93.25</v>
          </cell>
          <cell r="E637">
            <v>37408</v>
          </cell>
          <cell r="F637" t="str">
            <v>DEPAVE</v>
          </cell>
        </row>
        <row r="638">
          <cell r="A638" t="str">
            <v>17.A.348</v>
          </cell>
          <cell r="B638" t="str">
            <v>Quadra de malha (2,65 x 40,15 m)</v>
          </cell>
          <cell r="C638" t="str">
            <v>UN</v>
          </cell>
          <cell r="D638">
            <v>4125.57</v>
          </cell>
          <cell r="E638">
            <v>37408</v>
          </cell>
          <cell r="F638" t="str">
            <v>DEPAVE</v>
          </cell>
        </row>
        <row r="639">
          <cell r="A639" t="str">
            <v>17.A.349</v>
          </cell>
          <cell r="B639" t="str">
            <v>Escorregador de concreto - det. BR-48 c/ tanque de areia</v>
          </cell>
          <cell r="C639" t="str">
            <v>UN</v>
          </cell>
          <cell r="D639">
            <v>1488.45</v>
          </cell>
          <cell r="E639">
            <v>37408</v>
          </cell>
          <cell r="F639" t="str">
            <v>DEPAVE</v>
          </cell>
        </row>
        <row r="640">
          <cell r="A640" t="str">
            <v>17.A.350</v>
          </cell>
          <cell r="B640" t="str">
            <v>Saibro</v>
          </cell>
          <cell r="C640" t="str">
            <v>M3</v>
          </cell>
          <cell r="D640">
            <v>35</v>
          </cell>
          <cell r="E640">
            <v>38108</v>
          </cell>
          <cell r="F640" t="str">
            <v>DEPAVE</v>
          </cell>
        </row>
        <row r="641">
          <cell r="A641" t="str">
            <v>17.A.351</v>
          </cell>
          <cell r="B641" t="str">
            <v>Quadra de bocha (saibro)</v>
          </cell>
          <cell r="C641" t="str">
            <v>M2</v>
          </cell>
          <cell r="D641">
            <v>17.260000000000002</v>
          </cell>
          <cell r="E641">
            <v>37408</v>
          </cell>
          <cell r="F641" t="str">
            <v>DEPAVE</v>
          </cell>
        </row>
        <row r="642">
          <cell r="A642" t="str">
            <v>17.A.352</v>
          </cell>
          <cell r="B642" t="str">
            <v>Lixeira dupla com haste metálica, conforme detalhe</v>
          </cell>
          <cell r="C642" t="str">
            <v>UN</v>
          </cell>
          <cell r="D642">
            <v>268.56</v>
          </cell>
          <cell r="E642">
            <v>38718</v>
          </cell>
          <cell r="F642" t="str">
            <v>DEPAVE</v>
          </cell>
        </row>
        <row r="643">
          <cell r="A643" t="str">
            <v>17.A.353</v>
          </cell>
          <cell r="B643" t="str">
            <v>Tanque de areia - Det. TQ-8</v>
          </cell>
          <cell r="C643" t="str">
            <v>UN</v>
          </cell>
          <cell r="D643">
            <v>16011</v>
          </cell>
          <cell r="E643">
            <v>37408</v>
          </cell>
          <cell r="F643" t="str">
            <v>DEPAVE</v>
          </cell>
        </row>
        <row r="644">
          <cell r="A644" t="str">
            <v>17.A.354</v>
          </cell>
          <cell r="B644" t="str">
            <v>Madeira peroba rosa</v>
          </cell>
          <cell r="C644" t="str">
            <v>M3</v>
          </cell>
          <cell r="D644">
            <v>1419.48</v>
          </cell>
          <cell r="E644">
            <v>38718</v>
          </cell>
          <cell r="F644" t="str">
            <v>DEPAVE</v>
          </cell>
        </row>
        <row r="645">
          <cell r="A645" t="str">
            <v>17.A.355</v>
          </cell>
          <cell r="B645" t="str">
            <v>Guarda-corpo com pilar de bloco de concreto</v>
          </cell>
          <cell r="C645" t="str">
            <v>M</v>
          </cell>
          <cell r="D645">
            <v>91.06</v>
          </cell>
          <cell r="E645">
            <v>38718</v>
          </cell>
          <cell r="F645" t="str">
            <v>DEPAVE</v>
          </cell>
        </row>
        <row r="646">
          <cell r="A646" t="str">
            <v>17.A.356</v>
          </cell>
          <cell r="B646" t="str">
            <v>Caixa de Inspeção 80x80x80cm</v>
          </cell>
          <cell r="C646" t="str">
            <v>UN</v>
          </cell>
          <cell r="D646">
            <v>290.60000000000002</v>
          </cell>
          <cell r="E646">
            <v>38718</v>
          </cell>
          <cell r="F646" t="str">
            <v>DEPAVE</v>
          </cell>
        </row>
        <row r="647">
          <cell r="A647" t="str">
            <v>17.A.357</v>
          </cell>
          <cell r="B647" t="str">
            <v>Jardineira/banco em blocos de concreto aparentes IV 04/05</v>
          </cell>
          <cell r="C647" t="str">
            <v>M</v>
          </cell>
          <cell r="D647">
            <v>134.56</v>
          </cell>
          <cell r="E647">
            <v>38108</v>
          </cell>
          <cell r="F647" t="str">
            <v>EDIF</v>
          </cell>
        </row>
        <row r="648">
          <cell r="A648" t="str">
            <v>17.A.358</v>
          </cell>
          <cell r="B648" t="str">
            <v>Mureta jardineira em bloco de concreto</v>
          </cell>
          <cell r="C648" t="str">
            <v>M</v>
          </cell>
          <cell r="D648">
            <v>93.69</v>
          </cell>
          <cell r="E648">
            <v>38718</v>
          </cell>
          <cell r="F648" t="str">
            <v>DEPAVE</v>
          </cell>
        </row>
        <row r="649">
          <cell r="A649" t="str">
            <v>17.A.359</v>
          </cell>
          <cell r="B649" t="str">
            <v>Bicicletário de ferro p/ 5 lugares</v>
          </cell>
          <cell r="C649" t="str">
            <v>UN</v>
          </cell>
          <cell r="D649">
            <v>146.33000000000001</v>
          </cell>
          <cell r="E649">
            <v>38718</v>
          </cell>
          <cell r="F649" t="str">
            <v>DEPAVE</v>
          </cell>
        </row>
        <row r="650">
          <cell r="A650" t="str">
            <v>17.A.360</v>
          </cell>
          <cell r="B650" t="str">
            <v>Gradil de ferro perfilado, tipo parque "em mureta existente"</v>
          </cell>
          <cell r="C650" t="str">
            <v>M</v>
          </cell>
          <cell r="D650">
            <v>555.66999999999996</v>
          </cell>
          <cell r="E650">
            <v>38108</v>
          </cell>
          <cell r="F650" t="str">
            <v>DEPAVE</v>
          </cell>
        </row>
        <row r="651">
          <cell r="A651" t="str">
            <v>17.A.361</v>
          </cell>
          <cell r="B651" t="str">
            <v>Caixa de ligação ou inspeção 60x60x60cm</v>
          </cell>
          <cell r="C651" t="str">
            <v>UN</v>
          </cell>
          <cell r="D651">
            <v>172.32</v>
          </cell>
          <cell r="E651">
            <v>38718</v>
          </cell>
          <cell r="F651" t="str">
            <v>DEPAVE</v>
          </cell>
        </row>
        <row r="652">
          <cell r="A652" t="str">
            <v>17.A.362</v>
          </cell>
          <cell r="B652" t="str">
            <v>Guarda-corpo em troco de eucalipto com tubo de aço</v>
          </cell>
          <cell r="C652" t="str">
            <v>M</v>
          </cell>
          <cell r="D652">
            <v>136.33000000000001</v>
          </cell>
          <cell r="E652">
            <v>38718</v>
          </cell>
          <cell r="F652" t="str">
            <v>DEPAVE</v>
          </cell>
        </row>
        <row r="653">
          <cell r="A653" t="str">
            <v>17.A.363</v>
          </cell>
          <cell r="B653" t="str">
            <v>Pergolado de madeira - Det. PER 3</v>
          </cell>
          <cell r="C653" t="str">
            <v>UN</v>
          </cell>
          <cell r="D653">
            <v>3666.9</v>
          </cell>
          <cell r="E653">
            <v>38718</v>
          </cell>
          <cell r="F653" t="str">
            <v>DEPAVE</v>
          </cell>
        </row>
        <row r="654">
          <cell r="A654" t="str">
            <v>17.A.364</v>
          </cell>
          <cell r="B654" t="str">
            <v>Canteiro alto em pedra natural</v>
          </cell>
          <cell r="C654" t="str">
            <v>M</v>
          </cell>
          <cell r="D654">
            <v>80.599999999999994</v>
          </cell>
          <cell r="E654">
            <v>38108</v>
          </cell>
          <cell r="F654" t="str">
            <v>DEPAVE</v>
          </cell>
        </row>
        <row r="655">
          <cell r="A655" t="str">
            <v>17.A.365</v>
          </cell>
          <cell r="B655" t="str">
            <v>Resrvatório de Polietileno -1000l</v>
          </cell>
          <cell r="C655" t="str">
            <v>UN</v>
          </cell>
          <cell r="D655">
            <v>541.39</v>
          </cell>
          <cell r="E655">
            <v>38108</v>
          </cell>
          <cell r="F655" t="str">
            <v>DEPAVE</v>
          </cell>
        </row>
        <row r="656">
          <cell r="A656" t="str">
            <v>17.A.366</v>
          </cell>
          <cell r="B656" t="str">
            <v xml:space="preserve">Mesa de jogos adulto PPD (redonda) </v>
          </cell>
          <cell r="C656" t="str">
            <v>UN</v>
          </cell>
          <cell r="D656">
            <v>514.02</v>
          </cell>
          <cell r="E656">
            <v>38718</v>
          </cell>
          <cell r="F656" t="str">
            <v>DEPAVE</v>
          </cell>
        </row>
        <row r="657">
          <cell r="A657" t="str">
            <v>17.A.367</v>
          </cell>
          <cell r="B657" t="str">
            <v xml:space="preserve">Mesa de jogos adulto (redonda) </v>
          </cell>
          <cell r="C657" t="str">
            <v>UN</v>
          </cell>
          <cell r="D657">
            <v>518.37</v>
          </cell>
          <cell r="E657">
            <v>38718</v>
          </cell>
          <cell r="F657" t="str">
            <v>DEPAVE</v>
          </cell>
        </row>
        <row r="658">
          <cell r="A658" t="str">
            <v>17.A.368</v>
          </cell>
          <cell r="B658" t="str">
            <v xml:space="preserve">Mesa de jogos infantil  PPD ( redonda) </v>
          </cell>
          <cell r="C658" t="str">
            <v>UN</v>
          </cell>
          <cell r="D658">
            <v>500.41</v>
          </cell>
          <cell r="E658">
            <v>38718</v>
          </cell>
          <cell r="F658" t="str">
            <v>DEPAVE</v>
          </cell>
        </row>
        <row r="659">
          <cell r="A659" t="str">
            <v>17.A.369</v>
          </cell>
          <cell r="B659" t="str">
            <v xml:space="preserve">Mesa de jogos infantil ( redonda) </v>
          </cell>
          <cell r="C659" t="str">
            <v>UN</v>
          </cell>
          <cell r="D659">
            <v>502.87</v>
          </cell>
          <cell r="E659">
            <v>38718</v>
          </cell>
          <cell r="F659" t="str">
            <v>DEPAVE</v>
          </cell>
        </row>
        <row r="660">
          <cell r="A660" t="str">
            <v>17.A.370</v>
          </cell>
          <cell r="B660" t="str">
            <v>Rampa de acesso PPD</v>
          </cell>
          <cell r="C660" t="str">
            <v>UN</v>
          </cell>
          <cell r="D660">
            <v>330.72</v>
          </cell>
          <cell r="E660">
            <v>38718</v>
          </cell>
          <cell r="F660" t="str">
            <v>DEPAVE</v>
          </cell>
        </row>
        <row r="661">
          <cell r="A661" t="str">
            <v>17.A.371</v>
          </cell>
          <cell r="B661" t="str">
            <v xml:space="preserve">Banco de Concreto por metro </v>
          </cell>
          <cell r="C661" t="str">
            <v>M</v>
          </cell>
          <cell r="D661">
            <v>74.53</v>
          </cell>
          <cell r="E661">
            <v>38718</v>
          </cell>
          <cell r="F661" t="str">
            <v>DEPAVE</v>
          </cell>
        </row>
        <row r="662">
          <cell r="A662" t="str">
            <v>17.A.372</v>
          </cell>
          <cell r="B662" t="str">
            <v>Banco reto ou curvo com apoio a cada 2,00 m ( bloco de concreto)  PQ. JACINTHO ALBERTO</v>
          </cell>
          <cell r="C662" t="str">
            <v>M</v>
          </cell>
          <cell r="D662">
            <v>50.55</v>
          </cell>
          <cell r="E662">
            <v>38108</v>
          </cell>
          <cell r="F662" t="str">
            <v>DEPAVE</v>
          </cell>
        </row>
        <row r="663">
          <cell r="A663" t="str">
            <v>17.A.373</v>
          </cell>
          <cell r="B663" t="str">
            <v xml:space="preserve">Escada de concreto (16x30 cm ) </v>
          </cell>
          <cell r="C663" t="str">
            <v>M2</v>
          </cell>
          <cell r="D663">
            <v>135.32</v>
          </cell>
          <cell r="E663">
            <v>38718</v>
          </cell>
          <cell r="F663" t="str">
            <v>DEPAVE</v>
          </cell>
        </row>
        <row r="664">
          <cell r="A664" t="str">
            <v>17.A.374</v>
          </cell>
          <cell r="B664" t="str">
            <v>Muro de concreto ciclópico aparente e dreno - det. Mu - 12 - H média = 1,48 m</v>
          </cell>
          <cell r="C664" t="str">
            <v>M</v>
          </cell>
          <cell r="D664">
            <v>230.88</v>
          </cell>
          <cell r="E664">
            <v>38718</v>
          </cell>
          <cell r="F664" t="str">
            <v>DEPAVE</v>
          </cell>
        </row>
        <row r="665">
          <cell r="A665" t="str">
            <v>17.A.375</v>
          </cell>
          <cell r="B665" t="str">
            <v>Mureta - reto ou curvo (h = 1,40 m), conforme detalhe</v>
          </cell>
          <cell r="C665" t="str">
            <v>M</v>
          </cell>
          <cell r="D665">
            <v>207.54</v>
          </cell>
          <cell r="E665">
            <v>38108</v>
          </cell>
          <cell r="F665" t="str">
            <v>DEPAVE</v>
          </cell>
        </row>
        <row r="666">
          <cell r="A666" t="str">
            <v>17.A.376</v>
          </cell>
          <cell r="B666" t="str">
            <v>Telha de vidro - tipo Romana</v>
          </cell>
          <cell r="C666" t="str">
            <v>UN</v>
          </cell>
          <cell r="D666">
            <v>17.170000000000002</v>
          </cell>
          <cell r="E666">
            <v>38718</v>
          </cell>
          <cell r="F666" t="str">
            <v>DEPAVE</v>
          </cell>
        </row>
        <row r="667">
          <cell r="A667" t="str">
            <v>17.A.377</v>
          </cell>
          <cell r="B667" t="str">
            <v>Caixa de árvore com orla de concreto - Det. P. cxa - 07</v>
          </cell>
          <cell r="C667" t="str">
            <v>UN</v>
          </cell>
          <cell r="D667">
            <v>145.31</v>
          </cell>
          <cell r="E667">
            <v>38718</v>
          </cell>
          <cell r="F667" t="str">
            <v>DEPAVE</v>
          </cell>
        </row>
        <row r="668">
          <cell r="A668" t="str">
            <v>17.A.378</v>
          </cell>
          <cell r="B668" t="str">
            <v>Mureta banco - Pedra natural - Det. M-01</v>
          </cell>
          <cell r="C668" t="str">
            <v>M</v>
          </cell>
          <cell r="D668">
            <v>118.7</v>
          </cell>
          <cell r="E668">
            <v>38718</v>
          </cell>
          <cell r="F668" t="str">
            <v>DEPAVE</v>
          </cell>
        </row>
        <row r="669">
          <cell r="A669" t="str">
            <v>17.A.379</v>
          </cell>
          <cell r="B669" t="str">
            <v>Muro de pedra natural - alt = 1,13 m, conforme de talhe</v>
          </cell>
          <cell r="C669" t="str">
            <v>M</v>
          </cell>
          <cell r="D669">
            <v>225.4</v>
          </cell>
          <cell r="E669">
            <v>38718</v>
          </cell>
          <cell r="F669" t="str">
            <v>DEPAVE</v>
          </cell>
        </row>
        <row r="670">
          <cell r="A670" t="str">
            <v>17.A.380</v>
          </cell>
          <cell r="B670" t="str">
            <v>Orla de concreto (8,0 x 19,00 cm), conforme detalhe</v>
          </cell>
          <cell r="C670" t="str">
            <v>M</v>
          </cell>
          <cell r="D670">
            <v>12.13</v>
          </cell>
          <cell r="E670">
            <v>38718</v>
          </cell>
          <cell r="F670" t="str">
            <v>DEPAVE</v>
          </cell>
        </row>
        <row r="671">
          <cell r="A671" t="str">
            <v>17.A.381</v>
          </cell>
          <cell r="B671" t="str">
            <v>Churrasqueira - DET. 12</v>
          </cell>
          <cell r="C671" t="str">
            <v>UN</v>
          </cell>
          <cell r="D671">
            <v>561.73</v>
          </cell>
          <cell r="E671">
            <v>38718</v>
          </cell>
          <cell r="F671" t="str">
            <v>DEPAVE</v>
          </cell>
        </row>
        <row r="672">
          <cell r="A672" t="str">
            <v>17.A.382</v>
          </cell>
          <cell r="B672" t="str">
            <v>Muro de  bloco de concreto aparente h=2,50 m - Det. Mu-9</v>
          </cell>
          <cell r="C672" t="str">
            <v>M</v>
          </cell>
          <cell r="D672">
            <v>131.32</v>
          </cell>
          <cell r="E672">
            <v>38718</v>
          </cell>
          <cell r="F672" t="str">
            <v>DEPAVE</v>
          </cell>
        </row>
        <row r="673">
          <cell r="A673" t="str">
            <v>17.A.383</v>
          </cell>
          <cell r="B673" t="str">
            <v xml:space="preserve">Quadra de areia s/ drenagem (28,60 x 17,60 m) </v>
          </cell>
          <cell r="C673" t="str">
            <v xml:space="preserve">UN </v>
          </cell>
          <cell r="D673">
            <v>17681.41</v>
          </cell>
          <cell r="E673">
            <v>38718</v>
          </cell>
          <cell r="F673" t="str">
            <v>DEPAVE</v>
          </cell>
        </row>
        <row r="674">
          <cell r="A674" t="str">
            <v>17.A.384</v>
          </cell>
          <cell r="B674" t="str">
            <v>Caixa de absorção - 1,0 x 1,0 x 1,0 m</v>
          </cell>
          <cell r="C674" t="str">
            <v xml:space="preserve">UN </v>
          </cell>
          <cell r="D674">
            <v>354</v>
          </cell>
          <cell r="E674">
            <v>38718</v>
          </cell>
          <cell r="F674" t="str">
            <v>DEPAVE</v>
          </cell>
        </row>
        <row r="675">
          <cell r="A675" t="str">
            <v>17.A.385</v>
          </cell>
          <cell r="B675" t="str">
            <v>Cerca de arame farpado, mourão de eucalipto s/ tratamento - 4 fios</v>
          </cell>
          <cell r="C675" t="str">
            <v>M</v>
          </cell>
          <cell r="D675">
            <v>13.1</v>
          </cell>
          <cell r="E675">
            <v>38718</v>
          </cell>
          <cell r="F675" t="str">
            <v>DEPAVE</v>
          </cell>
        </row>
        <row r="676">
          <cell r="A676" t="str">
            <v>17.A.386</v>
          </cell>
          <cell r="B676" t="str">
            <v>Escada hidráulica de concreto armado, conforme detalhe</v>
          </cell>
          <cell r="C676" t="str">
            <v>M</v>
          </cell>
          <cell r="D676">
            <v>208.38</v>
          </cell>
          <cell r="E676">
            <v>38718</v>
          </cell>
          <cell r="F676" t="str">
            <v>DEPAVE</v>
          </cell>
        </row>
        <row r="677">
          <cell r="A677" t="str">
            <v>17.A.387</v>
          </cell>
          <cell r="B677" t="str">
            <v>Caixa de ligação ou inspeção - 1,0 x 1,0 x 0,80 m</v>
          </cell>
          <cell r="C677" t="str">
            <v xml:space="preserve">UN </v>
          </cell>
          <cell r="D677">
            <v>402.78</v>
          </cell>
          <cell r="E677">
            <v>38718</v>
          </cell>
          <cell r="F677" t="str">
            <v>DEPAVE</v>
          </cell>
        </row>
        <row r="678">
          <cell r="A678" t="str">
            <v>17.A.388</v>
          </cell>
          <cell r="B678" t="str">
            <v>Tela soldada galv. - malha 50 x 150 mm c/ diâm. De 3,4 mm</v>
          </cell>
          <cell r="C678" t="str">
            <v>M2</v>
          </cell>
          <cell r="D678">
            <v>14.27</v>
          </cell>
          <cell r="E678">
            <v>38718</v>
          </cell>
          <cell r="F678" t="str">
            <v>DEPAVE</v>
          </cell>
        </row>
        <row r="679">
          <cell r="A679" t="str">
            <v>17.A.389</v>
          </cell>
          <cell r="B679" t="str">
            <v>Chapa de aço galv. Esp. = 2,0 mm</v>
          </cell>
          <cell r="C679" t="str">
            <v>M2</v>
          </cell>
          <cell r="D679">
            <v>90.15</v>
          </cell>
          <cell r="E679">
            <v>38718</v>
          </cell>
          <cell r="F679" t="str">
            <v>DEPAVE</v>
          </cell>
        </row>
        <row r="680">
          <cell r="A680" t="str">
            <v>17.A.390</v>
          </cell>
          <cell r="B680" t="str">
            <v>Escada com pedrisco e troncos de eucalipto</v>
          </cell>
          <cell r="C680" t="str">
            <v>DEGRAU</v>
          </cell>
          <cell r="D680">
            <v>46.81</v>
          </cell>
          <cell r="E680">
            <v>38718</v>
          </cell>
          <cell r="F680" t="str">
            <v>DEPAVE</v>
          </cell>
        </row>
        <row r="681">
          <cell r="A681" t="str">
            <v>17.A.391</v>
          </cell>
          <cell r="B681" t="str">
            <v xml:space="preserve">Madeira em bruto de pinus </v>
          </cell>
          <cell r="C681" t="str">
            <v>M3</v>
          </cell>
          <cell r="D681">
            <v>601.66999999999996</v>
          </cell>
          <cell r="E681">
            <v>38718</v>
          </cell>
          <cell r="F681" t="str">
            <v>DEPAVE</v>
          </cell>
        </row>
        <row r="682">
          <cell r="A682" t="str">
            <v>17.A.392</v>
          </cell>
          <cell r="B682" t="str">
            <v>Caixa de Inspeção 50x50x50cm</v>
          </cell>
          <cell r="C682" t="str">
            <v xml:space="preserve">UN </v>
          </cell>
          <cell r="D682">
            <v>87.63</v>
          </cell>
          <cell r="E682">
            <v>38718</v>
          </cell>
          <cell r="F682" t="str">
            <v>DEPAVE</v>
          </cell>
        </row>
        <row r="683">
          <cell r="A683" t="str">
            <v>17.A.393</v>
          </cell>
          <cell r="B683" t="str">
            <v>Caixa para árvore com banco (3 x 3 m ) DET. 14 B</v>
          </cell>
          <cell r="C683" t="str">
            <v xml:space="preserve">UN </v>
          </cell>
          <cell r="D683">
            <v>1059.01</v>
          </cell>
          <cell r="E683">
            <v>38718</v>
          </cell>
          <cell r="F683" t="str">
            <v>DEPAVE</v>
          </cell>
        </row>
        <row r="684">
          <cell r="A684" t="str">
            <v>17.A.394</v>
          </cell>
          <cell r="B684" t="str">
            <v xml:space="preserve">Muro de arrimo pedra rachão (terra e piso) DET. 32B p/ metro linear com 1 metro de altura </v>
          </cell>
          <cell r="C684" t="str">
            <v>M</v>
          </cell>
          <cell r="D684">
            <v>32.35</v>
          </cell>
          <cell r="E684">
            <v>38718</v>
          </cell>
          <cell r="F684" t="str">
            <v>DEPAVE</v>
          </cell>
        </row>
        <row r="685">
          <cell r="A685" t="str">
            <v>17.A.395</v>
          </cell>
          <cell r="B685" t="str">
            <v xml:space="preserve">Muro de arrimo pedra rachão (terra e piso) DET. 32B p/ metro linear com 1,5 metro de altura </v>
          </cell>
          <cell r="C685" t="str">
            <v>M</v>
          </cell>
          <cell r="D685">
            <v>64.760000000000005</v>
          </cell>
          <cell r="E685">
            <v>38718</v>
          </cell>
          <cell r="F685" t="str">
            <v>DEPAVE</v>
          </cell>
        </row>
        <row r="686">
          <cell r="A686" t="str">
            <v>17.A.396</v>
          </cell>
          <cell r="B686" t="str">
            <v>Eucalipto tratado roliço, d=20cm</v>
          </cell>
          <cell r="C686" t="str">
            <v>M</v>
          </cell>
          <cell r="D686">
            <v>18.260000000000002</v>
          </cell>
          <cell r="E686">
            <v>38718</v>
          </cell>
          <cell r="F686" t="str">
            <v>DEPAVE</v>
          </cell>
        </row>
        <row r="687">
          <cell r="A687" t="str">
            <v>17.A.397</v>
          </cell>
          <cell r="B687" t="str">
            <v>Eucalipto tratado roliço, d=25cm</v>
          </cell>
          <cell r="C687" t="str">
            <v>M</v>
          </cell>
          <cell r="D687">
            <v>27.23</v>
          </cell>
          <cell r="E687">
            <v>38718</v>
          </cell>
          <cell r="F687" t="str">
            <v>DEPAVE</v>
          </cell>
        </row>
        <row r="688">
          <cell r="A688" t="str">
            <v>18.0.000</v>
          </cell>
          <cell r="B688" t="str">
            <v>Brinquedo escorregador rústico, M-27/2,5 - tipo Pacta ou similar - fornec. e instalação</v>
          </cell>
          <cell r="C688" t="str">
            <v>UN</v>
          </cell>
          <cell r="D688" t="str">
            <v xml:space="preserve"> </v>
          </cell>
          <cell r="E688">
            <v>37408</v>
          </cell>
          <cell r="F688" t="str">
            <v>DEPAVE</v>
          </cell>
        </row>
        <row r="689">
          <cell r="A689" t="str">
            <v>18.A.001</v>
          </cell>
          <cell r="B689" t="str">
            <v>Brinquedo ranger, M-33 - tipo Pacta ou similar - fornec. e instalação</v>
          </cell>
          <cell r="C689" t="str">
            <v>UN</v>
          </cell>
          <cell r="D689">
            <v>1965.15</v>
          </cell>
          <cell r="E689">
            <v>38718</v>
          </cell>
          <cell r="F689" t="str">
            <v>DEPAVE</v>
          </cell>
        </row>
        <row r="690">
          <cell r="A690" t="str">
            <v>18.A.002</v>
          </cell>
          <cell r="B690" t="str">
            <v>Brinquedo jungle, M-43 - tipo Pacta ou similar - fornec. e instalação</v>
          </cell>
          <cell r="C690" t="str">
            <v>UN</v>
          </cell>
          <cell r="D690">
            <v>1842.67</v>
          </cell>
          <cell r="E690">
            <v>37408</v>
          </cell>
          <cell r="F690" t="str">
            <v>DEPAVE</v>
          </cell>
        </row>
        <row r="691">
          <cell r="A691" t="str">
            <v>18.A.003</v>
          </cell>
          <cell r="B691" t="str">
            <v>Brinquedo mini centro de atividades "B", M-04 - tipo Pacta ou similar - fornec. e instal.</v>
          </cell>
          <cell r="C691" t="str">
            <v>UN</v>
          </cell>
          <cell r="D691">
            <v>1919.79</v>
          </cell>
          <cell r="E691">
            <v>37408</v>
          </cell>
          <cell r="F691" t="str">
            <v>DEPAVE</v>
          </cell>
        </row>
        <row r="692">
          <cell r="A692" t="str">
            <v>18.A.004</v>
          </cell>
          <cell r="B692" t="str">
            <v>Brinquedo zig-zag, M-14 - tipo Pacta ou similar - fornec. e instalação</v>
          </cell>
          <cell r="C692" t="str">
            <v>UN</v>
          </cell>
          <cell r="D692">
            <v>379.88</v>
          </cell>
          <cell r="E692">
            <v>38718</v>
          </cell>
          <cell r="F692" t="str">
            <v>DEPAVE</v>
          </cell>
        </row>
        <row r="693">
          <cell r="A693" t="str">
            <v>18.A.008</v>
          </cell>
          <cell r="B693" t="str">
            <v>Brinquedo rolete, M-13 - tipo Pacta ou similar - fornec. e instalação</v>
          </cell>
          <cell r="C693" t="str">
            <v>UN</v>
          </cell>
          <cell r="D693">
            <v>426.88</v>
          </cell>
          <cell r="E693">
            <v>38718</v>
          </cell>
          <cell r="F693" t="str">
            <v>DEPAVE</v>
          </cell>
        </row>
        <row r="694">
          <cell r="A694" t="str">
            <v>18.A.009</v>
          </cell>
          <cell r="B694" t="str">
            <v>Aparelho de ginástica, etapa 19 - tipo Pacta ou similar - fornec. e instalação</v>
          </cell>
          <cell r="C694" t="str">
            <v>UN</v>
          </cell>
          <cell r="D694">
            <v>906.96</v>
          </cell>
          <cell r="E694">
            <v>38718</v>
          </cell>
          <cell r="F694" t="str">
            <v>DEPAVE</v>
          </cell>
        </row>
        <row r="695">
          <cell r="A695" t="str">
            <v>18.A.010</v>
          </cell>
          <cell r="B695" t="str">
            <v>Aparelho de ginástica, etapa 8 - tipo Pacta ou similar - fornec. e instalação</v>
          </cell>
          <cell r="C695" t="str">
            <v>UN</v>
          </cell>
          <cell r="D695">
            <v>300.45999999999998</v>
          </cell>
          <cell r="E695">
            <v>38718</v>
          </cell>
          <cell r="F695" t="str">
            <v>DEPAVE</v>
          </cell>
        </row>
        <row r="696">
          <cell r="A696" t="str">
            <v>18.A.011</v>
          </cell>
          <cell r="B696" t="str">
            <v xml:space="preserve">Brinquedo caracol - demarcação de piso c/ epóxi - det. BR-17 </v>
          </cell>
          <cell r="C696" t="str">
            <v>UN</v>
          </cell>
          <cell r="D696">
            <v>220.18</v>
          </cell>
          <cell r="E696">
            <v>38108</v>
          </cell>
          <cell r="F696" t="str">
            <v>EDIF/2</v>
          </cell>
        </row>
        <row r="697">
          <cell r="A697" t="str">
            <v>18.A.012</v>
          </cell>
          <cell r="B697" t="str">
            <v>Brinquedo mini centro de atividades "A", M-03 - tipo Pacta ou similar - fornec. e instal.</v>
          </cell>
          <cell r="C697" t="str">
            <v>UN</v>
          </cell>
          <cell r="D697">
            <v>1177.8800000000001</v>
          </cell>
          <cell r="E697">
            <v>37408</v>
          </cell>
          <cell r="F697" t="str">
            <v>DEPAVE</v>
          </cell>
        </row>
        <row r="698">
          <cell r="A698" t="str">
            <v>18.A.013</v>
          </cell>
          <cell r="B698" t="str">
            <v>Brinquedo gangorrão, M-24/3 - tipo Pacta ou similar - fornec. e instalação</v>
          </cell>
          <cell r="C698" t="str">
            <v>UN</v>
          </cell>
          <cell r="D698">
            <v>481.38</v>
          </cell>
          <cell r="E698">
            <v>38718</v>
          </cell>
          <cell r="F698" t="str">
            <v>DEPAVE</v>
          </cell>
        </row>
        <row r="699">
          <cell r="A699" t="str">
            <v>18.A.014</v>
          </cell>
          <cell r="B699" t="str">
            <v>Brinquedo escorregador rústico, M-27/2,5 - tipo Pacta ou similar - fornec. e instalação</v>
          </cell>
          <cell r="C699" t="str">
            <v>UN</v>
          </cell>
          <cell r="D699">
            <v>544.09</v>
          </cell>
          <cell r="E699">
            <v>37408</v>
          </cell>
          <cell r="F699" t="str">
            <v>DEPAVE</v>
          </cell>
        </row>
        <row r="700">
          <cell r="A700" t="str">
            <v>18.A.015</v>
          </cell>
          <cell r="B700" t="str">
            <v>Aparelho de ginástica, etapa 6 - tipo Pacta ou similar - fornec. e instalação</v>
          </cell>
          <cell r="C700" t="str">
            <v>UN</v>
          </cell>
          <cell r="D700">
            <v>296.95999999999998</v>
          </cell>
          <cell r="E700">
            <v>38718</v>
          </cell>
          <cell r="F700" t="str">
            <v>DEPAVE</v>
          </cell>
        </row>
        <row r="701">
          <cell r="A701" t="str">
            <v>18.A.016</v>
          </cell>
          <cell r="B701" t="str">
            <v>Aparelho de ginástica, etapa 15 - tipo Pacta ou similar - fornec. e instalação</v>
          </cell>
          <cell r="C701" t="str">
            <v>UN</v>
          </cell>
          <cell r="D701">
            <v>381.96</v>
          </cell>
          <cell r="E701">
            <v>38718</v>
          </cell>
          <cell r="F701" t="str">
            <v>DEPAVE</v>
          </cell>
        </row>
        <row r="702">
          <cell r="A702" t="str">
            <v>18.A.017</v>
          </cell>
          <cell r="B702" t="str">
            <v>Brinquedo escada de tubos de concreto - det. BR-29 - fornec. e instalação</v>
          </cell>
          <cell r="C702" t="str">
            <v>UN</v>
          </cell>
          <cell r="D702">
            <v>1443.92</v>
          </cell>
          <cell r="E702">
            <v>38108</v>
          </cell>
          <cell r="F702" t="str">
            <v>DEPAVE</v>
          </cell>
        </row>
        <row r="703">
          <cell r="A703" t="str">
            <v>18.A.018</v>
          </cell>
          <cell r="B703" t="str">
            <v xml:space="preserve">Brinquedo amarelinha - piso pintado em borracha clorada - det. BR-22 </v>
          </cell>
          <cell r="C703" t="str">
            <v>UN</v>
          </cell>
          <cell r="D703">
            <v>188.37</v>
          </cell>
          <cell r="E703">
            <v>37408</v>
          </cell>
          <cell r="F703" t="str">
            <v>DEPAVE</v>
          </cell>
        </row>
        <row r="704">
          <cell r="A704" t="str">
            <v>18.A.019</v>
          </cell>
          <cell r="B704" t="str">
            <v>Pintura c/borracha clorada - brinquedo "amarelinha" - det. BR-22</v>
          </cell>
          <cell r="C704" t="str">
            <v>UN</v>
          </cell>
          <cell r="D704">
            <v>84.87</v>
          </cell>
          <cell r="E704">
            <v>37408</v>
          </cell>
          <cell r="F704" t="str">
            <v>DEPAVE</v>
          </cell>
        </row>
        <row r="705">
          <cell r="A705" t="str">
            <v>18.A.020</v>
          </cell>
          <cell r="B705" t="str">
            <v>Brinquedo jogo da velha - piso pintado c/borracha clorada det BR-53A</v>
          </cell>
          <cell r="C705" t="str">
            <v>UN</v>
          </cell>
          <cell r="D705">
            <v>156.18</v>
          </cell>
          <cell r="E705">
            <v>37408</v>
          </cell>
          <cell r="F705" t="str">
            <v>DEPAVE</v>
          </cell>
        </row>
        <row r="706">
          <cell r="A706" t="str">
            <v>18.A.021</v>
          </cell>
          <cell r="B706" t="str">
            <v>Pintura "jogo da velha" - det. Br-53A</v>
          </cell>
          <cell r="C706" t="str">
            <v>UN</v>
          </cell>
          <cell r="D706">
            <v>80.349999999999994</v>
          </cell>
          <cell r="E706">
            <v>37408</v>
          </cell>
          <cell r="F706" t="str">
            <v>DEPAVE</v>
          </cell>
        </row>
        <row r="707">
          <cell r="A707" t="str">
            <v>18.A.022</v>
          </cell>
          <cell r="B707" t="str">
            <v>Brinquedo caracol - piso pintado c/ borracha clorada - det. BR-17</v>
          </cell>
          <cell r="C707" t="str">
            <v>UN</v>
          </cell>
          <cell r="D707">
            <v>339.76</v>
          </cell>
          <cell r="E707">
            <v>37408</v>
          </cell>
          <cell r="F707" t="str">
            <v>DEPAVE</v>
          </cell>
        </row>
        <row r="708">
          <cell r="A708" t="str">
            <v>18.A.023</v>
          </cell>
          <cell r="B708" t="str">
            <v>Pintura "caracol" c/borracha clorada - BR-17</v>
          </cell>
          <cell r="C708" t="str">
            <v>UN</v>
          </cell>
          <cell r="D708">
            <v>104.98</v>
          </cell>
          <cell r="E708">
            <v>37408</v>
          </cell>
          <cell r="F708" t="str">
            <v>DEPAVE</v>
          </cell>
        </row>
        <row r="709">
          <cell r="A709" t="str">
            <v>18.A.024</v>
          </cell>
          <cell r="B709" t="str">
            <v>Amarelinha - demarcação de piso - det. BR-15</v>
          </cell>
          <cell r="C709" t="str">
            <v>UN</v>
          </cell>
          <cell r="D709">
            <v>31.17</v>
          </cell>
          <cell r="E709">
            <v>37408</v>
          </cell>
          <cell r="F709" t="str">
            <v>DEPAVE</v>
          </cell>
        </row>
        <row r="710">
          <cell r="A710" t="str">
            <v>18.A.025</v>
          </cell>
          <cell r="B710" t="str">
            <v xml:space="preserve">Escorregador grande com 4m - estrut. metálica - fornec. e instalação </v>
          </cell>
          <cell r="C710" t="str">
            <v>UN</v>
          </cell>
          <cell r="D710">
            <v>230.9</v>
          </cell>
          <cell r="E710">
            <v>35444</v>
          </cell>
          <cell r="F710" t="str">
            <v>DEPAVE</v>
          </cell>
        </row>
        <row r="711">
          <cell r="A711" t="str">
            <v>18.A.026</v>
          </cell>
          <cell r="B711" t="str">
            <v xml:space="preserve">Foguetinho espacial - estrut. metálica - fornec. e instalação </v>
          </cell>
          <cell r="C711" t="str">
            <v>UN</v>
          </cell>
          <cell r="D711">
            <v>527.75</v>
          </cell>
          <cell r="E711">
            <v>37408</v>
          </cell>
          <cell r="F711" t="str">
            <v>DEPAVE</v>
          </cell>
        </row>
        <row r="712">
          <cell r="A712" t="str">
            <v>18.A.027</v>
          </cell>
          <cell r="B712" t="str">
            <v xml:space="preserve">Gaiola labirinto grande - estrut. metálica - fornec. e instalação </v>
          </cell>
          <cell r="C712" t="str">
            <v>UN</v>
          </cell>
          <cell r="D712">
            <v>580.98</v>
          </cell>
          <cell r="E712">
            <v>37408</v>
          </cell>
          <cell r="F712" t="str">
            <v>DEPAVE</v>
          </cell>
        </row>
        <row r="713">
          <cell r="A713" t="str">
            <v>18.A.028</v>
          </cell>
          <cell r="B713" t="str">
            <v>Lambretinha c/ 3 pranchas - estrut. metálica - fornec. e instalação</v>
          </cell>
          <cell r="C713" t="str">
            <v>UN</v>
          </cell>
          <cell r="D713">
            <v>612.1</v>
          </cell>
          <cell r="E713">
            <v>37408</v>
          </cell>
          <cell r="F713" t="str">
            <v>DEPAVE</v>
          </cell>
        </row>
        <row r="714">
          <cell r="A714" t="str">
            <v>18.A.029</v>
          </cell>
          <cell r="B714" t="str">
            <v xml:space="preserve">Gangorra tubular c/ 4 pranchas - estrut. metálica - fornec. e instalação </v>
          </cell>
          <cell r="C714" t="str">
            <v>UN</v>
          </cell>
          <cell r="D714">
            <v>487.79</v>
          </cell>
          <cell r="E714">
            <v>38108</v>
          </cell>
          <cell r="F714" t="str">
            <v>DEPAVE</v>
          </cell>
        </row>
        <row r="715">
          <cell r="A715" t="str">
            <v>18.A.030</v>
          </cell>
          <cell r="B715" t="str">
            <v>Escorregador médio c/ 2m, leito inox - estrut. metálica - fornec. e instalação</v>
          </cell>
          <cell r="C715" t="str">
            <v>UN</v>
          </cell>
          <cell r="D715">
            <v>240.47</v>
          </cell>
          <cell r="E715">
            <v>36526</v>
          </cell>
          <cell r="F715" t="str">
            <v>DEPAVE</v>
          </cell>
        </row>
        <row r="716">
          <cell r="A716" t="str">
            <v>18.A.031</v>
          </cell>
          <cell r="B716" t="str">
            <v>Brinquedo amarelinha, incl. pintura em epóxi - det. BR-15</v>
          </cell>
          <cell r="C716" t="str">
            <v>UN</v>
          </cell>
          <cell r="D716">
            <v>778.4</v>
          </cell>
          <cell r="E716">
            <v>38108</v>
          </cell>
          <cell r="F716" t="str">
            <v>DEPAVE</v>
          </cell>
        </row>
        <row r="717">
          <cell r="A717" t="str">
            <v>18.A.032</v>
          </cell>
          <cell r="B717" t="str">
            <v>Tanque de areia sem mureta - r = 4,50 m  -  det. TA-2</v>
          </cell>
          <cell r="C717" t="str">
            <v>UN</v>
          </cell>
          <cell r="D717">
            <v>4962.99</v>
          </cell>
          <cell r="E717">
            <v>37408</v>
          </cell>
          <cell r="F717" t="str">
            <v>DEPAVE</v>
          </cell>
        </row>
        <row r="718">
          <cell r="A718" t="str">
            <v>18.A.034</v>
          </cell>
          <cell r="B718" t="str">
            <v>Tanque de areia sem mureta - r = 5,0 m - det TA-2</v>
          </cell>
          <cell r="C718" t="str">
            <v>UN</v>
          </cell>
          <cell r="D718">
            <v>6638.2</v>
          </cell>
          <cell r="E718">
            <v>37408</v>
          </cell>
          <cell r="F718" t="str">
            <v>DEPAVE</v>
          </cell>
        </row>
        <row r="719">
          <cell r="A719" t="str">
            <v>18.A.035</v>
          </cell>
          <cell r="B719" t="str">
            <v>Tanque de areia sem mureta - r = 10,0 m - det TA-2</v>
          </cell>
          <cell r="C719" t="str">
            <v>UN</v>
          </cell>
          <cell r="D719">
            <v>23977.67</v>
          </cell>
          <cell r="E719">
            <v>37408</v>
          </cell>
          <cell r="F719" t="str">
            <v>DEPAVE</v>
          </cell>
        </row>
        <row r="720">
          <cell r="A720" t="str">
            <v>18.A.036</v>
          </cell>
          <cell r="B720" t="str">
            <v>Brinquedo caracol - piso pintado c/ resina epóxi - det BR-17</v>
          </cell>
          <cell r="C720" t="str">
            <v>UN</v>
          </cell>
          <cell r="D720">
            <v>394.02</v>
          </cell>
          <cell r="E720">
            <v>38718</v>
          </cell>
          <cell r="F720" t="str">
            <v>DEPAVE</v>
          </cell>
        </row>
        <row r="721">
          <cell r="A721" t="str">
            <v>18.A.037</v>
          </cell>
          <cell r="B721" t="str">
            <v>Tanque de areia sem mureta - r = 7,50 m - det TA-2</v>
          </cell>
          <cell r="C721" t="str">
            <v>UN</v>
          </cell>
          <cell r="D721">
            <v>13954.48</v>
          </cell>
          <cell r="E721">
            <v>37408</v>
          </cell>
          <cell r="F721" t="str">
            <v>DEPAVE</v>
          </cell>
        </row>
        <row r="722">
          <cell r="A722" t="str">
            <v>18.A.038</v>
          </cell>
          <cell r="B722" t="str">
            <v xml:space="preserve">Brinquedo "gaiola labirinto" pequena - 1,50 x 2,00 x 1,50 m - fornec. e instalação </v>
          </cell>
          <cell r="C722" t="str">
            <v>UN</v>
          </cell>
          <cell r="D722">
            <v>577.36</v>
          </cell>
          <cell r="E722">
            <v>37408</v>
          </cell>
          <cell r="F722" t="str">
            <v>EDIF</v>
          </cell>
        </row>
        <row r="723">
          <cell r="A723" t="str">
            <v>18.A.039</v>
          </cell>
          <cell r="B723" t="str">
            <v>Gangorra tubular c/ 2 pranchas - fornec. e instalação</v>
          </cell>
          <cell r="C723" t="str">
            <v>UN</v>
          </cell>
          <cell r="D723">
            <v>327.5</v>
          </cell>
          <cell r="E723">
            <v>37408</v>
          </cell>
          <cell r="F723" t="str">
            <v>DEPAVE</v>
          </cell>
        </row>
        <row r="724">
          <cell r="A724" t="str">
            <v>18.A.040</v>
          </cell>
          <cell r="B724" t="str">
            <v xml:space="preserve">PASSOU P/ TABELA N. 31 - 18.14.24 - Gaiola labirinto media - estrut. metálica </v>
          </cell>
          <cell r="C724" t="str">
            <v>UN</v>
          </cell>
          <cell r="D724">
            <v>216.1</v>
          </cell>
          <cell r="E724">
            <v>35454</v>
          </cell>
          <cell r="F724" t="str">
            <v>DEPAVE</v>
          </cell>
        </row>
        <row r="725">
          <cell r="A725" t="str">
            <v>18.A.041</v>
          </cell>
          <cell r="B725" t="str">
            <v>Escada vertical com 4 corpos - estrut. metálica - fornec. e instalação</v>
          </cell>
          <cell r="C725" t="str">
            <v>UN</v>
          </cell>
          <cell r="D725">
            <v>238.68</v>
          </cell>
          <cell r="E725">
            <v>35455</v>
          </cell>
          <cell r="F725" t="str">
            <v>DEPAVE</v>
          </cell>
        </row>
        <row r="726">
          <cell r="A726" t="str">
            <v>18.A.042</v>
          </cell>
          <cell r="B726" t="str">
            <v>PASSOU P/ TABELA N. 31 - 18.14.22 - Escada horizontal media - estrut. metálica</v>
          </cell>
          <cell r="C726" t="str">
            <v>UN</v>
          </cell>
          <cell r="D726">
            <v>205.58</v>
          </cell>
          <cell r="E726">
            <v>35456</v>
          </cell>
          <cell r="F726" t="str">
            <v>DEPAVE</v>
          </cell>
        </row>
        <row r="727">
          <cell r="A727" t="str">
            <v>18.A.043</v>
          </cell>
          <cell r="B727" t="str">
            <v xml:space="preserve">Gaiola cilíndrica - estrut. metálica - fornec. e instalação </v>
          </cell>
          <cell r="C727" t="str">
            <v>UN</v>
          </cell>
          <cell r="D727">
            <v>586.47</v>
          </cell>
          <cell r="E727">
            <v>37408</v>
          </cell>
          <cell r="F727" t="str">
            <v>DEPAVE</v>
          </cell>
        </row>
        <row r="728">
          <cell r="A728" t="str">
            <v>18.A.044</v>
          </cell>
          <cell r="B728" t="str">
            <v>Barra fixa com 3 alturas - estrut. metálica - fornec. e instalação</v>
          </cell>
          <cell r="C728" t="str">
            <v>UN</v>
          </cell>
          <cell r="D728">
            <v>385.7</v>
          </cell>
          <cell r="E728">
            <v>37408</v>
          </cell>
          <cell r="F728" t="str">
            <v>DEPAVE</v>
          </cell>
        </row>
        <row r="729">
          <cell r="A729" t="str">
            <v>18.A.045</v>
          </cell>
          <cell r="B729" t="str">
            <v>Brinquedo centro de atividades "B", M-02 - tipo Pacta ou similar</v>
          </cell>
          <cell r="C729" t="str">
            <v>UN</v>
          </cell>
          <cell r="D729">
            <v>3451.48</v>
          </cell>
          <cell r="E729">
            <v>38718</v>
          </cell>
          <cell r="F729" t="str">
            <v>DEPAVE</v>
          </cell>
        </row>
        <row r="730">
          <cell r="A730" t="str">
            <v>18.A.046</v>
          </cell>
          <cell r="B730" t="str">
            <v>Retirada de brinquedo</v>
          </cell>
          <cell r="C730" t="str">
            <v>UN</v>
          </cell>
          <cell r="D730">
            <v>13.8</v>
          </cell>
          <cell r="E730">
            <v>38108</v>
          </cell>
          <cell r="F730" t="str">
            <v>EDIF</v>
          </cell>
        </row>
        <row r="731">
          <cell r="A731" t="str">
            <v>18.A.047</v>
          </cell>
          <cell r="B731" t="str">
            <v>Recolocação de brinquedo</v>
          </cell>
          <cell r="C731" t="str">
            <v>UN</v>
          </cell>
          <cell r="D731">
            <v>9.82</v>
          </cell>
          <cell r="E731">
            <v>37408</v>
          </cell>
          <cell r="F731" t="str">
            <v>EDIF</v>
          </cell>
        </row>
        <row r="732">
          <cell r="A732" t="str">
            <v>18.A.048</v>
          </cell>
          <cell r="B732" t="str">
            <v>Protetor para árvores - conforme detalhe</v>
          </cell>
          <cell r="C732" t="str">
            <v>UN</v>
          </cell>
          <cell r="D732">
            <v>335.13</v>
          </cell>
          <cell r="E732">
            <v>36526</v>
          </cell>
          <cell r="F732" t="str">
            <v>EDIF</v>
          </cell>
        </row>
        <row r="733">
          <cell r="A733" t="str">
            <v>18.A.049</v>
          </cell>
          <cell r="B733" t="str">
            <v>Brinquedo escorregador rústico M-27/2,0 - Tipo Pacta ou similar - fornec. e instal.</v>
          </cell>
          <cell r="C733" t="str">
            <v>UN</v>
          </cell>
          <cell r="D733">
            <v>690.96</v>
          </cell>
          <cell r="E733">
            <v>38718</v>
          </cell>
          <cell r="F733" t="str">
            <v>DEPAVE</v>
          </cell>
        </row>
        <row r="734">
          <cell r="A734" t="str">
            <v>18.A.050</v>
          </cell>
          <cell r="B734" t="str">
            <v>Brinquedo túnel do tempo M-32 - Tipo Pacta ou similar - fornec. e instalação</v>
          </cell>
          <cell r="C734" t="str">
            <v>UN</v>
          </cell>
          <cell r="D734">
            <v>587.69000000000005</v>
          </cell>
          <cell r="E734">
            <v>37408</v>
          </cell>
          <cell r="F734" t="str">
            <v>DEPAVE</v>
          </cell>
        </row>
        <row r="735">
          <cell r="A735" t="str">
            <v>18.A.051</v>
          </cell>
          <cell r="B735" t="str">
            <v>Brinquedo centro de atividades "A" M-01 - Tipo Pacta ou similar - fornec. e instalação</v>
          </cell>
          <cell r="C735" t="str">
            <v>UN</v>
          </cell>
          <cell r="D735">
            <v>3197.81</v>
          </cell>
          <cell r="E735">
            <v>38718</v>
          </cell>
          <cell r="F735" t="str">
            <v>DEPAVE</v>
          </cell>
        </row>
        <row r="736">
          <cell r="A736" t="str">
            <v>18.A.052</v>
          </cell>
          <cell r="B736" t="str">
            <v>Banco rústico para jardim, M-25 ou similar - fornec. e instalação</v>
          </cell>
          <cell r="C736" t="str">
            <v>UN</v>
          </cell>
          <cell r="D736">
            <v>265.17</v>
          </cell>
          <cell r="E736">
            <v>37408</v>
          </cell>
          <cell r="F736" t="str">
            <v>DEPAVE</v>
          </cell>
        </row>
        <row r="737">
          <cell r="A737" t="str">
            <v>18.A.053</v>
          </cell>
          <cell r="B737" t="str">
            <v>Escada horizontal flutuante, Tipo Pacta - M-40 ou similar - fornec. e instalação</v>
          </cell>
          <cell r="C737" t="str">
            <v>UN</v>
          </cell>
          <cell r="D737">
            <v>767.48</v>
          </cell>
          <cell r="E737">
            <v>38718</v>
          </cell>
          <cell r="F737" t="str">
            <v>DEPAVE</v>
          </cell>
        </row>
        <row r="738">
          <cell r="A738" t="str">
            <v>18.A.054</v>
          </cell>
          <cell r="B738" t="str">
            <v>Barra dupla de 2 níveis, Tipo Pacta - M-16 ou similar - fornec. e instalação</v>
          </cell>
          <cell r="C738" t="str">
            <v>UN</v>
          </cell>
          <cell r="D738">
            <v>267.27</v>
          </cell>
          <cell r="E738">
            <v>38108</v>
          </cell>
          <cell r="F738" t="str">
            <v>DEPAVE</v>
          </cell>
        </row>
        <row r="739">
          <cell r="A739" t="str">
            <v>18.A.055</v>
          </cell>
          <cell r="B739" t="str">
            <v>Paralelas, Tipo Pacta  - M-17 ou similar - fornec. e instalação</v>
          </cell>
          <cell r="C739" t="str">
            <v>UN</v>
          </cell>
          <cell r="D739">
            <v>245.46</v>
          </cell>
          <cell r="E739">
            <v>37408</v>
          </cell>
          <cell r="F739" t="str">
            <v>DEPAVE</v>
          </cell>
        </row>
        <row r="740">
          <cell r="A740" t="str">
            <v>18.A.056</v>
          </cell>
          <cell r="B740" t="str">
            <v>Argolas, Tipo Pacta - M-35 ou similar - fornec. e instalação</v>
          </cell>
          <cell r="C740" t="str">
            <v>UN</v>
          </cell>
          <cell r="D740">
            <v>670.45</v>
          </cell>
          <cell r="E740">
            <v>38718</v>
          </cell>
          <cell r="F740" t="str">
            <v>DEPAVE</v>
          </cell>
        </row>
        <row r="741">
          <cell r="A741" t="str">
            <v>18.A.057</v>
          </cell>
          <cell r="B741" t="str">
            <v>Balanço Duplo - M10/02 - Tipo Pacta ou similar - fornec. e instalação</v>
          </cell>
          <cell r="C741" t="str">
            <v>UN</v>
          </cell>
          <cell r="D741">
            <v>665.98</v>
          </cell>
          <cell r="E741">
            <v>38718</v>
          </cell>
          <cell r="F741" t="str">
            <v>DEPAVE</v>
          </cell>
        </row>
        <row r="742">
          <cell r="A742" t="str">
            <v>18.A.058</v>
          </cell>
          <cell r="B742" t="str">
            <v>Escada árvore - M-07 - Tipo Pacta ou similar - fornec. e instalação</v>
          </cell>
          <cell r="C742" t="str">
            <v>UN</v>
          </cell>
          <cell r="D742">
            <v>350.09</v>
          </cell>
          <cell r="E742">
            <v>37408</v>
          </cell>
          <cell r="F742" t="str">
            <v>DEPAVE</v>
          </cell>
        </row>
        <row r="743">
          <cell r="A743" t="str">
            <v>18.A.059</v>
          </cell>
          <cell r="B743" t="str">
            <v>Gangorra dupla M-24/02 - Tipo Pacta ou similar - fornec. e instalação</v>
          </cell>
          <cell r="C743" t="str">
            <v>UN</v>
          </cell>
          <cell r="D743">
            <v>595.51</v>
          </cell>
          <cell r="E743">
            <v>38718</v>
          </cell>
          <cell r="F743" t="str">
            <v>DEPAVE</v>
          </cell>
        </row>
        <row r="744">
          <cell r="A744" t="str">
            <v>18.A.060</v>
          </cell>
          <cell r="B744" t="str">
            <v>Cabana dos 7 anões, M-05 ou similar - fornec. e instalação</v>
          </cell>
          <cell r="C744" t="str">
            <v>UN</v>
          </cell>
          <cell r="D744">
            <v>1018.63</v>
          </cell>
          <cell r="E744">
            <v>37408</v>
          </cell>
          <cell r="F744" t="str">
            <v>DEPAVE</v>
          </cell>
        </row>
        <row r="745">
          <cell r="A745" t="str">
            <v>18.A.061</v>
          </cell>
          <cell r="B745" t="str">
            <v>Recuperação dos bancos em alv. c/ assento em madeira - Chac. das Flores</v>
          </cell>
          <cell r="C745" t="str">
            <v>GL</v>
          </cell>
          <cell r="D745">
            <v>644.94000000000005</v>
          </cell>
          <cell r="E745">
            <v>36526</v>
          </cell>
          <cell r="F745" t="str">
            <v>DEPAVE</v>
          </cell>
        </row>
        <row r="746">
          <cell r="A746" t="str">
            <v>18.A.062</v>
          </cell>
          <cell r="B746" t="str">
            <v>Brinquedo ponte oscilante de penhasco - M-09 - Tipo Pacta ou similar - fornec. e instal.</v>
          </cell>
          <cell r="C746" t="str">
            <v>UN</v>
          </cell>
          <cell r="D746">
            <v>774.74</v>
          </cell>
          <cell r="E746">
            <v>36526</v>
          </cell>
          <cell r="F746" t="str">
            <v>DEPAVE</v>
          </cell>
        </row>
        <row r="747">
          <cell r="A747" t="str">
            <v>18.A.063</v>
          </cell>
          <cell r="B747" t="str">
            <v>Brinquedo jangadinha - M-11 - Tipo Pacta ou similar - fornec. e instalação</v>
          </cell>
          <cell r="C747" t="str">
            <v>UN</v>
          </cell>
          <cell r="D747">
            <v>344.54</v>
          </cell>
          <cell r="E747">
            <v>36526</v>
          </cell>
          <cell r="F747" t="str">
            <v>DEPAVE</v>
          </cell>
        </row>
        <row r="748">
          <cell r="A748" t="str">
            <v>18.A.064</v>
          </cell>
          <cell r="B748" t="str">
            <v>Brinquedo escada em arco - M-18 ou similar - fornec. e instalação</v>
          </cell>
          <cell r="C748" t="str">
            <v>UN</v>
          </cell>
          <cell r="D748">
            <v>445.61</v>
          </cell>
          <cell r="E748">
            <v>37408</v>
          </cell>
          <cell r="F748" t="str">
            <v>DEPAVE</v>
          </cell>
        </row>
        <row r="749">
          <cell r="A749" t="str">
            <v>18.A.065</v>
          </cell>
          <cell r="B749" t="str">
            <v>Barreira dupla inclinada - M-20 - Tipo Pacta ou similar - fornec. e instalação</v>
          </cell>
          <cell r="C749" t="str">
            <v>UN</v>
          </cell>
          <cell r="D749">
            <v>851.22</v>
          </cell>
          <cell r="E749">
            <v>36526</v>
          </cell>
          <cell r="F749" t="str">
            <v>DEPAVE</v>
          </cell>
        </row>
        <row r="750">
          <cell r="A750" t="str">
            <v>18.A.066</v>
          </cell>
          <cell r="B750" t="str">
            <v>Brinquedo Jipão - M-23 - Tipo Pacta ou similar - fornec. e instalação</v>
          </cell>
          <cell r="C750" t="str">
            <v>UN</v>
          </cell>
          <cell r="D750">
            <v>1114.1199999999999</v>
          </cell>
          <cell r="E750">
            <v>36526</v>
          </cell>
          <cell r="F750" t="str">
            <v>DEPAVE</v>
          </cell>
        </row>
        <row r="751">
          <cell r="A751" t="str">
            <v>18.A.067</v>
          </cell>
          <cell r="B751" t="str">
            <v>Aparelho de ginástica abdominal - etapa 11 - Tipo Pacta ou similar - fornec. e instal.</v>
          </cell>
          <cell r="C751" t="str">
            <v>UN</v>
          </cell>
          <cell r="D751">
            <v>767.98</v>
          </cell>
          <cell r="E751">
            <v>38718</v>
          </cell>
          <cell r="F751" t="str">
            <v>DEPAVE</v>
          </cell>
        </row>
        <row r="752">
          <cell r="A752" t="str">
            <v>18.A.068</v>
          </cell>
          <cell r="B752" t="str">
            <v>Aparelho barra fixa - etapa 8.1 - Tipo Pacta ou similar - fornec. e instalação</v>
          </cell>
          <cell r="C752" t="str">
            <v>UN</v>
          </cell>
          <cell r="D752">
            <v>147.53</v>
          </cell>
          <cell r="E752">
            <v>36526</v>
          </cell>
          <cell r="F752" t="str">
            <v>DEPAVE</v>
          </cell>
        </row>
        <row r="753">
          <cell r="A753" t="str">
            <v>18.A.069</v>
          </cell>
          <cell r="B753" t="str">
            <v>Mesa rústica para jardim - M 26 - Tipo Pacta ou similar - fornec. e instalação</v>
          </cell>
          <cell r="C753" t="str">
            <v>UN</v>
          </cell>
          <cell r="D753">
            <v>486.82</v>
          </cell>
          <cell r="E753">
            <v>37408</v>
          </cell>
          <cell r="F753" t="str">
            <v>DEPAVE</v>
          </cell>
        </row>
        <row r="754">
          <cell r="A754" t="str">
            <v>18.A.070</v>
          </cell>
          <cell r="B754" t="str">
            <v>USAR O ITEM 18.A.055 - Barra de Equlibrio - M-17 - Tipo Pacta ou similiar -fornec. e instalação</v>
          </cell>
          <cell r="C754" t="str">
            <v>UN</v>
          </cell>
          <cell r="D754">
            <v>1254.71</v>
          </cell>
          <cell r="E754">
            <v>37408</v>
          </cell>
          <cell r="F754" t="str">
            <v>DEPAVE</v>
          </cell>
        </row>
        <row r="755">
          <cell r="A755" t="str">
            <v>18.A.071</v>
          </cell>
          <cell r="B755" t="str">
            <v>Balanço Triplo - M-08 - Tipo Pacta ou similiar - Fornec. e instalação</v>
          </cell>
          <cell r="C755" t="str">
            <v>UN</v>
          </cell>
          <cell r="D755">
            <v>897.19</v>
          </cell>
          <cell r="E755">
            <v>38718</v>
          </cell>
          <cell r="F755" t="str">
            <v>DEPAVE</v>
          </cell>
        </row>
        <row r="756">
          <cell r="A756" t="str">
            <v>18.A.072</v>
          </cell>
          <cell r="B756" t="str">
            <v>Multifuncional acoplado tipo Pacta ou similar - Fornec. e instalação</v>
          </cell>
          <cell r="C756" t="str">
            <v>UN</v>
          </cell>
          <cell r="D756">
            <v>3971.25</v>
          </cell>
          <cell r="E756">
            <v>37408</v>
          </cell>
          <cell r="F756" t="str">
            <v>DEPAVE</v>
          </cell>
        </row>
        <row r="757">
          <cell r="A757" t="str">
            <v>18.A.073</v>
          </cell>
          <cell r="B757" t="str">
            <v>Aparelho de ginástica  - etapa 14 - Tipo Pacta ou similar - fornec. e instal.</v>
          </cell>
          <cell r="C757" t="str">
            <v>UN</v>
          </cell>
          <cell r="D757">
            <v>356.46</v>
          </cell>
          <cell r="E757">
            <v>38718</v>
          </cell>
          <cell r="F757" t="str">
            <v>DEPAVE</v>
          </cell>
        </row>
        <row r="758">
          <cell r="A758" t="str">
            <v>18.A.074</v>
          </cell>
          <cell r="B758" t="str">
            <v xml:space="preserve">Aparelho de ginástica - etapa 09 - Tipo Pacta ou similar  -  fornec. e instalação </v>
          </cell>
          <cell r="C758" t="str">
            <v>UN</v>
          </cell>
          <cell r="D758">
            <v>421.96</v>
          </cell>
          <cell r="E758">
            <v>38718</v>
          </cell>
          <cell r="F758" t="str">
            <v>DEPAVE</v>
          </cell>
        </row>
        <row r="759">
          <cell r="A759" t="str">
            <v>18.A.075</v>
          </cell>
          <cell r="B759" t="str">
            <v>Brinquedo Upa Upa Duplo - M 34/2 - Tipo Pacta ou similar - fornec. e instalação</v>
          </cell>
          <cell r="C759" t="str">
            <v>UN</v>
          </cell>
          <cell r="D759">
            <v>1752.81</v>
          </cell>
          <cell r="E759">
            <v>38718</v>
          </cell>
          <cell r="F759" t="str">
            <v>DEPAVE</v>
          </cell>
        </row>
        <row r="760">
          <cell r="A760" t="str">
            <v>18.A.076</v>
          </cell>
          <cell r="B760" t="str">
            <v>Brinquedo Samurai - M 46 - Tipo Pacta ou similar - fornec. e instalação</v>
          </cell>
          <cell r="C760" t="str">
            <v>UN</v>
          </cell>
          <cell r="D760">
            <v>886.48</v>
          </cell>
          <cell r="E760">
            <v>37408</v>
          </cell>
          <cell r="F760" t="str">
            <v>DEPAVE</v>
          </cell>
        </row>
        <row r="761">
          <cell r="A761" t="str">
            <v>18.A.077</v>
          </cell>
          <cell r="B761" t="str">
            <v>Brinquedo Casa do Tarzan - M 45 - Tipo Pacta ou similar - fornec. e instalação</v>
          </cell>
          <cell r="C761" t="str">
            <v>UN</v>
          </cell>
          <cell r="D761">
            <v>3243.81</v>
          </cell>
          <cell r="E761">
            <v>38718</v>
          </cell>
          <cell r="F761" t="str">
            <v>DEPAVE</v>
          </cell>
        </row>
        <row r="762">
          <cell r="A762" t="str">
            <v>18.A.078</v>
          </cell>
          <cell r="B762" t="str">
            <v>Brinquedo Paraquedas  - M 38 - Tipo Pacta ou similar - fornec. e instalação</v>
          </cell>
          <cell r="C762" t="str">
            <v>UN</v>
          </cell>
          <cell r="D762">
            <v>1708.41</v>
          </cell>
          <cell r="E762">
            <v>37408</v>
          </cell>
          <cell r="F762" t="str">
            <v>DEPAVE</v>
          </cell>
        </row>
        <row r="763">
          <cell r="A763" t="str">
            <v>18.A.079</v>
          </cell>
          <cell r="B763" t="str">
            <v>Brinquedo Ponte de Desfiladeiro  - M 29 - Tipo Pacta ou similar - fornec. e instalação</v>
          </cell>
          <cell r="C763" t="str">
            <v>UN</v>
          </cell>
          <cell r="D763">
            <v>591.62</v>
          </cell>
          <cell r="E763">
            <v>37408</v>
          </cell>
          <cell r="F763" t="str">
            <v>DEPAVE</v>
          </cell>
        </row>
        <row r="764">
          <cell r="A764" t="str">
            <v>18.A.080</v>
          </cell>
          <cell r="B764" t="str">
            <v>Brinquedo Benedito Abbud - M 06 - Tipo Pacta ou similar - fornec. e instalação</v>
          </cell>
          <cell r="C764" t="str">
            <v>UN</v>
          </cell>
          <cell r="D764">
            <v>1754.37</v>
          </cell>
          <cell r="E764">
            <v>38108</v>
          </cell>
          <cell r="F764" t="str">
            <v>DEPAVE</v>
          </cell>
        </row>
        <row r="765">
          <cell r="A765" t="str">
            <v>18.A.081</v>
          </cell>
          <cell r="B765" t="str">
            <v>Aparelho de ginástica - etapa 10 - Tipo Pacta ou similar  -  fornec. e instalação</v>
          </cell>
          <cell r="C765" t="str">
            <v>UN</v>
          </cell>
          <cell r="D765">
            <v>363.96</v>
          </cell>
          <cell r="E765">
            <v>38718</v>
          </cell>
          <cell r="F765" t="str">
            <v>DEPAVE</v>
          </cell>
        </row>
        <row r="766">
          <cell r="A766" t="str">
            <v>18.A.082</v>
          </cell>
          <cell r="B766" t="str">
            <v>Brinquedo Cavalinho - Z01 - Tipo Pacta ou similar -  fornec. e instalação</v>
          </cell>
          <cell r="C766" t="str">
            <v>UN</v>
          </cell>
          <cell r="D766">
            <v>373.28</v>
          </cell>
          <cell r="E766">
            <v>37408</v>
          </cell>
          <cell r="F766" t="str">
            <v>DEPAVE</v>
          </cell>
        </row>
        <row r="767">
          <cell r="A767" t="str">
            <v>18.A.083</v>
          </cell>
          <cell r="B767" t="str">
            <v>Brinquedo Girafa - Z02 - Tipo Pacta ou similar -  fornec. e instalação</v>
          </cell>
          <cell r="C767" t="str">
            <v>UN</v>
          </cell>
          <cell r="D767">
            <v>397.94</v>
          </cell>
          <cell r="E767">
            <v>37408</v>
          </cell>
          <cell r="F767" t="str">
            <v>DEPAVE</v>
          </cell>
        </row>
        <row r="768">
          <cell r="A768" t="str">
            <v>18.A.084</v>
          </cell>
          <cell r="B768" t="str">
            <v>Brinquedo Elefante - Z03 - Tipo Pacta ou similar -  fornec. e instalação</v>
          </cell>
          <cell r="C768" t="str">
            <v>UN</v>
          </cell>
          <cell r="D768">
            <v>426.71</v>
          </cell>
          <cell r="E768">
            <v>37408</v>
          </cell>
          <cell r="F768" t="str">
            <v>DEPAVE</v>
          </cell>
        </row>
        <row r="769">
          <cell r="A769" t="str">
            <v>18.A.085</v>
          </cell>
          <cell r="B769" t="str">
            <v>Brinquedo Aranha - Z04 - Tipo Pacta ou similar -  fornec. e instalação</v>
          </cell>
          <cell r="C769" t="str">
            <v>UN</v>
          </cell>
          <cell r="D769">
            <v>462.07</v>
          </cell>
          <cell r="E769">
            <v>38718</v>
          </cell>
          <cell r="F769" t="str">
            <v>DEPAVE</v>
          </cell>
        </row>
        <row r="770">
          <cell r="A770" t="str">
            <v>18.A.086</v>
          </cell>
          <cell r="B770" t="str">
            <v>Brinquedo Rino - Z05 - Tipo Pacta ou similar -  fornec. e instalação</v>
          </cell>
          <cell r="C770" t="str">
            <v>UN</v>
          </cell>
          <cell r="D770">
            <v>426.71</v>
          </cell>
          <cell r="E770">
            <v>37408</v>
          </cell>
          <cell r="F770" t="str">
            <v>DEPAVE</v>
          </cell>
        </row>
        <row r="771">
          <cell r="A771" t="str">
            <v>18.A.087</v>
          </cell>
          <cell r="B771" t="str">
            <v>Brinquedo Jacaré - Z06 - Tipo Pacta ou similar -  fornec. e instalação</v>
          </cell>
          <cell r="C771" t="str">
            <v>UN</v>
          </cell>
          <cell r="D771">
            <v>372.07</v>
          </cell>
          <cell r="E771">
            <v>38718</v>
          </cell>
          <cell r="F771" t="str">
            <v>DEPAVE</v>
          </cell>
        </row>
        <row r="772">
          <cell r="A772" t="str">
            <v>18.A.088</v>
          </cell>
          <cell r="B772" t="str">
            <v>Brinquedo Escada Horizontal - M-19 -Tipo Pacta ou similar - fornec. e instalação</v>
          </cell>
          <cell r="C772" t="str">
            <v>UN</v>
          </cell>
          <cell r="D772">
            <v>531.97</v>
          </cell>
          <cell r="E772">
            <v>37408</v>
          </cell>
          <cell r="F772" t="str">
            <v>DEPAVE</v>
          </cell>
        </row>
        <row r="773">
          <cell r="A773" t="str">
            <v>18.A.089</v>
          </cell>
          <cell r="B773" t="str">
            <v>Brinquedo Gangorra simples - M-24/01 ou similar - fornec. e instalação</v>
          </cell>
          <cell r="C773" t="str">
            <v>UN</v>
          </cell>
          <cell r="D773">
            <v>198.38</v>
          </cell>
          <cell r="E773">
            <v>37408</v>
          </cell>
          <cell r="F773" t="str">
            <v>DEPAVE</v>
          </cell>
        </row>
        <row r="774">
          <cell r="A774" t="str">
            <v>18.A.090</v>
          </cell>
          <cell r="B774" t="str">
            <v xml:space="preserve">Aparelho de ginástica - etapa 12 ou similar - fornec. e instalação </v>
          </cell>
          <cell r="C774" t="str">
            <v>UN</v>
          </cell>
          <cell r="D774">
            <v>224.96</v>
          </cell>
          <cell r="E774">
            <v>38718</v>
          </cell>
          <cell r="F774" t="str">
            <v>DEPAVE</v>
          </cell>
        </row>
        <row r="775">
          <cell r="A775" t="str">
            <v>18.A.091</v>
          </cell>
          <cell r="B775" t="str">
            <v>Brinquedo Escada de Navio - M-15 ou similar - fornec. e instalação</v>
          </cell>
          <cell r="C775" t="str">
            <v>UN</v>
          </cell>
          <cell r="D775">
            <v>562.6</v>
          </cell>
          <cell r="E775">
            <v>37408</v>
          </cell>
          <cell r="F775" t="str">
            <v>DEPAVE</v>
          </cell>
        </row>
        <row r="776">
          <cell r="A776" t="str">
            <v>18.A.092</v>
          </cell>
          <cell r="B776" t="str">
            <v>Brinquedo Corrimão de bombeiro - M-22 ou similar - fornec. e instalação</v>
          </cell>
          <cell r="C776" t="str">
            <v>UN</v>
          </cell>
          <cell r="D776">
            <v>292.88</v>
          </cell>
          <cell r="E776">
            <v>37408</v>
          </cell>
          <cell r="F776" t="str">
            <v>DEPAVE</v>
          </cell>
        </row>
        <row r="777">
          <cell r="A777" t="str">
            <v>18.A.093</v>
          </cell>
          <cell r="B777" t="str">
            <v>Banco em madeira - conforme detalhe</v>
          </cell>
          <cell r="C777" t="str">
            <v>UN</v>
          </cell>
          <cell r="D777">
            <v>267.97000000000003</v>
          </cell>
          <cell r="E777">
            <v>37408</v>
          </cell>
          <cell r="F777" t="str">
            <v>DEPAVE</v>
          </cell>
        </row>
        <row r="778">
          <cell r="A778" t="str">
            <v>18.A.094</v>
          </cell>
          <cell r="B778" t="str">
            <v>Brinquedo Caracol - Demarcação - Det. Br-52</v>
          </cell>
          <cell r="C778" t="str">
            <v>UN</v>
          </cell>
          <cell r="D778">
            <v>203.5</v>
          </cell>
          <cell r="E778">
            <v>37408</v>
          </cell>
          <cell r="F778" t="str">
            <v>DEPAVE</v>
          </cell>
        </row>
        <row r="779">
          <cell r="A779" t="str">
            <v>18.A.095</v>
          </cell>
          <cell r="B779" t="str">
            <v xml:space="preserve">Brinquedo Cestão </v>
          </cell>
          <cell r="C779" t="str">
            <v>UN</v>
          </cell>
          <cell r="D779">
            <v>464.05</v>
          </cell>
          <cell r="E779">
            <v>37408</v>
          </cell>
          <cell r="F779" t="str">
            <v>DEPAVE</v>
          </cell>
        </row>
        <row r="780">
          <cell r="A780" t="str">
            <v>18.A.096</v>
          </cell>
          <cell r="B780" t="str">
            <v>Tanque de areia s/ mureta - r = 1,50 m - det. Ta2</v>
          </cell>
          <cell r="C780" t="str">
            <v>UN</v>
          </cell>
          <cell r="D780">
            <v>964.92</v>
          </cell>
          <cell r="E780">
            <v>37408</v>
          </cell>
          <cell r="F780" t="str">
            <v>DEPAVE</v>
          </cell>
        </row>
        <row r="781">
          <cell r="A781" t="str">
            <v>18.A.097</v>
          </cell>
          <cell r="B781" t="str">
            <v>Banco c/ apoio metálico e encosto de madeira</v>
          </cell>
          <cell r="C781" t="str">
            <v>UN</v>
          </cell>
          <cell r="D781">
            <v>426.52</v>
          </cell>
          <cell r="E781">
            <v>38108</v>
          </cell>
          <cell r="F781" t="str">
            <v>DEPAVE</v>
          </cell>
        </row>
        <row r="782">
          <cell r="A782" t="str">
            <v>18.A.098</v>
          </cell>
          <cell r="B782" t="str">
            <v>Banco c/ encosto de concreto e madeira ( comp = 2,0M)</v>
          </cell>
          <cell r="C782" t="str">
            <v>UN</v>
          </cell>
          <cell r="D782">
            <v>546.35</v>
          </cell>
          <cell r="E782">
            <v>38718</v>
          </cell>
          <cell r="F782" t="str">
            <v>DEPAVE</v>
          </cell>
        </row>
        <row r="783">
          <cell r="A783" t="str">
            <v>18.A.099</v>
          </cell>
          <cell r="B783" t="str">
            <v>Escorregadores em concreto armado</v>
          </cell>
          <cell r="C783" t="str">
            <v>M</v>
          </cell>
          <cell r="D783">
            <v>102.57</v>
          </cell>
          <cell r="E783">
            <v>38718</v>
          </cell>
          <cell r="F783" t="str">
            <v>DEPAVE</v>
          </cell>
        </row>
        <row r="784">
          <cell r="A784" t="str">
            <v>18.A.100</v>
          </cell>
          <cell r="B784" t="str">
            <v>Amarelinha com pastilhas</v>
          </cell>
          <cell r="C784" t="str">
            <v>UN</v>
          </cell>
          <cell r="D784">
            <v>555.48</v>
          </cell>
          <cell r="E784">
            <v>38718</v>
          </cell>
          <cell r="F784" t="str">
            <v>DEPAVE</v>
          </cell>
        </row>
        <row r="785">
          <cell r="A785" t="str">
            <v>18.A.101</v>
          </cell>
          <cell r="B785" t="str">
            <v>Caracol com pastilhas</v>
          </cell>
          <cell r="C785" t="str">
            <v>UN</v>
          </cell>
          <cell r="D785">
            <v>801.18</v>
          </cell>
          <cell r="E785">
            <v>38718</v>
          </cell>
          <cell r="F785" t="str">
            <v>DEPAVE</v>
          </cell>
        </row>
        <row r="786">
          <cell r="A786" t="str">
            <v>18.A.102</v>
          </cell>
          <cell r="B786" t="str">
            <v>Tanque de areia r = 4,0 m - Det. RV.08/10 EDIF</v>
          </cell>
          <cell r="C786" t="str">
            <v>UN</v>
          </cell>
          <cell r="D786">
            <v>7023.88</v>
          </cell>
          <cell r="E786">
            <v>38108</v>
          </cell>
          <cell r="F786" t="str">
            <v>DEPAVE</v>
          </cell>
        </row>
        <row r="787">
          <cell r="A787" t="str">
            <v>18.A.103</v>
          </cell>
          <cell r="B787" t="str">
            <v>Balanço frontal p/ def. físico</v>
          </cell>
          <cell r="C787" t="str">
            <v>UN</v>
          </cell>
          <cell r="D787">
            <v>2212.06</v>
          </cell>
          <cell r="E787">
            <v>38108</v>
          </cell>
          <cell r="F787" t="str">
            <v>DEPAVE</v>
          </cell>
        </row>
        <row r="788">
          <cell r="A788" t="str">
            <v>18.A.104</v>
          </cell>
          <cell r="B788" t="str">
            <v>Balanço Duplo p/ def. físico</v>
          </cell>
          <cell r="C788" t="str">
            <v>UN</v>
          </cell>
          <cell r="D788">
            <v>2329.73</v>
          </cell>
          <cell r="E788">
            <v>38108</v>
          </cell>
          <cell r="F788" t="str">
            <v>DEPAVE</v>
          </cell>
        </row>
        <row r="789">
          <cell r="A789" t="str">
            <v>18.A.105</v>
          </cell>
          <cell r="B789" t="str">
            <v>Stand Table p/ def. físico</v>
          </cell>
          <cell r="C789" t="str">
            <v>UN</v>
          </cell>
          <cell r="D789">
            <v>5344.4</v>
          </cell>
          <cell r="E789">
            <v>38108</v>
          </cell>
          <cell r="F789" t="str">
            <v>DEPAVE</v>
          </cell>
        </row>
        <row r="790">
          <cell r="A790" t="str">
            <v>18.A.106</v>
          </cell>
          <cell r="B790" t="str">
            <v>Anfiteatro</v>
          </cell>
          <cell r="C790" t="str">
            <v>UN</v>
          </cell>
          <cell r="D790">
            <v>7735.82</v>
          </cell>
          <cell r="E790">
            <v>38108</v>
          </cell>
          <cell r="F790" t="str">
            <v>DEPAVE</v>
          </cell>
        </row>
        <row r="791">
          <cell r="A791" t="str">
            <v>18.A.107</v>
          </cell>
          <cell r="B791" t="str">
            <v>Tanque de areia com mureta - Banco de Pedra  Det. Ta- 03 - DIAMETRO DE 7 M</v>
          </cell>
          <cell r="C791" t="str">
            <v>UN</v>
          </cell>
          <cell r="D791">
            <v>2699.01</v>
          </cell>
          <cell r="E791">
            <v>38718</v>
          </cell>
          <cell r="F791" t="str">
            <v>DEPAVE</v>
          </cell>
        </row>
        <row r="792">
          <cell r="A792" t="str">
            <v>18.A.108</v>
          </cell>
          <cell r="B792" t="str">
            <v>Mesa de Madeira com bancos -  conforme detalhe  DET. 11B</v>
          </cell>
          <cell r="C792" t="str">
            <v>UN</v>
          </cell>
          <cell r="D792">
            <v>481.85</v>
          </cell>
          <cell r="E792">
            <v>38718</v>
          </cell>
          <cell r="F792" t="str">
            <v>DEPAVE</v>
          </cell>
        </row>
        <row r="793">
          <cell r="A793" t="str">
            <v>18.A.109</v>
          </cell>
          <cell r="B793" t="str">
            <v xml:space="preserve">Tanque de areia s/ mureta (8,80 x 6,60 m ) - DET. Ta-02 </v>
          </cell>
          <cell r="C793" t="str">
            <v>UN</v>
          </cell>
          <cell r="D793">
            <v>7739.25</v>
          </cell>
          <cell r="E793">
            <v>38718</v>
          </cell>
          <cell r="F793" t="str">
            <v>DEPAVE</v>
          </cell>
        </row>
        <row r="794">
          <cell r="A794" t="str">
            <v>18.A.110</v>
          </cell>
          <cell r="B794" t="str">
            <v>Upa upa simples - M34/01 - tipo pacta ou similar - fornec. e instalação</v>
          </cell>
          <cell r="C794" t="str">
            <v xml:space="preserve">UN </v>
          </cell>
          <cell r="D794">
            <v>1095.56</v>
          </cell>
          <cell r="E794">
            <v>38718</v>
          </cell>
          <cell r="F794" t="str">
            <v>DEPAVE</v>
          </cell>
        </row>
        <row r="795">
          <cell r="A795" t="str">
            <v>20.0.000</v>
          </cell>
          <cell r="B795" t="str">
            <v>Serviços técnicos de obras civis</v>
          </cell>
          <cell r="C795" t="str">
            <v>GL</v>
          </cell>
          <cell r="D795">
            <v>812.7</v>
          </cell>
          <cell r="E795" t="str">
            <v>jan/97</v>
          </cell>
          <cell r="F795" t="str">
            <v>EDIF</v>
          </cell>
        </row>
        <row r="796">
          <cell r="A796" t="str">
            <v>20.A.005</v>
          </cell>
          <cell r="B796" t="str">
            <v>PASSOU P/ TABELA N. 31 - 20.03.01 - Coordenador geral</v>
          </cell>
          <cell r="C796" t="str">
            <v>HT</v>
          </cell>
          <cell r="D796">
            <v>30.93</v>
          </cell>
          <cell r="E796">
            <v>35458</v>
          </cell>
          <cell r="F796" t="str">
            <v>EDIF</v>
          </cell>
        </row>
        <row r="797">
          <cell r="A797" t="str">
            <v>20.A.006</v>
          </cell>
          <cell r="B797" t="str">
            <v>PASSOU P/ TABELA N. 31 - 20.03.02 - Profissional nível superior/sênior</v>
          </cell>
          <cell r="C797" t="str">
            <v>HT</v>
          </cell>
          <cell r="D797">
            <v>25.57</v>
          </cell>
          <cell r="E797">
            <v>35459</v>
          </cell>
          <cell r="F797" t="str">
            <v>EDIF</v>
          </cell>
        </row>
        <row r="798">
          <cell r="A798" t="str">
            <v>20.A.007</v>
          </cell>
          <cell r="B798" t="str">
            <v>PASSOU P/ TABELA N. 31 - 20.03.03 - Profissional nível superior/júnior</v>
          </cell>
          <cell r="C798" t="str">
            <v>HT</v>
          </cell>
          <cell r="D798">
            <v>13.8</v>
          </cell>
          <cell r="E798">
            <v>35460</v>
          </cell>
          <cell r="F798" t="str">
            <v>EDIF</v>
          </cell>
        </row>
        <row r="799">
          <cell r="A799" t="str">
            <v>20.A.008</v>
          </cell>
          <cell r="B799" t="str">
            <v>PASSOU P/ TABELA N. 31 - 20.03.05 - Projetista</v>
          </cell>
          <cell r="C799" t="str">
            <v>HT</v>
          </cell>
          <cell r="D799">
            <v>12.67</v>
          </cell>
          <cell r="E799">
            <v>35461</v>
          </cell>
          <cell r="F799" t="str">
            <v>EDIF</v>
          </cell>
        </row>
        <row r="800">
          <cell r="A800" t="str">
            <v>20.A.009</v>
          </cell>
          <cell r="B800" t="str">
            <v>Desenhista projetista</v>
          </cell>
          <cell r="C800" t="str">
            <v>HT</v>
          </cell>
          <cell r="D800">
            <v>7.76</v>
          </cell>
          <cell r="E800">
            <v>36526</v>
          </cell>
          <cell r="F800" t="str">
            <v>EDIF</v>
          </cell>
        </row>
        <row r="801">
          <cell r="A801" t="str">
            <v>20.A.010</v>
          </cell>
          <cell r="B801" t="str">
            <v>Locação linhas estaqueadas 20 em 20 m c/nivelamento geométrico</v>
          </cell>
          <cell r="C801" t="str">
            <v>M</v>
          </cell>
          <cell r="D801">
            <v>2.06</v>
          </cell>
          <cell r="E801">
            <v>36527</v>
          </cell>
          <cell r="F801" t="str">
            <v>DEPAVE</v>
          </cell>
        </row>
        <row r="802">
          <cell r="A802" t="str">
            <v>20.A.039</v>
          </cell>
          <cell r="B802" t="str">
            <v>PASSOU P/ TABELA N. 31 - 20.03.16 - "As built" em prancha "Ao"</v>
          </cell>
          <cell r="C802" t="str">
            <v>UN</v>
          </cell>
          <cell r="D802">
            <v>370.2</v>
          </cell>
          <cell r="E802" t="str">
            <v>jan/97</v>
          </cell>
          <cell r="F802" t="str">
            <v>EDIF</v>
          </cell>
        </row>
        <row r="803">
          <cell r="A803" t="str">
            <v>20.A.040</v>
          </cell>
          <cell r="B803" t="str">
            <v>PASSOU P/ TABELA N. 31 - 20.03.17 - "As built" em prancha "A1"</v>
          </cell>
          <cell r="C803" t="str">
            <v>UN</v>
          </cell>
          <cell r="D803">
            <v>297.77999999999997</v>
          </cell>
          <cell r="E803" t="str">
            <v>jan/97</v>
          </cell>
          <cell r="F803" t="str">
            <v>EDIF</v>
          </cell>
        </row>
        <row r="804">
          <cell r="A804" t="str">
            <v>20.A.041</v>
          </cell>
          <cell r="B804" t="str">
            <v>"As built" em prancha "A2"</v>
          </cell>
          <cell r="C804" t="str">
            <v>UN</v>
          </cell>
          <cell r="D804">
            <v>214.14</v>
          </cell>
          <cell r="E804">
            <v>35460</v>
          </cell>
          <cell r="F804" t="str">
            <v>DEPAVE</v>
          </cell>
        </row>
        <row r="805">
          <cell r="A805" t="str">
            <v>20.A.042</v>
          </cell>
          <cell r="B805" t="str">
            <v>"As built" em prancha "A3"</v>
          </cell>
          <cell r="C805" t="str">
            <v>UN</v>
          </cell>
          <cell r="D805">
            <v>166.57</v>
          </cell>
          <cell r="E805">
            <v>35461</v>
          </cell>
          <cell r="F805" t="str">
            <v>DEPAVE</v>
          </cell>
        </row>
        <row r="806">
          <cell r="A806" t="str">
            <v>20.A.043</v>
          </cell>
          <cell r="B806" t="str">
            <v>"As built" em prancha "A4"</v>
          </cell>
          <cell r="C806" t="str">
            <v>UN</v>
          </cell>
          <cell r="D806">
            <v>128.44999999999999</v>
          </cell>
          <cell r="E806" t="str">
            <v>jan/97</v>
          </cell>
          <cell r="F806" t="str">
            <v>DEPAVE</v>
          </cell>
        </row>
        <row r="807">
          <cell r="A807" t="str">
            <v>20.A.053</v>
          </cell>
          <cell r="B807" t="str">
            <v>PASSOU P/ TABELA N. 31 - 20.03.10 - Levantamento cadastral edif. até 500 m2</v>
          </cell>
          <cell r="C807" t="str">
            <v>GL</v>
          </cell>
          <cell r="D807">
            <v>812.7</v>
          </cell>
          <cell r="E807" t="str">
            <v>jan/97</v>
          </cell>
          <cell r="F807" t="str">
            <v>EDIF</v>
          </cell>
        </row>
        <row r="808">
          <cell r="A808" t="str">
            <v>20.A.054</v>
          </cell>
          <cell r="B808" t="str">
            <v>PASSOU P/ TABELA N. 31 - 20.03.11 - Levantamento cadastral edif. excedente 500 m2</v>
          </cell>
          <cell r="C808" t="str">
            <v>M2</v>
          </cell>
          <cell r="D808">
            <v>1.61</v>
          </cell>
          <cell r="E808" t="str">
            <v>jan/97</v>
          </cell>
          <cell r="F808" t="str">
            <v>EDIF</v>
          </cell>
        </row>
        <row r="809">
          <cell r="A809" t="str">
            <v>20.A.055</v>
          </cell>
          <cell r="B809" t="str">
            <v>PASSOU P/ TABELA N. 31 - 20.03.12 - Levantamento cadastral inst. elétricas - até 500 m2</v>
          </cell>
          <cell r="C809" t="str">
            <v>GL</v>
          </cell>
          <cell r="D809">
            <v>273.73</v>
          </cell>
          <cell r="E809" t="str">
            <v>jan/97</v>
          </cell>
          <cell r="F809" t="str">
            <v>EDIF</v>
          </cell>
        </row>
        <row r="810">
          <cell r="A810" t="str">
            <v>20.A.056</v>
          </cell>
          <cell r="B810" t="str">
            <v>PASSOU P/ TABELA N. 31 - 20.03.14 - Levantamento cadastral inst. hidro-sanitárias - até 500 m2</v>
          </cell>
          <cell r="C810" t="str">
            <v>GL</v>
          </cell>
          <cell r="D810">
            <v>273.73</v>
          </cell>
          <cell r="E810" t="str">
            <v>jan/97</v>
          </cell>
          <cell r="F810" t="str">
            <v>EDIF</v>
          </cell>
        </row>
        <row r="811">
          <cell r="A811" t="str">
            <v>20.A.057</v>
          </cell>
          <cell r="B811" t="str">
            <v>PASSOU P/ TABELA N. 31 - 20.03.13 - Levantamento cadastral inst. elétricas - excedente 500 m2</v>
          </cell>
          <cell r="C811" t="str">
            <v>M2</v>
          </cell>
          <cell r="D811">
            <v>0.54</v>
          </cell>
          <cell r="E811" t="str">
            <v>jan/97</v>
          </cell>
          <cell r="F811" t="str">
            <v>EDIF</v>
          </cell>
        </row>
        <row r="812">
          <cell r="A812" t="str">
            <v>20.A.058</v>
          </cell>
          <cell r="B812" t="str">
            <v>PASSOU P/ TABELA N. 31 - 20.03.15 - Levantamento cadastral inst. hidro-sanitárias - excedente 500 m2</v>
          </cell>
          <cell r="C812" t="str">
            <v>M2</v>
          </cell>
          <cell r="D812">
            <v>0.54</v>
          </cell>
          <cell r="E812" t="str">
            <v>jan/97</v>
          </cell>
          <cell r="F812" t="str">
            <v>EDIF</v>
          </cell>
        </row>
        <row r="813">
          <cell r="A813" t="str">
            <v>20.A.069</v>
          </cell>
          <cell r="B813" t="str">
            <v xml:space="preserve">Transporte de coordenadas </v>
          </cell>
          <cell r="C813" t="str">
            <v>M</v>
          </cell>
          <cell r="D813">
            <v>0.37</v>
          </cell>
          <cell r="E813">
            <v>36526</v>
          </cell>
          <cell r="F813" t="str">
            <v>SVP</v>
          </cell>
        </row>
        <row r="814">
          <cell r="A814" t="str">
            <v>20.A.070</v>
          </cell>
          <cell r="B814" t="str">
            <v xml:space="preserve">Laudo técnico pericial c/ locação de linhas estaqueadas s/ nivel. - topografia </v>
          </cell>
          <cell r="C814" t="str">
            <v>M</v>
          </cell>
          <cell r="D814">
            <v>0.66</v>
          </cell>
          <cell r="E814">
            <v>36526</v>
          </cell>
          <cell r="F814" t="str">
            <v>DEPAVE</v>
          </cell>
        </row>
        <row r="815">
          <cell r="A815" t="str">
            <v>20.A.071</v>
          </cell>
          <cell r="B815" t="str">
            <v>Levantamento topográfico planialtimétrico de perímetro IIIP</v>
          </cell>
          <cell r="C815" t="str">
            <v>KM</v>
          </cell>
          <cell r="D815">
            <v>473</v>
          </cell>
          <cell r="E815">
            <v>38718</v>
          </cell>
          <cell r="F815" t="str">
            <v>DEPAVE</v>
          </cell>
        </row>
        <row r="816">
          <cell r="A816" t="str">
            <v>20.A.072</v>
          </cell>
          <cell r="B816" t="str">
            <v>Levantamento topográfico planialtimétrico cadastral classe II PAC</v>
          </cell>
          <cell r="C816" t="str">
            <v>HA</v>
          </cell>
          <cell r="D816">
            <v>2615</v>
          </cell>
          <cell r="E816">
            <v>38718</v>
          </cell>
          <cell r="F816" t="str">
            <v>DEPAVE</v>
          </cell>
        </row>
        <row r="817">
          <cell r="A817" t="str">
            <v>90.0.000</v>
          </cell>
          <cell r="B817" t="str">
            <v>Vegetação</v>
          </cell>
          <cell r="C817" t="str">
            <v>UN</v>
          </cell>
          <cell r="D817">
            <v>13.3</v>
          </cell>
          <cell r="E817">
            <v>38718</v>
          </cell>
          <cell r="F817" t="str">
            <v>DEPAVE</v>
          </cell>
        </row>
        <row r="818">
          <cell r="A818" t="str">
            <v>90.A.001</v>
          </cell>
          <cell r="B818" t="str">
            <v>Terra para cobertura do gramado (colocada)</v>
          </cell>
          <cell r="C818" t="str">
            <v>M3</v>
          </cell>
          <cell r="D818">
            <v>22.62</v>
          </cell>
          <cell r="E818">
            <v>38718</v>
          </cell>
          <cell r="F818" t="str">
            <v>DEPAVE</v>
          </cell>
        </row>
        <row r="819">
          <cell r="A819" t="str">
            <v>90.A.002</v>
          </cell>
          <cell r="B819" t="str">
            <v>Adubo químico N.P.K. 10:20:10</v>
          </cell>
          <cell r="C819" t="str">
            <v>KG</v>
          </cell>
          <cell r="D819">
            <v>0.98</v>
          </cell>
          <cell r="E819">
            <v>38718</v>
          </cell>
          <cell r="F819" t="str">
            <v>DEPAVE</v>
          </cell>
        </row>
        <row r="820">
          <cell r="A820" t="str">
            <v>90.A.003</v>
          </cell>
          <cell r="B820" t="str">
            <v>GRAMA-BATATAIS - Paspalum notatum - forração, em terreno de boa qualidade PASSOU P/ A TABELA 33 - 18.03.01</v>
          </cell>
          <cell r="C820" t="str">
            <v>M2</v>
          </cell>
          <cell r="D820">
            <v>9.85</v>
          </cell>
          <cell r="E820">
            <v>38108</v>
          </cell>
          <cell r="F820" t="str">
            <v>DEPAVE</v>
          </cell>
        </row>
        <row r="821">
          <cell r="A821" t="str">
            <v>90.A.006</v>
          </cell>
          <cell r="B821" t="str">
            <v>GRAMA SÃO CARLOS - Anoxonopus obtusifolius - forração, em terreno de boa qualidade PASSOU P/ A TABELA 33 - 18.03.03</v>
          </cell>
          <cell r="C821" t="str">
            <v>M2</v>
          </cell>
          <cell r="D821">
            <v>10.94</v>
          </cell>
          <cell r="E821">
            <v>38108</v>
          </cell>
          <cell r="F821" t="str">
            <v>DEPAVE</v>
          </cell>
        </row>
        <row r="822">
          <cell r="A822" t="str">
            <v>90.A.009</v>
          </cell>
          <cell r="B822" t="str">
            <v>Terra para cobertura do gramado - esp.=2cm(espalhada)</v>
          </cell>
          <cell r="C822" t="str">
            <v>M2</v>
          </cell>
          <cell r="D822">
            <v>0.73</v>
          </cell>
          <cell r="E822">
            <v>37408</v>
          </cell>
          <cell r="F822" t="str">
            <v>DEPAVE</v>
          </cell>
        </row>
        <row r="823">
          <cell r="A823" t="str">
            <v>90.A.010</v>
          </cell>
          <cell r="B823" t="str">
            <v>PAINEIRA ROSA - Chorisia speciosa - árvore, em terreno de boa qualidade PASSOU PARA A TABELA 33- 18.02.35</v>
          </cell>
          <cell r="C823" t="str">
            <v>UN</v>
          </cell>
          <cell r="D823">
            <v>84.57</v>
          </cell>
          <cell r="E823">
            <v>38108</v>
          </cell>
          <cell r="F823" t="str">
            <v>DEPAVE</v>
          </cell>
        </row>
        <row r="824">
          <cell r="A824" t="str">
            <v>90.A.011</v>
          </cell>
          <cell r="B824" t="str">
            <v>PAU-FERRO - Caesalpinia leiostachya - árvore, em terreno de boa qualidade PASSOU P/ A TABELA 33- 18.02.40</v>
          </cell>
          <cell r="C824" t="str">
            <v>UN</v>
          </cell>
          <cell r="D824">
            <v>84.99</v>
          </cell>
          <cell r="E824">
            <v>38108</v>
          </cell>
          <cell r="F824" t="str">
            <v>DEPAVE</v>
          </cell>
        </row>
        <row r="825">
          <cell r="A825" t="str">
            <v>90.A.012</v>
          </cell>
          <cell r="B825" t="str">
            <v>IPÊ-AMARELO  - Tabebuia chrysotricha - árvore, em terreno de boa qualidade - PASSOU P/ A TABELA 33- 18.02.25</v>
          </cell>
          <cell r="C825" t="str">
            <v>UN</v>
          </cell>
          <cell r="D825">
            <v>85.37</v>
          </cell>
          <cell r="E825">
            <v>38108</v>
          </cell>
          <cell r="F825" t="str">
            <v>DEPAVE</v>
          </cell>
        </row>
        <row r="826">
          <cell r="A826" t="str">
            <v>90.A.013</v>
          </cell>
          <cell r="B826" t="str">
            <v>UNHA-DE-VACA - Bauhinia variegata - árvore, em terreno de boa qualidade PASSOU P/ A TABELA 33- 18.02.57</v>
          </cell>
          <cell r="C826" t="str">
            <v>UN</v>
          </cell>
          <cell r="D826">
            <v>84.97</v>
          </cell>
          <cell r="E826">
            <v>38108</v>
          </cell>
          <cell r="F826" t="str">
            <v>DEPAVE</v>
          </cell>
        </row>
        <row r="827">
          <cell r="A827" t="str">
            <v>90.A.015</v>
          </cell>
          <cell r="B827" t="str">
            <v>REMOÇÃO E REPLANTIO DE ÁRVORE C/ TRONCO DIÂM. = 15 CM</v>
          </cell>
          <cell r="C827" t="str">
            <v>UN</v>
          </cell>
          <cell r="D827">
            <v>65.760000000000005</v>
          </cell>
          <cell r="E827">
            <v>37408</v>
          </cell>
          <cell r="F827" t="str">
            <v>DEPAVE</v>
          </cell>
        </row>
        <row r="828">
          <cell r="A828" t="str">
            <v>90.A.017</v>
          </cell>
          <cell r="B828" t="str">
            <v>JERIVÁ - Syagrus romanzoffiana - palmeira, em terreno de boa qualidade PASSOU P/ A TABELA 33- 18.02.73</v>
          </cell>
          <cell r="C828" t="str">
            <v>UN</v>
          </cell>
          <cell r="D828">
            <v>28.02</v>
          </cell>
          <cell r="E828">
            <v>38108</v>
          </cell>
          <cell r="F828" t="str">
            <v>DEPAVE</v>
          </cell>
        </row>
        <row r="829">
          <cell r="A829" t="str">
            <v>90.A.018</v>
          </cell>
          <cell r="B829" t="str">
            <v>LIGUSTRO CHINÊS - Ligustrum sinense - arbusto, em terreno de boa qualidade</v>
          </cell>
          <cell r="C829" t="str">
            <v>UN</v>
          </cell>
          <cell r="D829">
            <v>13.3</v>
          </cell>
          <cell r="E829">
            <v>38718</v>
          </cell>
          <cell r="F829" t="str">
            <v>DEPAVE</v>
          </cell>
        </row>
        <row r="830">
          <cell r="A830" t="str">
            <v>90.A.019</v>
          </cell>
          <cell r="B830" t="str">
            <v>USAR 18.03.79 - ESPONGINHA - Calliandra tweedii - arbusto, em terreno de boa qualidade</v>
          </cell>
          <cell r="C830" t="str">
            <v>UN</v>
          </cell>
          <cell r="D830">
            <v>11.34</v>
          </cell>
          <cell r="E830">
            <v>36526</v>
          </cell>
          <cell r="F830" t="str">
            <v>DEPAVE</v>
          </cell>
        </row>
        <row r="831">
          <cell r="A831" t="str">
            <v>90.A.020</v>
          </cell>
          <cell r="B831" t="str">
            <v>CEDRINHO - Cryptomenia japonica - arbusto, em terreno de boa qualidade</v>
          </cell>
          <cell r="C831" t="str">
            <v>UN</v>
          </cell>
          <cell r="D831">
            <v>11.4</v>
          </cell>
          <cell r="E831">
            <v>37408</v>
          </cell>
          <cell r="F831" t="str">
            <v>DEPAVE</v>
          </cell>
        </row>
        <row r="832">
          <cell r="A832" t="str">
            <v>90.A.021</v>
          </cell>
          <cell r="B832" t="str">
            <v>USAR 90.A.132 - HIBISCO - Hibiscus rosa simensis - arbusto, em terreno de boa qualidade PASSOU P/ A TABELA 33 - 18.03.83</v>
          </cell>
          <cell r="C832" t="str">
            <v>UN</v>
          </cell>
          <cell r="D832">
            <v>13.36</v>
          </cell>
          <cell r="E832">
            <v>38108</v>
          </cell>
          <cell r="F832" t="str">
            <v>DEPAVE</v>
          </cell>
        </row>
        <row r="833">
          <cell r="A833" t="str">
            <v>90.A.022</v>
          </cell>
          <cell r="B833" t="str">
            <v>USAR 90.A.137 - BELA EMÍLIA - Plumbago capensis - arbusto, em terreno de boa qualidade PASSOU P/ A TABELA 33- 18.03.71</v>
          </cell>
          <cell r="C833" t="str">
            <v>UN</v>
          </cell>
          <cell r="D833">
            <v>13.36</v>
          </cell>
          <cell r="E833">
            <v>38108</v>
          </cell>
          <cell r="F833" t="str">
            <v>DEPAVE</v>
          </cell>
        </row>
        <row r="834">
          <cell r="A834" t="str">
            <v>90.A.023</v>
          </cell>
          <cell r="B834" t="str">
            <v>USAR 90.A.142 - SETE-LÉGUAS - Pandorea ricasoliana - arbusto, em terreno de boa qualidade</v>
          </cell>
          <cell r="C834">
            <v>0</v>
          </cell>
          <cell r="D834">
            <v>0</v>
          </cell>
          <cell r="E834">
            <v>35186</v>
          </cell>
          <cell r="F834" t="str">
            <v>DEPAVE</v>
          </cell>
        </row>
        <row r="835">
          <cell r="A835" t="str">
            <v>90.A.024</v>
          </cell>
          <cell r="B835" t="str">
            <v>USAR 90.A.099 - CAMARADINHA - Lantana camara - arbusto, em terreno de boa qualidade</v>
          </cell>
          <cell r="C835">
            <v>0</v>
          </cell>
          <cell r="D835">
            <v>0</v>
          </cell>
          <cell r="E835">
            <v>35186</v>
          </cell>
          <cell r="F835" t="str">
            <v>DEPAVE</v>
          </cell>
        </row>
        <row r="836">
          <cell r="A836" t="str">
            <v>90.A.025</v>
          </cell>
          <cell r="B836" t="str">
            <v>LÍRIO-AMARELO - Hemerocallis flava - forração, em terreno de boa qualidade a cada 25 cm -PASSOU P/ A TABELA 33-18.03.21</v>
          </cell>
          <cell r="C836" t="str">
            <v>DZ</v>
          </cell>
          <cell r="D836">
            <v>22.82</v>
          </cell>
          <cell r="E836">
            <v>38108</v>
          </cell>
          <cell r="F836" t="str">
            <v>DEPAVE</v>
          </cell>
        </row>
        <row r="837">
          <cell r="A837" t="str">
            <v>90.A.026</v>
          </cell>
          <cell r="B837" t="str">
            <v>MORÉIA - Dietes iridioides - forração, em terreno de boa qualidade</v>
          </cell>
          <cell r="C837" t="str">
            <v>M2</v>
          </cell>
          <cell r="D837">
            <v>17.98</v>
          </cell>
          <cell r="E837">
            <v>37408</v>
          </cell>
          <cell r="F837" t="str">
            <v>DEPAVE</v>
          </cell>
        </row>
        <row r="838">
          <cell r="A838" t="str">
            <v>90.A.027</v>
          </cell>
          <cell r="B838" t="str">
            <v>Escarificação e regularização do terreno, profundidade de 0,15m</v>
          </cell>
          <cell r="C838" t="str">
            <v>M2</v>
          </cell>
          <cell r="D838">
            <v>2.2000000000000002</v>
          </cell>
          <cell r="E838">
            <v>38718</v>
          </cell>
          <cell r="F838" t="str">
            <v>DEPAVE</v>
          </cell>
        </row>
        <row r="839">
          <cell r="A839" t="str">
            <v>90.A.028</v>
          </cell>
          <cell r="B839" t="str">
            <v>Terra de boa qualidade (reserva) "usar o código 90.A.031"</v>
          </cell>
          <cell r="C839" t="str">
            <v>M3</v>
          </cell>
          <cell r="D839">
            <v>35.79</v>
          </cell>
          <cell r="E839">
            <v>35431</v>
          </cell>
          <cell r="F839" t="str">
            <v>DEPAVE</v>
          </cell>
        </row>
        <row r="840">
          <cell r="A840" t="str">
            <v>90.A.030</v>
          </cell>
          <cell r="B840" t="str">
            <v>AZALÉIA - Rhododendron simsii - arbusto, em terreno de boa qualidade PASSOU P/ A TABELA 33- 18.03.67</v>
          </cell>
          <cell r="C840" t="str">
            <v>UN</v>
          </cell>
          <cell r="D840">
            <v>13.89</v>
          </cell>
          <cell r="E840">
            <v>38108</v>
          </cell>
          <cell r="F840" t="str">
            <v>DEPAVE</v>
          </cell>
        </row>
        <row r="841">
          <cell r="A841" t="str">
            <v>90.A.031</v>
          </cell>
          <cell r="B841" t="str">
            <v xml:space="preserve">Fornecimento, coloc. e transporte terra, boa qualidade, p/plantação </v>
          </cell>
          <cell r="C841" t="str">
            <v>M3</v>
          </cell>
          <cell r="D841">
            <v>22.62</v>
          </cell>
          <cell r="E841">
            <v>38718</v>
          </cell>
          <cell r="F841" t="str">
            <v>DEPAVE</v>
          </cell>
        </row>
        <row r="842">
          <cell r="A842" t="str">
            <v>90.A.032</v>
          </cell>
          <cell r="B842" t="str">
            <v>Roçada / Capina</v>
          </cell>
          <cell r="C842" t="str">
            <v>M2</v>
          </cell>
          <cell r="D842">
            <v>2.2200000000000002</v>
          </cell>
          <cell r="E842">
            <v>37408</v>
          </cell>
          <cell r="F842" t="str">
            <v>DEPAVE</v>
          </cell>
        </row>
        <row r="843">
          <cell r="A843" t="str">
            <v>90.A.033</v>
          </cell>
          <cell r="B843" t="str">
            <v xml:space="preserve">USAR 90.A.032 - Capina </v>
          </cell>
          <cell r="C843" t="str">
            <v>HA</v>
          </cell>
          <cell r="D843">
            <v>105.81</v>
          </cell>
          <cell r="E843">
            <v>35431</v>
          </cell>
          <cell r="F843" t="str">
            <v>DEPAVE</v>
          </cell>
        </row>
        <row r="844">
          <cell r="A844" t="str">
            <v>90.A.034</v>
          </cell>
          <cell r="B844" t="str">
            <v>USAR 18.02.55 - TIPUANA - Tipuana tipu - árvore, em terreno de boa qualidade PASSOU P/ A TABELA 33- 18.02.55</v>
          </cell>
          <cell r="C844" t="str">
            <v>UN</v>
          </cell>
          <cell r="D844">
            <v>84.99</v>
          </cell>
          <cell r="E844">
            <v>38108</v>
          </cell>
          <cell r="F844" t="str">
            <v>DEPAVE</v>
          </cell>
        </row>
        <row r="845">
          <cell r="A845" t="str">
            <v>90.A.035</v>
          </cell>
          <cell r="B845" t="str">
            <v>USAR 90.A.221 - JACARANDÁ-PAULISTA - Jacaranda mimosaefolia - árvore, em terreno de boa qualidade</v>
          </cell>
          <cell r="C845" t="str">
            <v>UN</v>
          </cell>
          <cell r="D845">
            <v>45.42</v>
          </cell>
          <cell r="E845">
            <v>36526</v>
          </cell>
          <cell r="F845" t="str">
            <v>DEPAVE</v>
          </cell>
        </row>
        <row r="846">
          <cell r="A846" t="str">
            <v>90.A.036</v>
          </cell>
          <cell r="B846" t="str">
            <v>USAR 90.A.140 - MALVAVISCO - Malvaviscus arboreus - arbusto, em terreno de boa qualidade PASSOU P/ A TABELA 33- 18.03.85</v>
          </cell>
          <cell r="C846" t="str">
            <v>UN</v>
          </cell>
          <cell r="D846">
            <v>13.36</v>
          </cell>
          <cell r="E846">
            <v>38108</v>
          </cell>
          <cell r="F846" t="str">
            <v>DEPAVE</v>
          </cell>
        </row>
        <row r="847">
          <cell r="A847" t="str">
            <v>90.A.037</v>
          </cell>
          <cell r="B847" t="str">
            <v>USAR 90.A.239 - CAPIM DOS PAMPAS - Cortadeira selloana - arbusto, em terreno de boa qualidade</v>
          </cell>
          <cell r="C847" t="str">
            <v>UN</v>
          </cell>
          <cell r="D847">
            <v>15.19</v>
          </cell>
          <cell r="E847">
            <v>36526</v>
          </cell>
          <cell r="F847" t="str">
            <v>DEPAVE</v>
          </cell>
        </row>
        <row r="848">
          <cell r="A848" t="str">
            <v>90.A.038</v>
          </cell>
          <cell r="B848" t="str">
            <v>USAR 18.03.49 - PRIMAVERA ROSA - Bougainvillea glaba - arbusto, em terreno de boa qualidade PASSOU P/ A TABELA 33- 18.03.49</v>
          </cell>
          <cell r="C848" t="str">
            <v>UN</v>
          </cell>
          <cell r="D848">
            <v>19.2</v>
          </cell>
          <cell r="E848">
            <v>38108</v>
          </cell>
          <cell r="F848" t="str">
            <v>DEPAVE</v>
          </cell>
        </row>
        <row r="849">
          <cell r="A849" t="str">
            <v>90.A.039</v>
          </cell>
          <cell r="B849" t="str">
            <v>REMOÇÃO E REPLANTIO DE ÁRVORE C/ TRONCO DIÂM. = 15 CM</v>
          </cell>
          <cell r="C849" t="str">
            <v>UN</v>
          </cell>
          <cell r="D849">
            <v>42.96</v>
          </cell>
          <cell r="E849">
            <v>38718</v>
          </cell>
          <cell r="F849" t="str">
            <v>DEPAVE</v>
          </cell>
        </row>
        <row r="850">
          <cell r="A850" t="str">
            <v>90.A.040</v>
          </cell>
          <cell r="B850" t="str">
            <v>Transplante de árvores c/diam. até 30cm</v>
          </cell>
          <cell r="C850" t="str">
            <v>UN</v>
          </cell>
          <cell r="D850">
            <v>147.85</v>
          </cell>
          <cell r="E850">
            <v>38108</v>
          </cell>
          <cell r="F850" t="str">
            <v>DEPAVE</v>
          </cell>
        </row>
        <row r="851">
          <cell r="A851" t="str">
            <v>90.A.041</v>
          </cell>
          <cell r="B851" t="str">
            <v>Transplante de árvores c/diam. até 50cm</v>
          </cell>
          <cell r="C851" t="str">
            <v>UN</v>
          </cell>
          <cell r="D851">
            <v>190.51</v>
          </cell>
          <cell r="E851">
            <v>38718</v>
          </cell>
          <cell r="F851" t="str">
            <v>DEPAVE</v>
          </cell>
        </row>
        <row r="852">
          <cell r="A852" t="str">
            <v>90.A.042</v>
          </cell>
          <cell r="B852" t="str">
            <v>PAINEIRA BRANCA - Ceiba pentandra - árvore, em terreno de boa qualidade</v>
          </cell>
          <cell r="C852" t="str">
            <v>UN</v>
          </cell>
          <cell r="D852">
            <v>59.63</v>
          </cell>
          <cell r="E852">
            <v>38718</v>
          </cell>
          <cell r="F852" t="str">
            <v>DEPAVE</v>
          </cell>
        </row>
        <row r="853">
          <cell r="A853" t="str">
            <v>90.A.043</v>
          </cell>
          <cell r="B853" t="str">
            <v>IPÊ-BRANCO - Tabebuia roseo-alba - árvore, em terreno de boa qualidade</v>
          </cell>
          <cell r="C853" t="str">
            <v>UN</v>
          </cell>
          <cell r="D853">
            <v>67.180000000000007</v>
          </cell>
          <cell r="E853">
            <v>38718</v>
          </cell>
          <cell r="F853" t="str">
            <v>DEPAVE</v>
          </cell>
        </row>
        <row r="854">
          <cell r="A854" t="str">
            <v>90.A.044</v>
          </cell>
          <cell r="B854" t="str">
            <v>IPÊ-CASCUDO - Tabebuia ochracea - árvore, em terreno de boa qualidade</v>
          </cell>
          <cell r="C854" t="str">
            <v>UN</v>
          </cell>
          <cell r="D854">
            <v>57.98</v>
          </cell>
          <cell r="E854">
            <v>37408</v>
          </cell>
          <cell r="F854" t="str">
            <v>DEPAVE</v>
          </cell>
        </row>
        <row r="855">
          <cell r="A855" t="str">
            <v>90.A.045</v>
          </cell>
          <cell r="B855" t="str">
            <v>IPÊ-DE-VÁRZEA - Tabebuia umbellata - árvore, em terreno de boa qualidade</v>
          </cell>
          <cell r="C855" t="str">
            <v>UN</v>
          </cell>
          <cell r="D855">
            <v>62.74</v>
          </cell>
          <cell r="E855">
            <v>37408</v>
          </cell>
          <cell r="F855" t="str">
            <v>DEPAVE</v>
          </cell>
        </row>
        <row r="856">
          <cell r="A856" t="str">
            <v>90.A.046</v>
          </cell>
          <cell r="B856" t="str">
            <v>IPÊ-ROSA - Tabebuia avellanedae - árvore, em terreno de boa qualidade PASSOU P/ A TABELA 33- 18.02.26</v>
          </cell>
          <cell r="C856" t="str">
            <v>UN</v>
          </cell>
          <cell r="D856">
            <v>75.11</v>
          </cell>
          <cell r="E856">
            <v>38108</v>
          </cell>
          <cell r="F856" t="str">
            <v>DEPAVE</v>
          </cell>
        </row>
        <row r="857">
          <cell r="A857" t="str">
            <v>90.A.047</v>
          </cell>
          <cell r="B857" t="str">
            <v>IPÊ-ROXO - Tabebuia impetiginosa - árvore, em terreno de boa qualidade PASSOU P/ A TABELA 33- 18.02.27</v>
          </cell>
          <cell r="C857" t="str">
            <v>UN</v>
          </cell>
          <cell r="D857">
            <v>85.37</v>
          </cell>
          <cell r="E857">
            <v>38108</v>
          </cell>
          <cell r="F857" t="str">
            <v>DEPAVE</v>
          </cell>
        </row>
        <row r="858">
          <cell r="A858" t="str">
            <v>90.A.049</v>
          </cell>
          <cell r="B858" t="str">
            <v>JEQUITIBÁ-BRANCO - Cariniana estrellensis - árvore, em terreno de boa qualidade</v>
          </cell>
          <cell r="C858" t="str">
            <v>UN</v>
          </cell>
          <cell r="D858">
            <v>58.79</v>
          </cell>
          <cell r="E858">
            <v>38718</v>
          </cell>
          <cell r="F858" t="str">
            <v>DEPAVE</v>
          </cell>
        </row>
        <row r="859">
          <cell r="A859" t="str">
            <v>90.A.050</v>
          </cell>
          <cell r="B859" t="str">
            <v>JEQUITIBÁ-ROSA - Cariniana legalis - árvore, em terreno de boa qualidade</v>
          </cell>
          <cell r="C859" t="str">
            <v>UN</v>
          </cell>
          <cell r="D859">
            <v>60.32</v>
          </cell>
          <cell r="E859">
            <v>37408</v>
          </cell>
          <cell r="F859" t="str">
            <v>DEPAVE</v>
          </cell>
        </row>
        <row r="860">
          <cell r="A860" t="str">
            <v>90.A.051</v>
          </cell>
          <cell r="B860" t="str">
            <v>MANACÁ-DA-SERRA - Tibouchina mutabilis - árvore, em terreno de boa qualidade PASSOU P/ A TABELA 33- 18.02.32</v>
          </cell>
          <cell r="C860" t="str">
            <v>UN</v>
          </cell>
          <cell r="D860">
            <v>84.99</v>
          </cell>
          <cell r="E860">
            <v>38108</v>
          </cell>
          <cell r="F860" t="str">
            <v>DEPAVE</v>
          </cell>
        </row>
        <row r="861">
          <cell r="A861" t="str">
            <v>90.A.052</v>
          </cell>
          <cell r="B861" t="str">
            <v>MANDIOQUEIRO - Didymopanax morototonii - árvore, em terreno de boa qualidade</v>
          </cell>
          <cell r="C861" t="str">
            <v>UN</v>
          </cell>
          <cell r="D861">
            <v>64.92</v>
          </cell>
          <cell r="E861">
            <v>37408</v>
          </cell>
          <cell r="F861" t="str">
            <v>DEPAVE</v>
          </cell>
        </row>
        <row r="862">
          <cell r="A862" t="str">
            <v>90.A.053</v>
          </cell>
          <cell r="B862" t="str">
            <v>MANDUIRANA - Senna macrantera - árvore, em terreno de boa qualidade</v>
          </cell>
          <cell r="C862" t="str">
            <v>UN</v>
          </cell>
          <cell r="D862">
            <v>62.5</v>
          </cell>
          <cell r="E862">
            <v>37408</v>
          </cell>
          <cell r="F862" t="str">
            <v>DEPAVE</v>
          </cell>
        </row>
        <row r="863">
          <cell r="A863" t="str">
            <v>90.A.054</v>
          </cell>
          <cell r="B863" t="str">
            <v>MIRINDIBA-ROSA - Lafoensia glyptocarpa - árvore, em terreno de boa qualidade</v>
          </cell>
          <cell r="C863" t="str">
            <v>UN</v>
          </cell>
          <cell r="D863">
            <v>63</v>
          </cell>
          <cell r="E863">
            <v>37408</v>
          </cell>
          <cell r="F863" t="str">
            <v>DEPAVE</v>
          </cell>
        </row>
        <row r="864">
          <cell r="A864" t="str">
            <v>90.A.055</v>
          </cell>
          <cell r="B864" t="str">
            <v>MULUNGU / SUINÃ - Erythrina falcata - árvore, em terreno de boa qualidade</v>
          </cell>
          <cell r="C864" t="str">
            <v>UN</v>
          </cell>
          <cell r="D864">
            <v>73.63</v>
          </cell>
          <cell r="E864">
            <v>37408</v>
          </cell>
          <cell r="F864" t="str">
            <v>DEPAVE</v>
          </cell>
        </row>
        <row r="865">
          <cell r="A865" t="str">
            <v>90.A.056</v>
          </cell>
          <cell r="B865" t="str">
            <v>MULUNGU - Erythrina verna - árvore, em terreno de boa qualidade</v>
          </cell>
          <cell r="C865" t="str">
            <v>UN</v>
          </cell>
          <cell r="D865">
            <v>73.63</v>
          </cell>
          <cell r="E865">
            <v>37408</v>
          </cell>
          <cell r="F865" t="str">
            <v>DEPAVE</v>
          </cell>
        </row>
        <row r="866">
          <cell r="A866" t="str">
            <v>90.A.057</v>
          </cell>
          <cell r="B866" t="str">
            <v>MULUNGU-CORAL - Erythrina mulungu - árvore, em terreno de boa qualidade</v>
          </cell>
          <cell r="C866" t="str">
            <v>UN</v>
          </cell>
          <cell r="D866">
            <v>71.209999999999994</v>
          </cell>
          <cell r="E866">
            <v>37408</v>
          </cell>
          <cell r="F866" t="str">
            <v>DEPAVE</v>
          </cell>
        </row>
        <row r="867">
          <cell r="A867" t="str">
            <v>90.A.058</v>
          </cell>
          <cell r="B867" t="str">
            <v>PATA-DE-VACA - Bauhinia forficata  - árvore, em terreno de boa qualidade</v>
          </cell>
          <cell r="C867" t="str">
            <v>UN</v>
          </cell>
          <cell r="D867">
            <v>67.180000000000007</v>
          </cell>
          <cell r="E867">
            <v>38718</v>
          </cell>
          <cell r="F867" t="str">
            <v>DEPAVE</v>
          </cell>
        </row>
        <row r="868">
          <cell r="A868" t="str">
            <v>90.A.059</v>
          </cell>
          <cell r="B868" t="str">
            <v>PAU-DE-VIOLA - Cytharexyllum myriantthum - árvore, em terreno de boa qualidade</v>
          </cell>
          <cell r="C868" t="str">
            <v>UN</v>
          </cell>
          <cell r="D868">
            <v>60.56</v>
          </cell>
          <cell r="E868">
            <v>37408</v>
          </cell>
          <cell r="F868" t="str">
            <v>DEPAVE</v>
          </cell>
        </row>
        <row r="869">
          <cell r="A869" t="str">
            <v>90.A.060</v>
          </cell>
          <cell r="B869" t="str">
            <v>PINHEIRO-BRAVO - Podocarpus lambertii - árvore, em terreno de boa qualidade</v>
          </cell>
          <cell r="C869" t="str">
            <v>UN</v>
          </cell>
          <cell r="D869">
            <v>57.89</v>
          </cell>
          <cell r="E869">
            <v>37408</v>
          </cell>
          <cell r="F869" t="str">
            <v>DEPAVE</v>
          </cell>
        </row>
        <row r="870">
          <cell r="A870" t="str">
            <v>90.A.061</v>
          </cell>
          <cell r="B870" t="str">
            <v>SANANDUVA - Erythrina crista-galli - árvore, em terreno de boa qualidade</v>
          </cell>
          <cell r="C870" t="str">
            <v>UN</v>
          </cell>
          <cell r="D870">
            <v>60.07</v>
          </cell>
          <cell r="E870">
            <v>37408</v>
          </cell>
          <cell r="F870" t="str">
            <v>DEPAVE</v>
          </cell>
        </row>
        <row r="871">
          <cell r="A871" t="str">
            <v>90.A.062</v>
          </cell>
          <cell r="B871" t="str">
            <v>SANGUE-DE-DRAGO - Croton urucurana - árvore, em terreno de boa qualidade</v>
          </cell>
          <cell r="C871" t="str">
            <v>UN</v>
          </cell>
          <cell r="D871">
            <v>60.07</v>
          </cell>
          <cell r="E871">
            <v>37408</v>
          </cell>
          <cell r="F871" t="str">
            <v>DEPAVE</v>
          </cell>
        </row>
        <row r="872">
          <cell r="A872" t="str">
            <v>90.A.063</v>
          </cell>
          <cell r="B872" t="str">
            <v>SAPUCAIA - Lecythis pisonis - árvore, em terreno de boa qualidade</v>
          </cell>
          <cell r="C872" t="str">
            <v>UN</v>
          </cell>
          <cell r="D872">
            <v>61.2</v>
          </cell>
          <cell r="E872">
            <v>37408</v>
          </cell>
          <cell r="F872" t="str">
            <v>DEPAVE</v>
          </cell>
        </row>
        <row r="873">
          <cell r="A873" t="str">
            <v>90.A.064</v>
          </cell>
          <cell r="B873" t="str">
            <v>SOMBREIRO - Clitoria racemosa - árvore, em terreno de boa qualidade</v>
          </cell>
          <cell r="C873" t="str">
            <v>UN</v>
          </cell>
          <cell r="D873">
            <v>62.82</v>
          </cell>
          <cell r="E873">
            <v>37408</v>
          </cell>
          <cell r="F873" t="str">
            <v>DEPAVE</v>
          </cell>
        </row>
        <row r="874">
          <cell r="A874" t="str">
            <v>90.A.065</v>
          </cell>
          <cell r="B874" t="str">
            <v>SUINÃ - Erythrina speciosa - árvore, em terreno de boa qualidade PASSOU P/ A TABELA 33 - 18.02.52</v>
          </cell>
          <cell r="C874" t="str">
            <v>UN</v>
          </cell>
          <cell r="D874">
            <v>53.93</v>
          </cell>
          <cell r="E874">
            <v>38108</v>
          </cell>
          <cell r="F874" t="str">
            <v>DEPAVE</v>
          </cell>
        </row>
        <row r="875">
          <cell r="A875" t="str">
            <v>90.A.066</v>
          </cell>
          <cell r="B875" t="str">
            <v>TAMBORIL - Enterolobium contortisiliquum - árvore, em terreno de boa qualidade</v>
          </cell>
          <cell r="C875" t="str">
            <v>UN</v>
          </cell>
          <cell r="D875">
            <v>63.85</v>
          </cell>
          <cell r="E875">
            <v>37408</v>
          </cell>
          <cell r="F875" t="str">
            <v>DEPAVE</v>
          </cell>
        </row>
        <row r="876">
          <cell r="A876" t="str">
            <v>90.A.067</v>
          </cell>
          <cell r="B876" t="str">
            <v>PAU-FORMIGA / TRIPLARIS - Triplaris brasiliana - árvore, em terreno de boa qualidade</v>
          </cell>
          <cell r="C876" t="str">
            <v>UN</v>
          </cell>
          <cell r="D876">
            <v>69.900000000000006</v>
          </cell>
          <cell r="E876">
            <v>38718</v>
          </cell>
          <cell r="F876" t="str">
            <v>DEPAVE</v>
          </cell>
        </row>
        <row r="877">
          <cell r="A877" t="str">
            <v>90.A.068</v>
          </cell>
          <cell r="B877" t="str">
            <v>URUCUM - Bixa olerana - árvore, em terreno de boa qualidade</v>
          </cell>
          <cell r="C877" t="str">
            <v>UN</v>
          </cell>
          <cell r="D877">
            <v>62.01</v>
          </cell>
          <cell r="E877">
            <v>37408</v>
          </cell>
          <cell r="F877" t="str">
            <v>DEPAVE</v>
          </cell>
        </row>
        <row r="878">
          <cell r="A878" t="str">
            <v>90.A.069</v>
          </cell>
          <cell r="B878" t="str">
            <v>AÇOITA-CAVALO - Luehea-divaricata - árvore, em terreno de boa qualidade</v>
          </cell>
          <cell r="C878" t="str">
            <v>UN</v>
          </cell>
          <cell r="D878">
            <v>61.53</v>
          </cell>
          <cell r="E878">
            <v>37408</v>
          </cell>
          <cell r="F878" t="str">
            <v>DEPAVE</v>
          </cell>
        </row>
        <row r="879">
          <cell r="A879" t="str">
            <v>90.A.070</v>
          </cell>
          <cell r="B879" t="str">
            <v>ALBÍZIA - Albizia hasslerii - árvore, em terreno de boa qualidade</v>
          </cell>
          <cell r="C879" t="str">
            <v>UN</v>
          </cell>
          <cell r="D879">
            <v>79.2</v>
          </cell>
          <cell r="E879">
            <v>37408</v>
          </cell>
          <cell r="F879" t="str">
            <v>DEPAVE</v>
          </cell>
        </row>
        <row r="880">
          <cell r="A880" t="str">
            <v>90.A.071</v>
          </cell>
          <cell r="B880" t="str">
            <v>ALDRAGO - Pterocarpus violaceus - árvore, em terreno de boa qualidade</v>
          </cell>
          <cell r="C880" t="str">
            <v>UN</v>
          </cell>
          <cell r="D880">
            <v>71.61</v>
          </cell>
          <cell r="E880">
            <v>38718</v>
          </cell>
          <cell r="F880" t="str">
            <v>DEPAVE</v>
          </cell>
        </row>
        <row r="881">
          <cell r="A881" t="str">
            <v>90.A.072</v>
          </cell>
          <cell r="B881" t="str">
            <v>ALELUIA  / PAU-CIGARRA - Senna multijuga - árvore, em terreno de boa qualidade</v>
          </cell>
          <cell r="C881" t="str">
            <v>UN</v>
          </cell>
          <cell r="D881">
            <v>68.95</v>
          </cell>
          <cell r="E881">
            <v>37408</v>
          </cell>
          <cell r="F881" t="str">
            <v>DEPAVE</v>
          </cell>
        </row>
        <row r="882">
          <cell r="A882" t="str">
            <v>90.A.073</v>
          </cell>
          <cell r="B882" t="str">
            <v>ANGELIM-DOCE - Andira fraxinifolia - árvore, em terreno de boa qualidade</v>
          </cell>
          <cell r="C882" t="str">
            <v>UN</v>
          </cell>
          <cell r="D882">
            <v>59.11</v>
          </cell>
          <cell r="E882">
            <v>37408</v>
          </cell>
          <cell r="F882" t="str">
            <v>DEPAVE</v>
          </cell>
        </row>
        <row r="883">
          <cell r="A883" t="str">
            <v>90.A.074</v>
          </cell>
          <cell r="B883" t="str">
            <v>ANGICO - Anadenanthera colubrina - árvore, em terreno de boa qualidade</v>
          </cell>
          <cell r="C883" t="str">
            <v>UN</v>
          </cell>
          <cell r="D883">
            <v>84.88</v>
          </cell>
          <cell r="E883">
            <v>38108</v>
          </cell>
          <cell r="F883" t="str">
            <v>DEPAVE</v>
          </cell>
        </row>
        <row r="884">
          <cell r="A884" t="str">
            <v>90.A.075</v>
          </cell>
          <cell r="B884" t="str">
            <v>ARARIBÁ - Centrolobium tomentosum - árvore, em terreno de boa qualidade</v>
          </cell>
          <cell r="C884" t="str">
            <v>UN</v>
          </cell>
          <cell r="D884">
            <v>64.92</v>
          </cell>
          <cell r="E884">
            <v>37408</v>
          </cell>
          <cell r="F884" t="str">
            <v>DEPAVE</v>
          </cell>
        </row>
        <row r="885">
          <cell r="A885" t="str">
            <v>90.A.076</v>
          </cell>
          <cell r="B885" t="str">
            <v>ARAUCÁRIA  - Araucaria angustifolia - árvore, em terreno de boa qualidade</v>
          </cell>
          <cell r="C885" t="str">
            <v>UN</v>
          </cell>
          <cell r="D885">
            <v>62.98</v>
          </cell>
          <cell r="E885">
            <v>37408</v>
          </cell>
          <cell r="F885" t="str">
            <v>DEPAVE</v>
          </cell>
        </row>
        <row r="886">
          <cell r="A886" t="str">
            <v>90.A.077</v>
          </cell>
          <cell r="B886" t="str">
            <v>AROEIRA-SALSA - Schinus molle - árvore, em terreno de boa qualidade</v>
          </cell>
          <cell r="C886" t="str">
            <v>UN</v>
          </cell>
          <cell r="D886">
            <v>65.13</v>
          </cell>
          <cell r="E886">
            <v>38718</v>
          </cell>
          <cell r="F886" t="str">
            <v>DEPAVE</v>
          </cell>
        </row>
        <row r="887">
          <cell r="A887" t="str">
            <v>90.A.078</v>
          </cell>
          <cell r="B887" t="str">
            <v>CEBOLÃO - Phytolaca dioica - árvore, em terreno de boa qualidade</v>
          </cell>
          <cell r="C887" t="str">
            <v>UN</v>
          </cell>
          <cell r="D887">
            <v>64.92</v>
          </cell>
          <cell r="E887">
            <v>37408</v>
          </cell>
          <cell r="F887" t="str">
            <v>DEPAVE</v>
          </cell>
        </row>
        <row r="888">
          <cell r="A888" t="str">
            <v>90.A.079</v>
          </cell>
          <cell r="B888" t="str">
            <v>CEDRO - Cedrela fissilis - árvore, em terreno de boa qualidade</v>
          </cell>
          <cell r="C888" t="str">
            <v>UN</v>
          </cell>
          <cell r="D888">
            <v>61.14</v>
          </cell>
          <cell r="E888">
            <v>37408</v>
          </cell>
          <cell r="F888" t="str">
            <v>DEPAVE</v>
          </cell>
        </row>
        <row r="889">
          <cell r="A889" t="str">
            <v>90.A.080</v>
          </cell>
          <cell r="B889" t="str">
            <v>CHICHÁ - Sterculia chicha - árvore, em terreno de boa qualidade</v>
          </cell>
          <cell r="C889" t="str">
            <v>UN</v>
          </cell>
          <cell r="D889">
            <v>65.400000000000006</v>
          </cell>
          <cell r="E889">
            <v>37408</v>
          </cell>
          <cell r="F889" t="str">
            <v>DEPAVE</v>
          </cell>
        </row>
        <row r="890">
          <cell r="A890" t="str">
            <v>90.A.081</v>
          </cell>
          <cell r="B890" t="str">
            <v>COPAÍBA - Copaifera langsdorffii - árvore, em terreno de boa qualidade</v>
          </cell>
          <cell r="C890" t="str">
            <v>UN</v>
          </cell>
          <cell r="D890">
            <v>62.25</v>
          </cell>
          <cell r="E890">
            <v>37408</v>
          </cell>
          <cell r="F890" t="str">
            <v>DEPAVE</v>
          </cell>
        </row>
        <row r="891">
          <cell r="A891" t="str">
            <v>90.A.082</v>
          </cell>
          <cell r="B891" t="str">
            <v>DEDALEIRO - Lafoensia pacari - árvore, em terreno de boa qualidade</v>
          </cell>
          <cell r="C891" t="str">
            <v>UN</v>
          </cell>
          <cell r="D891">
            <v>60.56</v>
          </cell>
          <cell r="E891">
            <v>37408</v>
          </cell>
          <cell r="F891" t="str">
            <v>DEPAVE</v>
          </cell>
        </row>
        <row r="892">
          <cell r="A892" t="str">
            <v>90.A.083</v>
          </cell>
          <cell r="B892" t="str">
            <v>EMBAÚBA - Cecropia spp - árvore, em terreno de boa qualidade</v>
          </cell>
          <cell r="C892" t="str">
            <v>UN</v>
          </cell>
          <cell r="D892">
            <v>59.96</v>
          </cell>
          <cell r="E892">
            <v>38718</v>
          </cell>
          <cell r="F892" t="str">
            <v>DEPAVE</v>
          </cell>
        </row>
        <row r="893">
          <cell r="A893" t="str">
            <v>90.A.084</v>
          </cell>
          <cell r="B893" t="str">
            <v>EMBIRUÇU - Pseudobombax grandflorum - árvore, em terreno de boa qualidade</v>
          </cell>
          <cell r="C893" t="str">
            <v>UN</v>
          </cell>
          <cell r="D893">
            <v>63.46</v>
          </cell>
          <cell r="E893">
            <v>37408</v>
          </cell>
          <cell r="F893" t="str">
            <v>DEPAVE</v>
          </cell>
        </row>
        <row r="894">
          <cell r="A894" t="str">
            <v>90.A.085</v>
          </cell>
          <cell r="B894" t="str">
            <v>FAVEIRO - Peltophorum dubium - árvore, em terreno de boa qualidade</v>
          </cell>
          <cell r="C894" t="str">
            <v>UN</v>
          </cell>
          <cell r="D894">
            <v>66.08</v>
          </cell>
          <cell r="E894">
            <v>37408</v>
          </cell>
          <cell r="F894" t="str">
            <v>DEPAVE</v>
          </cell>
        </row>
        <row r="895">
          <cell r="A895" t="str">
            <v>90.A.086</v>
          </cell>
          <cell r="B895" t="str">
            <v>GUAPURUVU - Schizolobium parahyba - árvore, em terreno de boa qualidade</v>
          </cell>
          <cell r="C895" t="str">
            <v>UN</v>
          </cell>
          <cell r="D895">
            <v>65.72</v>
          </cell>
          <cell r="E895">
            <v>37408</v>
          </cell>
          <cell r="F895" t="str">
            <v>DEPAVE</v>
          </cell>
        </row>
        <row r="896">
          <cell r="A896" t="str">
            <v>90.A.087</v>
          </cell>
          <cell r="B896" t="str">
            <v>JATOBÁ - Hymenaea courbaril - árvore, em terreno de boa qualidade</v>
          </cell>
          <cell r="C896" t="str">
            <v>UN</v>
          </cell>
          <cell r="D896">
            <v>66.91</v>
          </cell>
          <cell r="E896">
            <v>38718</v>
          </cell>
          <cell r="F896" t="str">
            <v>DEPAVE</v>
          </cell>
        </row>
        <row r="897">
          <cell r="A897" t="str">
            <v>90.A.088</v>
          </cell>
          <cell r="B897" t="str">
            <v>ALAMANDA-DE-CERCA - Allamanda puberula - arbusto, em terreno de boa qualidade</v>
          </cell>
          <cell r="C897" t="str">
            <v>UN</v>
          </cell>
          <cell r="D897">
            <v>12.52</v>
          </cell>
          <cell r="E897">
            <v>37408</v>
          </cell>
          <cell r="F897" t="str">
            <v>DEPAVE</v>
          </cell>
        </row>
        <row r="898">
          <cell r="A898" t="str">
            <v>90.A.089</v>
          </cell>
          <cell r="B898" t="str">
            <v>BURITI - Mauritia flexuosa - palmeira, em terreno de boa qualidade PASSOU P/ A TABELA 33 - 18.02.63</v>
          </cell>
          <cell r="C898" t="str">
            <v>UN</v>
          </cell>
          <cell r="D898">
            <v>28.37</v>
          </cell>
          <cell r="E898">
            <v>38108</v>
          </cell>
          <cell r="F898" t="str">
            <v>DEPAVE</v>
          </cell>
        </row>
        <row r="899">
          <cell r="A899" t="str">
            <v>90.A.090</v>
          </cell>
          <cell r="B899" t="str">
            <v>FALSO-BABAÇU - Attalea oleifera - palmeira, em terreno de boa qualidade</v>
          </cell>
          <cell r="C899" t="str">
            <v>UN</v>
          </cell>
          <cell r="D899">
            <v>92.45</v>
          </cell>
          <cell r="E899">
            <v>38108</v>
          </cell>
          <cell r="F899" t="str">
            <v>DEPAVE</v>
          </cell>
        </row>
        <row r="900">
          <cell r="A900" t="str">
            <v>90.A.091</v>
          </cell>
          <cell r="B900" t="str">
            <v>GUARIROBA - Syagrus oleracea - palmeira, em terreno de boa qualidade PASSOU P/ A TABELA 33- 18.02.70</v>
          </cell>
          <cell r="C900" t="str">
            <v>UN</v>
          </cell>
          <cell r="D900">
            <v>28.02</v>
          </cell>
          <cell r="E900">
            <v>38108</v>
          </cell>
          <cell r="F900" t="str">
            <v>DEPAVE</v>
          </cell>
        </row>
        <row r="901">
          <cell r="A901" t="str">
            <v>90.A.092</v>
          </cell>
          <cell r="B901" t="str">
            <v>IÇA - Lytocaryum hoehnei - palmeira, em terreno de boa qualidade</v>
          </cell>
          <cell r="C901" t="str">
            <v>UN</v>
          </cell>
          <cell r="D901">
            <v>82.44</v>
          </cell>
          <cell r="E901">
            <v>37408</v>
          </cell>
          <cell r="F901" t="str">
            <v>DEPAVE</v>
          </cell>
        </row>
        <row r="902">
          <cell r="A902" t="str">
            <v>90.A.093</v>
          </cell>
          <cell r="B902" t="str">
            <v>INDAIÁ - Attalea dubia - palmeira, em terreno de boa qualidade</v>
          </cell>
          <cell r="C902" t="str">
            <v>UN</v>
          </cell>
          <cell r="D902">
            <v>86.27</v>
          </cell>
          <cell r="E902">
            <v>37408</v>
          </cell>
          <cell r="F902" t="str">
            <v>DEPAVE</v>
          </cell>
        </row>
        <row r="903">
          <cell r="A903" t="str">
            <v>90.A.094</v>
          </cell>
          <cell r="B903" t="str">
            <v>PALMITO-DOCE / PALMITO JUÇARA - Euterpe edulis - palmeira, em terreno de boa qualidade</v>
          </cell>
          <cell r="C903" t="str">
            <v>UN</v>
          </cell>
          <cell r="D903">
            <v>80.22</v>
          </cell>
          <cell r="E903">
            <v>37408</v>
          </cell>
          <cell r="F903" t="str">
            <v>DEPAVE</v>
          </cell>
        </row>
        <row r="904">
          <cell r="A904" t="str">
            <v>90.A.095</v>
          </cell>
          <cell r="B904" t="str">
            <v>GUAIMBÉ - Philodendron bipinnatifidum - arbusto, em terreno de boa qualidade</v>
          </cell>
          <cell r="C904" t="str">
            <v>UN</v>
          </cell>
          <cell r="D904">
            <v>10.66</v>
          </cell>
          <cell r="E904">
            <v>37408</v>
          </cell>
          <cell r="F904" t="str">
            <v>DEPAVE</v>
          </cell>
        </row>
        <row r="905">
          <cell r="A905" t="str">
            <v>90.A.096</v>
          </cell>
          <cell r="B905" t="str">
            <v>GUAIMBÉ - Philodendron ondulatum - arbusto, em terreno de boa qualidade</v>
          </cell>
          <cell r="C905" t="str">
            <v>UN</v>
          </cell>
          <cell r="D905">
            <v>13.39</v>
          </cell>
          <cell r="E905">
            <v>37408</v>
          </cell>
          <cell r="F905" t="str">
            <v>DEPAVE</v>
          </cell>
        </row>
        <row r="906">
          <cell r="A906" t="str">
            <v>90.A.097</v>
          </cell>
          <cell r="B906" t="str">
            <v>HELICONIA - Heliconia episcopalis - arbusto, em terreno de boa qualidade</v>
          </cell>
          <cell r="C906" t="str">
            <v>UN</v>
          </cell>
          <cell r="D906">
            <v>27.75</v>
          </cell>
          <cell r="E906">
            <v>38718</v>
          </cell>
          <cell r="F906" t="str">
            <v>DEPAVE</v>
          </cell>
        </row>
        <row r="907">
          <cell r="A907" t="str">
            <v>90.A.098</v>
          </cell>
          <cell r="B907" t="str">
            <v>INHAME - Alocasia sp - arbusto, em terreno de boa qualidade</v>
          </cell>
          <cell r="C907" t="str">
            <v>UN</v>
          </cell>
          <cell r="D907">
            <v>14.05</v>
          </cell>
          <cell r="E907">
            <v>38718</v>
          </cell>
          <cell r="F907" t="str">
            <v>DEPAVE</v>
          </cell>
        </row>
        <row r="908">
          <cell r="A908" t="str">
            <v>90.A.099</v>
          </cell>
          <cell r="B908" t="str">
            <v>LANTANA / CAMARAZINHO - Lantana camara - arbusto, em terreno de boa qualidade</v>
          </cell>
          <cell r="C908" t="str">
            <v>UN</v>
          </cell>
          <cell r="D908">
            <v>14.5</v>
          </cell>
          <cell r="E908">
            <v>38108</v>
          </cell>
          <cell r="F908" t="str">
            <v>DEPAVE</v>
          </cell>
        </row>
        <row r="909">
          <cell r="A909" t="str">
            <v>90.A.100</v>
          </cell>
          <cell r="B909" t="str">
            <v>LÍRIO-DO-BREJO - Hedychium coronarium - forração, em terreno de boa qualidade, cada 30 cm</v>
          </cell>
          <cell r="C909" t="str">
            <v>M2</v>
          </cell>
          <cell r="D909">
            <v>12.68</v>
          </cell>
          <cell r="E909">
            <v>37408</v>
          </cell>
          <cell r="F909" t="str">
            <v>DEPAVE</v>
          </cell>
        </row>
        <row r="910">
          <cell r="A910" t="str">
            <v>90.A.101</v>
          </cell>
          <cell r="B910" t="str">
            <v>MANACAZINHO - Brunfelsia uniflora - arbusto, em terreno de boa qualidade</v>
          </cell>
          <cell r="C910" t="str">
            <v>UN</v>
          </cell>
          <cell r="D910">
            <v>17.05</v>
          </cell>
          <cell r="E910">
            <v>37408</v>
          </cell>
          <cell r="F910" t="str">
            <v>DEPAVE</v>
          </cell>
        </row>
        <row r="911">
          <cell r="A911" t="str">
            <v>90.A.102</v>
          </cell>
          <cell r="B911" t="str">
            <v>PAPAGAIO - Heliconia pelttacorum - arbusto, em terreno de boa qualidade</v>
          </cell>
          <cell r="C911" t="str">
            <v>UN</v>
          </cell>
          <cell r="D911">
            <v>12.76</v>
          </cell>
          <cell r="E911">
            <v>37408</v>
          </cell>
          <cell r="F911" t="str">
            <v>DEPAVE</v>
          </cell>
        </row>
        <row r="912">
          <cell r="A912" t="str">
            <v>90.A.103</v>
          </cell>
          <cell r="B912" t="str">
            <v>QUARESMEIRA-ARBUSTIVA - Tibouchina chamissoana - arbusto, em terreno de boa qualidade</v>
          </cell>
          <cell r="C912" t="str">
            <v>UN</v>
          </cell>
          <cell r="D912">
            <v>14.22</v>
          </cell>
          <cell r="E912">
            <v>37408</v>
          </cell>
          <cell r="F912" t="str">
            <v>DEPAVE</v>
          </cell>
        </row>
        <row r="913">
          <cell r="A913" t="str">
            <v>90.A.104</v>
          </cell>
          <cell r="B913" t="str">
            <v>QUARESMEIRA-ARBUSTIVA - Tibouchina mourincandiana - arbusto, em terreno de boa qualidade</v>
          </cell>
          <cell r="C913" t="str">
            <v>UN</v>
          </cell>
          <cell r="D913">
            <v>13.5</v>
          </cell>
          <cell r="E913">
            <v>37408</v>
          </cell>
          <cell r="F913" t="str">
            <v>DEPAVE</v>
          </cell>
        </row>
        <row r="914">
          <cell r="A914" t="str">
            <v>90.A.105</v>
          </cell>
          <cell r="B914" t="str">
            <v>SAMAMBAIAÇU - Cyathea sp - arbusto, em terreno de boa qualidade</v>
          </cell>
          <cell r="C914" t="str">
            <v>UN</v>
          </cell>
          <cell r="D914">
            <v>18.32</v>
          </cell>
          <cell r="E914">
            <v>37408</v>
          </cell>
          <cell r="F914" t="str">
            <v>DEPAVE</v>
          </cell>
        </row>
        <row r="915">
          <cell r="A915" t="str">
            <v>90.A.106</v>
          </cell>
          <cell r="B915" t="str">
            <v>SETE-MARIAS - Cleome spinosa - arbusto, em terreno de boa qualidade</v>
          </cell>
          <cell r="C915" t="str">
            <v>UN</v>
          </cell>
          <cell r="D915">
            <v>12.85</v>
          </cell>
          <cell r="E915">
            <v>37408</v>
          </cell>
          <cell r="F915" t="str">
            <v>DEPAVE</v>
          </cell>
        </row>
        <row r="916">
          <cell r="A916" t="str">
            <v>90.A.107</v>
          </cell>
          <cell r="B916" t="str">
            <v>XAXIM - Dicksonia sellowiana - arbusto, em terreno de boa qualidade</v>
          </cell>
          <cell r="C916" t="str">
            <v>UN</v>
          </cell>
          <cell r="D916">
            <v>23.51</v>
          </cell>
          <cell r="E916">
            <v>37408</v>
          </cell>
          <cell r="F916" t="str">
            <v>DEPAVE</v>
          </cell>
        </row>
        <row r="917">
          <cell r="A917" t="str">
            <v>90.A.108</v>
          </cell>
          <cell r="B917" t="str">
            <v>GRAMA-INGLESA - Stenotaphrum secundatum - forração, em terreno de boa qualidade</v>
          </cell>
          <cell r="C917" t="str">
            <v>M2</v>
          </cell>
          <cell r="D917">
            <v>12.24</v>
          </cell>
          <cell r="E917">
            <v>38108</v>
          </cell>
          <cell r="F917" t="str">
            <v>DEPAVE</v>
          </cell>
        </row>
        <row r="918">
          <cell r="A918" t="str">
            <v>90.A.109</v>
          </cell>
          <cell r="B918" t="str">
            <v>GRAMA-INGLESA - Stenotaphrum secundatum variegatum - forração, em terreno de boa qualidade</v>
          </cell>
          <cell r="C918" t="str">
            <v>M2</v>
          </cell>
          <cell r="D918">
            <v>8.5</v>
          </cell>
          <cell r="E918">
            <v>37408</v>
          </cell>
          <cell r="F918" t="str">
            <v>DEPAVE</v>
          </cell>
        </row>
        <row r="919">
          <cell r="A919" t="str">
            <v>90.A.110</v>
          </cell>
          <cell r="B919" t="str">
            <v>BIRI - Canna limbata - forração, em terreno de boa qualidade</v>
          </cell>
          <cell r="C919" t="str">
            <v>UN</v>
          </cell>
          <cell r="D919">
            <v>14.16</v>
          </cell>
          <cell r="E919">
            <v>38718</v>
          </cell>
          <cell r="F919" t="str">
            <v>DEPAVE</v>
          </cell>
        </row>
        <row r="920">
          <cell r="A920" t="str">
            <v>90.A.111</v>
          </cell>
          <cell r="B920" t="str">
            <v>MARICÁ - Neomarica corulea - forração, em terreno de boa qualidade, cada 30cm</v>
          </cell>
          <cell r="C920" t="str">
            <v>M2</v>
          </cell>
          <cell r="D920">
            <v>30.32</v>
          </cell>
          <cell r="E920">
            <v>37408</v>
          </cell>
          <cell r="F920" t="str">
            <v>DEPAVE</v>
          </cell>
        </row>
        <row r="921">
          <cell r="A921" t="str">
            <v>90.A.112</v>
          </cell>
          <cell r="B921" t="str">
            <v>SALVIA - Salvia splendens - forração, em terreno de boa qualidade, cada 20cm</v>
          </cell>
          <cell r="C921" t="str">
            <v>M2</v>
          </cell>
          <cell r="D921">
            <v>28.62</v>
          </cell>
          <cell r="E921">
            <v>38108</v>
          </cell>
          <cell r="F921" t="str">
            <v>DEPAVE</v>
          </cell>
        </row>
        <row r="922">
          <cell r="A922" t="str">
            <v>90.A.115</v>
          </cell>
          <cell r="B922" t="str">
            <v>Mudas para peças do muro ecológico - Parque Vila Rodeio</v>
          </cell>
          <cell r="C922" t="str">
            <v>GL</v>
          </cell>
          <cell r="D922">
            <v>321.08</v>
          </cell>
          <cell r="E922">
            <v>35431</v>
          </cell>
          <cell r="F922" t="str">
            <v>DEPAVE</v>
          </cell>
        </row>
        <row r="923">
          <cell r="A923" t="str">
            <v>90.A.116</v>
          </cell>
          <cell r="B923" t="str">
            <v>Plantas aquáticas - Parque Vila Rodeio</v>
          </cell>
          <cell r="C923" t="str">
            <v>GL</v>
          </cell>
          <cell r="D923">
            <v>1601.18</v>
          </cell>
          <cell r="E923">
            <v>35431</v>
          </cell>
          <cell r="F923" t="str">
            <v>DEPAVE</v>
          </cell>
        </row>
        <row r="924">
          <cell r="A924" t="str">
            <v>90.A.117</v>
          </cell>
          <cell r="B924" t="str">
            <v>Reforma de canteiro de crinum e maranta - Praça F. Prestes</v>
          </cell>
          <cell r="C924" t="str">
            <v>M2</v>
          </cell>
          <cell r="D924">
            <v>13.32</v>
          </cell>
          <cell r="E924">
            <v>35431</v>
          </cell>
          <cell r="F924" t="str">
            <v>DEPAVE</v>
          </cell>
        </row>
        <row r="925">
          <cell r="A925" t="str">
            <v>90.A.118</v>
          </cell>
          <cell r="B925" t="str">
            <v>PASSOU PARA TABELA 33 - 18.01.03  Protetor tipo parque p/árvores</v>
          </cell>
          <cell r="C925" t="str">
            <v>UN</v>
          </cell>
          <cell r="D925">
            <v>37.15</v>
          </cell>
          <cell r="E925">
            <v>38108</v>
          </cell>
          <cell r="F925" t="str">
            <v>DEPAVE</v>
          </cell>
        </row>
        <row r="926">
          <cell r="A926" t="str">
            <v>90.A.119</v>
          </cell>
          <cell r="B926" t="str">
            <v>Fornecimento de composto orgânico curtido e peneirado, incl. transporte</v>
          </cell>
          <cell r="C926" t="str">
            <v>M3</v>
          </cell>
          <cell r="D926">
            <v>70.22</v>
          </cell>
          <cell r="E926">
            <v>35431</v>
          </cell>
          <cell r="F926" t="str">
            <v>DEPAVE</v>
          </cell>
        </row>
        <row r="927">
          <cell r="A927" t="str">
            <v>90.A.120</v>
          </cell>
          <cell r="B927" t="str">
            <v xml:space="preserve">AMOREIRA - Morus nigra - árvore, em terreno de boa qualidade </v>
          </cell>
          <cell r="C927" t="str">
            <v>UN</v>
          </cell>
          <cell r="D927">
            <v>62.28</v>
          </cell>
          <cell r="E927">
            <v>38718</v>
          </cell>
          <cell r="F927" t="str">
            <v>DEPAVE</v>
          </cell>
        </row>
        <row r="928">
          <cell r="A928" t="str">
            <v>90.A.121</v>
          </cell>
          <cell r="B928" t="str">
            <v>RESEDÁ - Lagerstroemia indica - árvore, em terreno de boa qualidade passou p/ a tabela 33- 18.02.47</v>
          </cell>
          <cell r="C928" t="str">
            <v>UN</v>
          </cell>
          <cell r="D928">
            <v>53.93</v>
          </cell>
          <cell r="E928">
            <v>38108</v>
          </cell>
          <cell r="F928" t="str">
            <v>DEPAVE</v>
          </cell>
        </row>
        <row r="929">
          <cell r="A929" t="str">
            <v>90.A.122</v>
          </cell>
          <cell r="B929" t="str">
            <v>MAGNÓLIA AMARELA - Michelia champaca - árvore, em terreno de boa qualidade  PASSOU P/ A TABELA 33- 18.02.33</v>
          </cell>
          <cell r="C929" t="str">
            <v>UN</v>
          </cell>
          <cell r="D929">
            <v>84.99</v>
          </cell>
          <cell r="E929">
            <v>38108</v>
          </cell>
          <cell r="F929" t="str">
            <v>DEPAVE</v>
          </cell>
        </row>
        <row r="930">
          <cell r="A930" t="str">
            <v>90.A.123</v>
          </cell>
          <cell r="B930" t="str">
            <v>FORMIUM - Phormium spp - arbusto, em terreno de boa qualidade</v>
          </cell>
          <cell r="C930" t="str">
            <v>UN</v>
          </cell>
          <cell r="D930">
            <v>18.04</v>
          </cell>
          <cell r="E930">
            <v>37408</v>
          </cell>
          <cell r="F930" t="str">
            <v>DEPAVE</v>
          </cell>
        </row>
        <row r="931">
          <cell r="A931" t="str">
            <v>90.A.124</v>
          </cell>
          <cell r="B931" t="str">
            <v>VEDÉLIA - Wedelia paludosa - forração, em terreno de boa qualidade, cada 15cm</v>
          </cell>
          <cell r="C931" t="str">
            <v>M2</v>
          </cell>
          <cell r="D931">
            <v>18.420000000000002</v>
          </cell>
          <cell r="E931">
            <v>37408</v>
          </cell>
          <cell r="F931" t="str">
            <v>DEPAVE</v>
          </cell>
        </row>
        <row r="932">
          <cell r="A932" t="str">
            <v>90.A.127</v>
          </cell>
          <cell r="B932" t="str">
            <v>MORÉIA-BICOLOR - Dietes bicolor - forração, em terreno de boa qualidade, cada 30cm</v>
          </cell>
          <cell r="C932" t="str">
            <v>M2</v>
          </cell>
          <cell r="D932">
            <v>29.2</v>
          </cell>
          <cell r="E932">
            <v>38718</v>
          </cell>
          <cell r="F932" t="str">
            <v>DEPAVE</v>
          </cell>
        </row>
        <row r="933">
          <cell r="A933" t="str">
            <v>90.A.128</v>
          </cell>
          <cell r="B933" t="str">
            <v>SOLANUM - Solannum violaceum - forração, em terreno de boa qualidade, cada 15cm</v>
          </cell>
          <cell r="C933" t="str">
            <v>M2</v>
          </cell>
          <cell r="D933">
            <v>24.72</v>
          </cell>
          <cell r="E933">
            <v>37408</v>
          </cell>
          <cell r="F933" t="str">
            <v>DEPAVE</v>
          </cell>
        </row>
        <row r="934">
          <cell r="A934" t="str">
            <v>90.A.129</v>
          </cell>
          <cell r="B934" t="str">
            <v>BIRI - Canna limbata - forração, em terreno de boa qualidade, cada 30cm</v>
          </cell>
          <cell r="C934" t="str">
            <v>M2</v>
          </cell>
          <cell r="D934">
            <v>14.37</v>
          </cell>
          <cell r="E934">
            <v>37408</v>
          </cell>
          <cell r="F934" t="str">
            <v>DEPAVE</v>
          </cell>
        </row>
        <row r="935">
          <cell r="A935" t="str">
            <v>90.A.130</v>
          </cell>
          <cell r="B935" t="str">
            <v>Protetor de árvores metálico de seção triangular</v>
          </cell>
          <cell r="C935" t="str">
            <v>UN</v>
          </cell>
          <cell r="D935">
            <v>218.99</v>
          </cell>
          <cell r="E935">
            <v>38718</v>
          </cell>
          <cell r="F935" t="str">
            <v>DEPAVE</v>
          </cell>
        </row>
        <row r="936">
          <cell r="A936" t="str">
            <v>90.A.131</v>
          </cell>
          <cell r="B936" t="str">
            <v>QUARESMEIRA-ROXA - Tibouchina granulosa - árvore, em terreno de boa qualidade</v>
          </cell>
          <cell r="C936" t="str">
            <v>UN</v>
          </cell>
          <cell r="D936">
            <v>66.63</v>
          </cell>
          <cell r="E936">
            <v>38718</v>
          </cell>
          <cell r="F936" t="str">
            <v>DEPAVE</v>
          </cell>
        </row>
        <row r="937">
          <cell r="A937" t="str">
            <v>90.A.132</v>
          </cell>
          <cell r="B937" t="str">
            <v>HIBISCO ROSA - Hibiscus rosa-sinensis - arbusto, em terreno de boa qualidade</v>
          </cell>
          <cell r="C937" t="str">
            <v>UN</v>
          </cell>
          <cell r="D937">
            <v>11.09</v>
          </cell>
          <cell r="E937">
            <v>38108</v>
          </cell>
          <cell r="F937" t="str">
            <v>DEPAVE</v>
          </cell>
        </row>
        <row r="938">
          <cell r="A938" t="str">
            <v>90.A.133</v>
          </cell>
          <cell r="B938" t="str">
            <v>CASSIA-ALELUIA - Cassia multijuga - árvore, em terreno de boa qualidade PASSOU P/ A TABELA 33- 18.02.10</v>
          </cell>
          <cell r="C938" t="str">
            <v>UN</v>
          </cell>
          <cell r="D938">
            <v>84.97</v>
          </cell>
          <cell r="E938">
            <v>38108</v>
          </cell>
          <cell r="F938" t="str">
            <v>DEPAVE</v>
          </cell>
        </row>
        <row r="939">
          <cell r="A939" t="str">
            <v>90.A.134</v>
          </cell>
          <cell r="B939" t="str">
            <v>ALOCASIA - Alocasia macrorhiza - arbusto, em terreno de boa qualidade</v>
          </cell>
          <cell r="C939" t="str">
            <v>UN</v>
          </cell>
          <cell r="D939">
            <v>10.7</v>
          </cell>
          <cell r="E939">
            <v>37408</v>
          </cell>
          <cell r="F939" t="str">
            <v>DEPAVE</v>
          </cell>
        </row>
        <row r="940">
          <cell r="A940" t="str">
            <v>90.A.135</v>
          </cell>
          <cell r="B940" t="str">
            <v>AGAPANTO - Agapanthus africanus - arbusto, em terreno de boa qualidade</v>
          </cell>
          <cell r="C940" t="str">
            <v>UN</v>
          </cell>
          <cell r="D940">
            <v>8.35</v>
          </cell>
          <cell r="E940">
            <v>37408</v>
          </cell>
          <cell r="F940" t="str">
            <v>DEPAVE</v>
          </cell>
        </row>
        <row r="941">
          <cell r="A941" t="str">
            <v>90.A.136</v>
          </cell>
          <cell r="B941" t="str">
            <v>ALECRIM-DE-CAMPINAS - Holocalix balansae - árvore, em terreno de boa qualidade</v>
          </cell>
          <cell r="C941" t="str">
            <v>UN</v>
          </cell>
          <cell r="D941">
            <v>84.74</v>
          </cell>
          <cell r="E941">
            <v>38108</v>
          </cell>
          <cell r="F941" t="str">
            <v>DEPAVE</v>
          </cell>
        </row>
        <row r="942">
          <cell r="A942" t="str">
            <v>90.A.137</v>
          </cell>
          <cell r="B942" t="str">
            <v>BELA-EMÍLIA - Plumbago capensis - arbusto, em terreno de boa qualidade</v>
          </cell>
          <cell r="C942" t="str">
            <v>UN</v>
          </cell>
          <cell r="D942">
            <v>9.2799999999999994</v>
          </cell>
          <cell r="E942">
            <v>38718</v>
          </cell>
          <cell r="F942" t="str">
            <v>DEPAVE</v>
          </cell>
        </row>
        <row r="943">
          <cell r="A943" t="str">
            <v>90.A.138</v>
          </cell>
          <cell r="B943" t="str">
            <v>CHOUPO - Papulos nigra - árvore, em terreno de boa qualidade</v>
          </cell>
          <cell r="C943" t="str">
            <v>UN</v>
          </cell>
          <cell r="D943">
            <v>58.54</v>
          </cell>
          <cell r="E943">
            <v>37408</v>
          </cell>
          <cell r="F943" t="str">
            <v>DEPAVE</v>
          </cell>
        </row>
        <row r="944">
          <cell r="A944" t="str">
            <v>90.A.139</v>
          </cell>
          <cell r="B944" t="str">
            <v>FLAMBOYANT - Delomix regia - árvore, em terreno de boa qualidade PASSOU P/ A TABELA 33- 18.02.20</v>
          </cell>
          <cell r="C944" t="str">
            <v>UN</v>
          </cell>
          <cell r="D944">
            <v>85.77</v>
          </cell>
          <cell r="E944">
            <v>38108</v>
          </cell>
          <cell r="F944" t="str">
            <v>DEPAVE</v>
          </cell>
        </row>
        <row r="945">
          <cell r="A945" t="str">
            <v>90.A.140</v>
          </cell>
          <cell r="B945" t="str">
            <v>MALVAVISCO - Malvaviscus arboreus - arbusto, em terreno de boa qualidade</v>
          </cell>
          <cell r="C945" t="str">
            <v>UN</v>
          </cell>
          <cell r="D945">
            <v>12.76</v>
          </cell>
          <cell r="E945">
            <v>37408</v>
          </cell>
          <cell r="F945" t="str">
            <v>DEPAVE</v>
          </cell>
        </row>
        <row r="946">
          <cell r="A946" t="str">
            <v>90.A.141</v>
          </cell>
          <cell r="B946" t="str">
            <v>PAU-BRASIL - Caesalpinia echinata - árvore, em terreno de boa qualidade PASSOU P/ A TABELA 33- 18.02.37</v>
          </cell>
          <cell r="C946" t="str">
            <v>UN</v>
          </cell>
          <cell r="D946">
            <v>90.37</v>
          </cell>
          <cell r="E946">
            <v>38108</v>
          </cell>
          <cell r="F946" t="str">
            <v>DEPAVE</v>
          </cell>
        </row>
        <row r="947">
          <cell r="A947" t="str">
            <v>90.A.142</v>
          </cell>
          <cell r="B947" t="str">
            <v>SETE-LÉGUAS - Pandorea ricasoliana - arbusto, em terreno de boa qualidade</v>
          </cell>
          <cell r="C947" t="str">
            <v>UN</v>
          </cell>
          <cell r="D947">
            <v>22.4</v>
          </cell>
          <cell r="E947">
            <v>38718</v>
          </cell>
          <cell r="F947" t="str">
            <v>DEPAVE</v>
          </cell>
        </row>
        <row r="948">
          <cell r="A948" t="str">
            <v>90.A.143</v>
          </cell>
          <cell r="B948" t="str">
            <v>TROMBETEIRO - Brugmansia suaveolens - arbusto, em terreno de boa qualidade</v>
          </cell>
          <cell r="C948" t="str">
            <v>UN</v>
          </cell>
          <cell r="D948">
            <v>9.06</v>
          </cell>
          <cell r="E948">
            <v>35431</v>
          </cell>
          <cell r="F948" t="str">
            <v>DEPAVE</v>
          </cell>
        </row>
        <row r="949">
          <cell r="A949" t="str">
            <v>90.A.144</v>
          </cell>
          <cell r="B949" t="str">
            <v>ACALIFA-MOSAICO VERDE - Acalypha wilkesiana - arbusto, em terreno de boa qualidade</v>
          </cell>
          <cell r="C949" t="str">
            <v>UN</v>
          </cell>
          <cell r="D949">
            <v>15.09</v>
          </cell>
          <cell r="E949">
            <v>38108</v>
          </cell>
          <cell r="F949" t="str">
            <v>DEPAVE</v>
          </cell>
        </row>
        <row r="950">
          <cell r="A950" t="str">
            <v>90.A.145</v>
          </cell>
          <cell r="B950" t="str">
            <v>CALIANDRA FLOR ROSA - Calliandra brevipes - arbusto, em terreno de boa qualidade</v>
          </cell>
          <cell r="C950" t="str">
            <v>UN</v>
          </cell>
          <cell r="D950">
            <v>14.83</v>
          </cell>
          <cell r="E950">
            <v>38718</v>
          </cell>
          <cell r="F950" t="str">
            <v>DEPAVE</v>
          </cell>
        </row>
        <row r="951">
          <cell r="A951" t="str">
            <v>90.A.146</v>
          </cell>
          <cell r="B951" t="str">
            <v>CALIANDRA FLOR VERMELHA-Calliandra haematocephala - arbusto, em terreno de boa qualidade</v>
          </cell>
          <cell r="C951" t="str">
            <v>UN</v>
          </cell>
          <cell r="D951">
            <v>15.72</v>
          </cell>
          <cell r="E951">
            <v>38718</v>
          </cell>
          <cell r="F951" t="str">
            <v>DEPAVE</v>
          </cell>
        </row>
        <row r="952">
          <cell r="A952" t="str">
            <v>90.A.147</v>
          </cell>
          <cell r="B952" t="str">
            <v>ARECA-BAMBU - Chrysalidocarpus lutescens - palmeira, em terreno de boa qualidade PASSOU P/ A TABELA 33- 18.02.61</v>
          </cell>
          <cell r="C952" t="str">
            <v>UN</v>
          </cell>
          <cell r="D952">
            <v>103.36</v>
          </cell>
          <cell r="E952">
            <v>38108</v>
          </cell>
          <cell r="F952" t="str">
            <v>DEPAVE</v>
          </cell>
        </row>
        <row r="953">
          <cell r="A953" t="str">
            <v>90.A.148</v>
          </cell>
          <cell r="B953" t="str">
            <v>CASSIA-ROSA - Cassia javanica - árvore, em terreno de boa qualidade</v>
          </cell>
          <cell r="C953" t="str">
            <v>UN</v>
          </cell>
          <cell r="D953">
            <v>62.5</v>
          </cell>
          <cell r="E953">
            <v>37408</v>
          </cell>
          <cell r="F953" t="str">
            <v>DEPAVE</v>
          </cell>
        </row>
        <row r="954">
          <cell r="A954" t="str">
            <v>90.A.149</v>
          </cell>
          <cell r="B954" t="str">
            <v>IRIS - Iris germanica - forração, em terreno de boa qualidade, cada 35cm</v>
          </cell>
          <cell r="C954" t="str">
            <v>M2</v>
          </cell>
          <cell r="D954">
            <v>12.95</v>
          </cell>
          <cell r="E954">
            <v>37408</v>
          </cell>
          <cell r="F954" t="str">
            <v>DEPAVE</v>
          </cell>
        </row>
        <row r="955">
          <cell r="A955" t="str">
            <v>90.A.150</v>
          </cell>
          <cell r="B955" t="str">
            <v xml:space="preserve">LÍRIO-LARANJA - Hemerocallis flava - forração, em terreno de boa qualidade a cada 25cm </v>
          </cell>
          <cell r="C955" t="str">
            <v>M2</v>
          </cell>
          <cell r="D955">
            <v>13.54</v>
          </cell>
          <cell r="E955">
            <v>37408</v>
          </cell>
          <cell r="F955" t="str">
            <v>DEPAVE</v>
          </cell>
        </row>
        <row r="956">
          <cell r="A956" t="str">
            <v>90.A.151</v>
          </cell>
          <cell r="B956" t="str">
            <v xml:space="preserve">LÍRIO-LARANJA - Hemerocallis flava - forração, em terreno de boa qualidade a cada 35cm </v>
          </cell>
          <cell r="C956" t="str">
            <v>M2</v>
          </cell>
          <cell r="D956">
            <v>9.1</v>
          </cell>
          <cell r="E956">
            <v>37408</v>
          </cell>
          <cell r="F956" t="str">
            <v>DEPAVE</v>
          </cell>
        </row>
        <row r="957">
          <cell r="A957" t="str">
            <v>90.A.152</v>
          </cell>
          <cell r="B957" t="str">
            <v>PIRACANTA - Piracantha coccinea - arbusto, em terreno de boa qualidade</v>
          </cell>
          <cell r="C957" t="str">
            <v>UN</v>
          </cell>
          <cell r="D957">
            <v>18.84</v>
          </cell>
          <cell r="E957">
            <v>38108</v>
          </cell>
          <cell r="F957" t="str">
            <v>DEPAVE</v>
          </cell>
        </row>
        <row r="958">
          <cell r="A958" t="str">
            <v>90.A.153</v>
          </cell>
          <cell r="B958" t="str">
            <v>AROEIRA - Schinus therenbehifolius - árvore, em terreno de boa qualidade</v>
          </cell>
          <cell r="C958" t="str">
            <v>UN</v>
          </cell>
          <cell r="D958">
            <v>57.42</v>
          </cell>
          <cell r="E958">
            <v>37408</v>
          </cell>
          <cell r="F958" t="str">
            <v>DEPAVE</v>
          </cell>
        </row>
        <row r="959">
          <cell r="A959" t="str">
            <v>90.A.154</v>
          </cell>
          <cell r="B959" t="str">
            <v>Remoção de grama</v>
          </cell>
          <cell r="C959" t="str">
            <v>M2</v>
          </cell>
          <cell r="D959">
            <v>0.45</v>
          </cell>
          <cell r="E959">
            <v>35431</v>
          </cell>
          <cell r="F959" t="str">
            <v>DEPAVE</v>
          </cell>
        </row>
        <row r="960">
          <cell r="A960" t="str">
            <v>90.A.155</v>
          </cell>
          <cell r="B960" t="str">
            <v>MARIA-SEM-VERGONHA - Impatiens hawkeri - forração, em terreno de boa qualidade a cada 20 cm</v>
          </cell>
          <cell r="C960" t="str">
            <v>M2</v>
          </cell>
          <cell r="D960">
            <v>18.82</v>
          </cell>
          <cell r="E960">
            <v>38108</v>
          </cell>
          <cell r="F960" t="str">
            <v>DEPAVE</v>
          </cell>
        </row>
        <row r="961">
          <cell r="A961" t="str">
            <v>90.A.156</v>
          </cell>
          <cell r="B961" t="str">
            <v>JACARANDA MIMOSO - Jacaranda mimosaefolia - árvore em terreno de boa qualidade</v>
          </cell>
          <cell r="C961" t="str">
            <v>UN</v>
          </cell>
          <cell r="D961">
            <v>67.56</v>
          </cell>
          <cell r="E961">
            <v>37408</v>
          </cell>
          <cell r="F961" t="str">
            <v>DEPAVE</v>
          </cell>
        </row>
        <row r="962">
          <cell r="A962" t="str">
            <v>90.A.157</v>
          </cell>
          <cell r="B962" t="str">
            <v>JASMIM MANGA - Plumeria  rubra - arbusto em terreno de boa qualidade</v>
          </cell>
          <cell r="C962" t="str">
            <v>UN</v>
          </cell>
          <cell r="D962">
            <v>22.09</v>
          </cell>
          <cell r="E962">
            <v>38108</v>
          </cell>
          <cell r="F962" t="str">
            <v>DEPAVE</v>
          </cell>
        </row>
        <row r="963">
          <cell r="A963" t="str">
            <v>90.A.158</v>
          </cell>
          <cell r="B963" t="str">
            <v>PRIMAVERA - Boungavillea  spectabilis - arbusto, em terreno de boa qualidade</v>
          </cell>
          <cell r="C963" t="str">
            <v>UN</v>
          </cell>
          <cell r="D963">
            <v>13.06</v>
          </cell>
          <cell r="E963">
            <v>37408</v>
          </cell>
          <cell r="F963" t="str">
            <v>DEPAVE</v>
          </cell>
        </row>
        <row r="964">
          <cell r="A964" t="str">
            <v>90.A.159</v>
          </cell>
          <cell r="B964" t="str">
            <v>PALMEIRA JERIVÁ - Arecastrum romanzoffianum - palmeira, em terreno de boa qualidade</v>
          </cell>
          <cell r="C964" t="str">
            <v>UN</v>
          </cell>
          <cell r="D964">
            <v>74.62</v>
          </cell>
          <cell r="E964">
            <v>37408</v>
          </cell>
          <cell r="F964" t="str">
            <v>DEPAVE</v>
          </cell>
        </row>
        <row r="965">
          <cell r="A965" t="str">
            <v>90.A.160</v>
          </cell>
          <cell r="B965" t="str">
            <v>PAU-FERRO - Caesalpinia ferrea - árvore, em terreno de boa qualidade PASSOU P/ A TABELA 33- 18.02.40</v>
          </cell>
          <cell r="C965" t="str">
            <v>UN</v>
          </cell>
          <cell r="D965">
            <v>84.37</v>
          </cell>
          <cell r="E965">
            <v>38108</v>
          </cell>
          <cell r="F965" t="str">
            <v>DEPAVE</v>
          </cell>
        </row>
        <row r="966">
          <cell r="A966" t="str">
            <v>90.A.161</v>
          </cell>
          <cell r="B966" t="str">
            <v>RESEDÁ GIGANTE - Lagerstroemia speciosa - árvore, em terreno de boa qualidade</v>
          </cell>
          <cell r="C966" t="str">
            <v>UN</v>
          </cell>
          <cell r="D966">
            <v>62.41</v>
          </cell>
          <cell r="E966">
            <v>37408</v>
          </cell>
          <cell r="F966" t="str">
            <v>DEPAVE</v>
          </cell>
        </row>
        <row r="967">
          <cell r="A967" t="str">
            <v>90.A.162</v>
          </cell>
          <cell r="B967" t="str">
            <v>ALAMANDA - Allamanda nobilis - arbusto, em terreno de boa qualidade</v>
          </cell>
          <cell r="C967" t="str">
            <v>UN</v>
          </cell>
          <cell r="D967">
            <v>10.82</v>
          </cell>
          <cell r="E967">
            <v>37408</v>
          </cell>
          <cell r="F967" t="str">
            <v>DEPAVE</v>
          </cell>
        </row>
        <row r="968">
          <cell r="A968" t="str">
            <v>90.A.163</v>
          </cell>
          <cell r="B968" t="str">
            <v>Locação de mudas de árvores - Itaquera</v>
          </cell>
          <cell r="C968" t="str">
            <v>GL</v>
          </cell>
          <cell r="D968">
            <v>859.09</v>
          </cell>
          <cell r="E968">
            <v>35431</v>
          </cell>
          <cell r="F968" t="str">
            <v>DEPAVE</v>
          </cell>
        </row>
        <row r="969">
          <cell r="A969" t="str">
            <v>90.A.164</v>
          </cell>
          <cell r="B969" t="str">
            <v xml:space="preserve">Locação de mudas de árvores </v>
          </cell>
          <cell r="C969" t="str">
            <v>UN</v>
          </cell>
          <cell r="D969">
            <v>1.03</v>
          </cell>
          <cell r="E969">
            <v>35431</v>
          </cell>
          <cell r="F969" t="str">
            <v>DEPAVE</v>
          </cell>
        </row>
        <row r="970">
          <cell r="A970" t="str">
            <v>90.A.165</v>
          </cell>
          <cell r="B970" t="str">
            <v>ABÉLIA - Abelia grandiflora - arbusto, em terreno de boa qualidade</v>
          </cell>
          <cell r="C970" t="str">
            <v>UN</v>
          </cell>
          <cell r="D970">
            <v>8.2899999999999991</v>
          </cell>
          <cell r="E970">
            <v>37408</v>
          </cell>
          <cell r="F970" t="str">
            <v>DEPAVE</v>
          </cell>
        </row>
        <row r="971">
          <cell r="A971" t="str">
            <v>90.A.166</v>
          </cell>
          <cell r="B971" t="str">
            <v>BUXO - Buxos sempervirens - arbusto, em terreno de boa qualidade</v>
          </cell>
          <cell r="C971" t="str">
            <v>UN</v>
          </cell>
          <cell r="D971">
            <v>14.9</v>
          </cell>
          <cell r="E971">
            <v>37408</v>
          </cell>
          <cell r="F971" t="str">
            <v>DEPAVE</v>
          </cell>
        </row>
        <row r="972">
          <cell r="A972" t="str">
            <v>90.A.167</v>
          </cell>
          <cell r="B972" t="str">
            <v>CAMARÃO-AMARELO - Pachystachys lutea - arbusto, em terreno de boa qualidade</v>
          </cell>
          <cell r="C972" t="str">
            <v>UN</v>
          </cell>
          <cell r="D972">
            <v>10.210000000000001</v>
          </cell>
          <cell r="E972">
            <v>37408</v>
          </cell>
          <cell r="F972" t="str">
            <v>DEPAVE</v>
          </cell>
        </row>
        <row r="973">
          <cell r="A973" t="str">
            <v>90.A.168</v>
          </cell>
          <cell r="B973" t="str">
            <v>CALADIUM - Caladium hortulanum - arbusto, em terreno de boa qualidade</v>
          </cell>
          <cell r="C973" t="str">
            <v>UN</v>
          </cell>
          <cell r="D973">
            <v>9.14</v>
          </cell>
          <cell r="E973">
            <v>37408</v>
          </cell>
          <cell r="F973" t="str">
            <v>DEPAVE</v>
          </cell>
        </row>
        <row r="974">
          <cell r="A974" t="str">
            <v>90.A.169</v>
          </cell>
          <cell r="B974" t="str">
            <v>HELICONIA - Heliconia rostrata - arbusto, em terreno de boa qualidade</v>
          </cell>
          <cell r="C974" t="str">
            <v>UN</v>
          </cell>
          <cell r="D974">
            <v>16.649999999999999</v>
          </cell>
          <cell r="E974">
            <v>37408</v>
          </cell>
          <cell r="F974" t="str">
            <v>DEPAVE</v>
          </cell>
        </row>
        <row r="975">
          <cell r="A975" t="str">
            <v>90.A.170</v>
          </cell>
          <cell r="B975" t="str">
            <v>RUSSÉLIA - Russelia equisetiformis - arbusto, em terreno de boa qualidade</v>
          </cell>
          <cell r="C975" t="str">
            <v>UN</v>
          </cell>
          <cell r="D975">
            <v>10.050000000000001</v>
          </cell>
          <cell r="E975">
            <v>37408</v>
          </cell>
          <cell r="F975" t="str">
            <v>DEPAVE</v>
          </cell>
        </row>
        <row r="976">
          <cell r="A976" t="str">
            <v>90.A.171</v>
          </cell>
          <cell r="B976" t="str">
            <v>CHORÃO - Salyx humboldtiana - árvore, em terreno de boa qualidade PASSOU P/ A TABELA 33- 18.02.15</v>
          </cell>
          <cell r="C976" t="str">
            <v>UN</v>
          </cell>
          <cell r="D976">
            <v>84.99</v>
          </cell>
          <cell r="E976">
            <v>38108</v>
          </cell>
          <cell r="F976" t="str">
            <v>DEPAVE</v>
          </cell>
        </row>
        <row r="977">
          <cell r="A977" t="str">
            <v>90.A.172</v>
          </cell>
          <cell r="B977" t="str">
            <v>CAPIM-LIMÃO - Cymbopogon schoenanthus - arbusto, em terreno de boa qualidade</v>
          </cell>
          <cell r="C977" t="str">
            <v>UN</v>
          </cell>
          <cell r="D977">
            <v>12.34</v>
          </cell>
          <cell r="E977">
            <v>37408</v>
          </cell>
          <cell r="F977" t="str">
            <v>DEPAVE</v>
          </cell>
        </row>
        <row r="978">
          <cell r="A978" t="str">
            <v>90.A.173</v>
          </cell>
          <cell r="B978" t="str">
            <v>FALSA ÍRIS - Morea iridioides - forração, em terreno de boa qualidade, cada 15 cm</v>
          </cell>
          <cell r="C978" t="str">
            <v>M2</v>
          </cell>
          <cell r="D978">
            <v>26.52</v>
          </cell>
          <cell r="E978">
            <v>37408</v>
          </cell>
          <cell r="F978" t="str">
            <v>DEPAVE</v>
          </cell>
        </row>
        <row r="979">
          <cell r="A979" t="str">
            <v>90.A.174</v>
          </cell>
          <cell r="B979" t="str">
            <v>ABIU-PILOSO - Pouteria torta - árvore, em terreno de boa qualidade</v>
          </cell>
          <cell r="C979" t="str">
            <v>UN</v>
          </cell>
          <cell r="D979">
            <v>61.2</v>
          </cell>
          <cell r="E979">
            <v>37408</v>
          </cell>
          <cell r="F979" t="str">
            <v>DEPAVE</v>
          </cell>
        </row>
        <row r="980">
          <cell r="A980" t="str">
            <v>90.A.175</v>
          </cell>
          <cell r="B980" t="str">
            <v>ARATICUM DO MATO - Duguetia lanceolata - árvore, em terreno de boa qualidade</v>
          </cell>
          <cell r="C980" t="str">
            <v>UN</v>
          </cell>
          <cell r="D980">
            <v>67.34</v>
          </cell>
          <cell r="E980">
            <v>37408</v>
          </cell>
          <cell r="F980" t="str">
            <v>DEPAVE</v>
          </cell>
        </row>
        <row r="981">
          <cell r="A981" t="str">
            <v>90.A.176</v>
          </cell>
          <cell r="B981" t="str">
            <v>CAMBUCA - Maelierea edulis - árvore, em terreno de boa qualidade</v>
          </cell>
          <cell r="C981" t="str">
            <v>UN</v>
          </cell>
          <cell r="D981">
            <v>62.01</v>
          </cell>
          <cell r="E981">
            <v>37408</v>
          </cell>
          <cell r="F981" t="str">
            <v>DEPAVE</v>
          </cell>
        </row>
        <row r="982">
          <cell r="A982" t="str">
            <v>90.A.177</v>
          </cell>
          <cell r="B982" t="str">
            <v>CAMBUCI - Campomanesia phaea - árvore, em terreno de boa qualidade</v>
          </cell>
          <cell r="C982" t="str">
            <v>UN</v>
          </cell>
          <cell r="D982">
            <v>41.89</v>
          </cell>
          <cell r="E982">
            <v>36526</v>
          </cell>
          <cell r="F982" t="str">
            <v>DEPAVE</v>
          </cell>
        </row>
        <row r="983">
          <cell r="A983" t="str">
            <v>90.A.178</v>
          </cell>
          <cell r="B983" t="str">
            <v xml:space="preserve">CAROBINHA - Jacaranda puberula - árvore, em terreno de boa qualidade </v>
          </cell>
          <cell r="C983" t="str">
            <v>UN</v>
          </cell>
          <cell r="D983">
            <v>62.74</v>
          </cell>
          <cell r="E983">
            <v>37408</v>
          </cell>
          <cell r="F983" t="str">
            <v>DEPAVE</v>
          </cell>
        </row>
        <row r="984">
          <cell r="A984" t="str">
            <v>90.A.179</v>
          </cell>
          <cell r="B984" t="str">
            <v xml:space="preserve">CAROBA BRANCA - Sparattus perma leucanthum - árvore, em terreno de boa qualidade </v>
          </cell>
          <cell r="C984" t="str">
            <v>UN</v>
          </cell>
          <cell r="D984">
            <v>64.430000000000007</v>
          </cell>
          <cell r="E984">
            <v>37408</v>
          </cell>
          <cell r="F984" t="str">
            <v>DEPAVE</v>
          </cell>
        </row>
        <row r="985">
          <cell r="A985" t="str">
            <v>90.A.180</v>
          </cell>
          <cell r="B985" t="str">
            <v xml:space="preserve">CEREJEIRA - Eugenia involucrata - árvore, em terreno de boa qualidade </v>
          </cell>
          <cell r="C985" t="str">
            <v>UN</v>
          </cell>
          <cell r="D985">
            <v>63.46</v>
          </cell>
          <cell r="E985">
            <v>37408</v>
          </cell>
          <cell r="F985" t="str">
            <v>DEPAVE</v>
          </cell>
        </row>
        <row r="986">
          <cell r="A986" t="str">
            <v>90.A.181</v>
          </cell>
          <cell r="B986" t="str">
            <v>CURCULIGO - Curculigo capitulata - forração, em terreno de boa qualidade, cada 40 cm</v>
          </cell>
          <cell r="C986" t="str">
            <v>UN</v>
          </cell>
          <cell r="D986">
            <v>15.19</v>
          </cell>
          <cell r="E986">
            <v>38108</v>
          </cell>
          <cell r="F986" t="str">
            <v>DEPAVE</v>
          </cell>
        </row>
        <row r="987">
          <cell r="A987" t="str">
            <v>90.A.182</v>
          </cell>
          <cell r="B987" t="str">
            <v>DIADEMA - Stiffia crysantha - árvore, em terreno de boa qualidade</v>
          </cell>
          <cell r="C987" t="str">
            <v>UN</v>
          </cell>
          <cell r="D987">
            <v>67.34</v>
          </cell>
          <cell r="E987">
            <v>37408</v>
          </cell>
          <cell r="F987" t="str">
            <v>DEPAVE</v>
          </cell>
        </row>
        <row r="988">
          <cell r="A988" t="str">
            <v>90.A.183</v>
          </cell>
          <cell r="B988" t="str">
            <v>EMBAÚBA BRANCA - Cecropia leucocoma - árvore, em terreno de boa qualidade</v>
          </cell>
          <cell r="C988" t="str">
            <v>UN</v>
          </cell>
          <cell r="D988">
            <v>60.63</v>
          </cell>
          <cell r="E988">
            <v>38718</v>
          </cell>
          <cell r="F988" t="str">
            <v>DEPAVE</v>
          </cell>
        </row>
        <row r="989">
          <cell r="A989" t="str">
            <v>90.A.184</v>
          </cell>
          <cell r="B989" t="str">
            <v>FIGUEIRA DE FOLHA LARGA - Ficus lyrata - árvore, em terreno de boa qualidade</v>
          </cell>
          <cell r="C989" t="str">
            <v>UN</v>
          </cell>
          <cell r="D989">
            <v>80.41</v>
          </cell>
          <cell r="E989">
            <v>38718</v>
          </cell>
          <cell r="F989" t="str">
            <v>DEPAVE</v>
          </cell>
        </row>
        <row r="990">
          <cell r="A990" t="str">
            <v>90.A.185</v>
          </cell>
          <cell r="B990" t="str">
            <v>GRUMIXAMA - Eugenia brasiliensis - árvore, em terreno de boa qualidade</v>
          </cell>
          <cell r="C990" t="str">
            <v>UN</v>
          </cell>
          <cell r="D990">
            <v>66.95</v>
          </cell>
          <cell r="E990">
            <v>37408</v>
          </cell>
          <cell r="F990" t="str">
            <v>DEPAVE</v>
          </cell>
        </row>
        <row r="991">
          <cell r="A991" t="str">
            <v>90.A.186</v>
          </cell>
          <cell r="B991" t="str">
            <v>GUABIROBA - Campomanesia xanthocarpa - árvore, em terreno de boa qualidade</v>
          </cell>
          <cell r="C991" t="str">
            <v>UN</v>
          </cell>
          <cell r="D991">
            <v>59.97</v>
          </cell>
          <cell r="E991">
            <v>38718</v>
          </cell>
          <cell r="F991" t="str">
            <v>DEPAVE</v>
          </cell>
        </row>
        <row r="992">
          <cell r="A992" t="str">
            <v>90.A.187</v>
          </cell>
          <cell r="B992" t="str">
            <v>GUANANDI - Calophyllum brasiliensis - árvore, em terreno de boa qualidade</v>
          </cell>
          <cell r="C992" t="str">
            <v>UN</v>
          </cell>
          <cell r="D992">
            <v>67.819999999999993</v>
          </cell>
          <cell r="E992">
            <v>37408</v>
          </cell>
          <cell r="F992" t="str">
            <v>DEPAVE</v>
          </cell>
        </row>
        <row r="993">
          <cell r="A993" t="str">
            <v>90.A.188</v>
          </cell>
          <cell r="B993" t="str">
            <v>GUARAIUVA - Securinega guaraiuva - árvore, em terreno de boa qualidade</v>
          </cell>
          <cell r="C993" t="str">
            <v>UN</v>
          </cell>
          <cell r="D993">
            <v>67.34</v>
          </cell>
          <cell r="E993">
            <v>37408</v>
          </cell>
          <cell r="F993" t="str">
            <v>DEPAVE</v>
          </cell>
        </row>
        <row r="994">
          <cell r="A994" t="str">
            <v>90.A.189</v>
          </cell>
          <cell r="B994" t="str">
            <v>JACARANDÁ DA BAHIA - Daubergia nigra - árvore em terreno de boa qualidade</v>
          </cell>
          <cell r="C994" t="str">
            <v>UN</v>
          </cell>
          <cell r="D994">
            <v>67.819999999999993</v>
          </cell>
          <cell r="E994">
            <v>37408</v>
          </cell>
          <cell r="F994" t="str">
            <v>DEPAVE</v>
          </cell>
        </row>
        <row r="995">
          <cell r="A995" t="str">
            <v>90.A.190</v>
          </cell>
          <cell r="B995" t="str">
            <v>JASMIM AMARELO - Jasminum mesmyl - arbusto, em terreno de boa qualidade</v>
          </cell>
          <cell r="C995" t="str">
            <v>UN</v>
          </cell>
          <cell r="D995">
            <v>11.16</v>
          </cell>
          <cell r="E995">
            <v>37408</v>
          </cell>
          <cell r="F995" t="str">
            <v>DEPAVE</v>
          </cell>
        </row>
        <row r="996">
          <cell r="A996" t="str">
            <v>90.A.191</v>
          </cell>
          <cell r="B996" t="str">
            <v>JENIPAPO - Jenipa americana - árvore, em terreno de boa qualidade</v>
          </cell>
          <cell r="C996" t="str">
            <v>UN</v>
          </cell>
          <cell r="D996">
            <v>62.82</v>
          </cell>
          <cell r="E996">
            <v>37408</v>
          </cell>
          <cell r="F996" t="str">
            <v>DEPAVE</v>
          </cell>
        </row>
        <row r="997">
          <cell r="A997" t="str">
            <v>90.A.192</v>
          </cell>
          <cell r="B997" t="str">
            <v>MAGNÓLIA BRANCA - Talauma ovata - árvore, em terreno de boa qualidade</v>
          </cell>
          <cell r="C997" t="str">
            <v>UN</v>
          </cell>
          <cell r="D997">
            <v>61.2</v>
          </cell>
          <cell r="E997">
            <v>37408</v>
          </cell>
          <cell r="F997" t="str">
            <v>DEPAVE</v>
          </cell>
        </row>
        <row r="998">
          <cell r="A998" t="str">
            <v>90.A.193</v>
          </cell>
          <cell r="B998" t="str">
            <v>PITANGA - Eugenia uniflora - árvore, em terreno de boa qualidade</v>
          </cell>
          <cell r="C998" t="str">
            <v>UN</v>
          </cell>
          <cell r="D998">
            <v>65.23</v>
          </cell>
          <cell r="E998">
            <v>38718</v>
          </cell>
          <cell r="F998" t="str">
            <v>DEPAVE</v>
          </cell>
        </row>
        <row r="999">
          <cell r="A999" t="str">
            <v>90.A.194</v>
          </cell>
          <cell r="B999" t="str">
            <v>SUINÃ - Erythrina falcata - árvore, em terreno de boa qualidade</v>
          </cell>
          <cell r="C999" t="str">
            <v>UN</v>
          </cell>
          <cell r="D999">
            <v>80.25</v>
          </cell>
          <cell r="E999">
            <v>37408</v>
          </cell>
          <cell r="F999" t="str">
            <v>DEPAVE</v>
          </cell>
        </row>
        <row r="1000">
          <cell r="A1000" t="str">
            <v>90.A.195</v>
          </cell>
          <cell r="B1000" t="str">
            <v>TINGUI-PRETO - Dictyoloma vandellianum - árvore, em terreno de boa qualidade</v>
          </cell>
          <cell r="C1000" t="str">
            <v>UN</v>
          </cell>
          <cell r="D1000">
            <v>60.07</v>
          </cell>
          <cell r="E1000">
            <v>37408</v>
          </cell>
          <cell r="F1000" t="str">
            <v>DEPAVE</v>
          </cell>
        </row>
        <row r="1001">
          <cell r="A1001" t="str">
            <v>90.A.196</v>
          </cell>
          <cell r="B1001" t="str">
            <v>UVAIA - Eugenia pyroformis - árvore, em terreno de boa qualidade</v>
          </cell>
          <cell r="C1001" t="str">
            <v>UN</v>
          </cell>
          <cell r="D1001">
            <v>61.23</v>
          </cell>
          <cell r="E1001">
            <v>38718</v>
          </cell>
          <cell r="F1001" t="str">
            <v>DEPAVE</v>
          </cell>
        </row>
        <row r="1002">
          <cell r="A1002" t="str">
            <v>90.A.197</v>
          </cell>
          <cell r="B1002" t="str">
            <v>AÇAI - Euterpe oleracea - árvore, em terreno de boa qualidade</v>
          </cell>
          <cell r="C1002" t="str">
            <v>UN</v>
          </cell>
          <cell r="D1002">
            <v>51.13</v>
          </cell>
          <cell r="E1002">
            <v>36526</v>
          </cell>
          <cell r="F1002" t="str">
            <v>DEPAVE</v>
          </cell>
        </row>
        <row r="1003">
          <cell r="A1003" t="str">
            <v>90.A.198</v>
          </cell>
          <cell r="B1003" t="str">
            <v>ANGELIM-AMARGOSO - árvore, em terreno de boa qualidade</v>
          </cell>
          <cell r="C1003" t="str">
            <v>UN</v>
          </cell>
          <cell r="D1003">
            <v>60.24</v>
          </cell>
          <cell r="E1003">
            <v>37408</v>
          </cell>
          <cell r="F1003" t="str">
            <v>DEPAVE</v>
          </cell>
        </row>
        <row r="1004">
          <cell r="A1004" t="str">
            <v>90.A.199</v>
          </cell>
          <cell r="B1004" t="str">
            <v>ANGICO VERMELHO - árvore, em terreno de boa qualidade</v>
          </cell>
          <cell r="C1004" t="str">
            <v>UN</v>
          </cell>
          <cell r="D1004">
            <v>60.15</v>
          </cell>
          <cell r="E1004">
            <v>37408</v>
          </cell>
          <cell r="F1004" t="str">
            <v>DEPAVE</v>
          </cell>
        </row>
        <row r="1005">
          <cell r="A1005" t="str">
            <v>90.A.200</v>
          </cell>
          <cell r="B1005" t="str">
            <v>BRACATINGA - Mimosa scabrella - árvore, em terreno de boa qualidade</v>
          </cell>
          <cell r="C1005" t="str">
            <v>UN</v>
          </cell>
          <cell r="D1005">
            <v>63.85</v>
          </cell>
          <cell r="E1005">
            <v>37408</v>
          </cell>
          <cell r="F1005" t="str">
            <v>DEPAVE</v>
          </cell>
        </row>
        <row r="1006">
          <cell r="A1006" t="str">
            <v>90.A.201</v>
          </cell>
          <cell r="B1006" t="str">
            <v>CAMBOATÁ - Cupania vernalis - árvore, em terreno de boa qualidade</v>
          </cell>
          <cell r="C1006" t="str">
            <v>UN</v>
          </cell>
          <cell r="D1006">
            <v>64.75</v>
          </cell>
          <cell r="E1006">
            <v>37408</v>
          </cell>
          <cell r="F1006" t="str">
            <v>DEPAVE</v>
          </cell>
        </row>
        <row r="1007">
          <cell r="A1007" t="str">
            <v>90.A.202</v>
          </cell>
          <cell r="B1007" t="str">
            <v>CANELA AMARELA - Nectandra lanceolata - árvore, em terreno de boa qualidade</v>
          </cell>
          <cell r="C1007" t="str">
            <v>UN</v>
          </cell>
          <cell r="D1007">
            <v>66.13</v>
          </cell>
          <cell r="E1007">
            <v>37408</v>
          </cell>
          <cell r="F1007" t="str">
            <v>DEPAVE</v>
          </cell>
        </row>
        <row r="1008">
          <cell r="A1008" t="str">
            <v>90.A.203</v>
          </cell>
          <cell r="B1008" t="str">
            <v>CANELA PRETA - Ocotea catharinensis - árvore, em terreno de boa qualidade</v>
          </cell>
          <cell r="C1008" t="str">
            <v>UN</v>
          </cell>
          <cell r="D1008">
            <v>66.13</v>
          </cell>
          <cell r="E1008">
            <v>37408</v>
          </cell>
          <cell r="F1008" t="str">
            <v>DEPAVE</v>
          </cell>
        </row>
        <row r="1009">
          <cell r="A1009" t="str">
            <v>90.A.204</v>
          </cell>
          <cell r="B1009" t="str">
            <v>CAPIXINGUI - Croton floribundus - árvore, em terreno de boa qualidade</v>
          </cell>
          <cell r="C1009" t="str">
            <v>UN</v>
          </cell>
          <cell r="D1009">
            <v>58.86</v>
          </cell>
          <cell r="E1009">
            <v>37408</v>
          </cell>
          <cell r="F1009" t="str">
            <v>DEPAVE</v>
          </cell>
        </row>
        <row r="1010">
          <cell r="A1010" t="str">
            <v>90.A.205</v>
          </cell>
          <cell r="B1010" t="str">
            <v>CEREJEIRA DO RIO GRANDE - Myrcianthes edulis - árvore, em terreno de boa qualidade</v>
          </cell>
          <cell r="C1010" t="str">
            <v>UN</v>
          </cell>
          <cell r="D1010">
            <v>63.71</v>
          </cell>
          <cell r="E1010">
            <v>37408</v>
          </cell>
          <cell r="F1010" t="str">
            <v>DEPAVE</v>
          </cell>
        </row>
        <row r="1011">
          <cell r="A1011" t="str">
            <v>90.A.206</v>
          </cell>
          <cell r="B1011" t="str">
            <v>CUVANTÃ / CAMBOATÃ - Cupania vernalis - árvore, em terreno de boa qualidade</v>
          </cell>
          <cell r="C1011" t="str">
            <v>UN</v>
          </cell>
          <cell r="D1011">
            <v>60.07</v>
          </cell>
          <cell r="E1011">
            <v>37408</v>
          </cell>
          <cell r="F1011" t="str">
            <v>DEPAVE</v>
          </cell>
        </row>
        <row r="1012">
          <cell r="A1012" t="str">
            <v>90.A.207</v>
          </cell>
          <cell r="B1012" t="str">
            <v>FALSA-MURTA - Murraya exotica - árvore, em terreno de boa qualidade</v>
          </cell>
          <cell r="C1012" t="str">
            <v>UN</v>
          </cell>
          <cell r="D1012">
            <v>76.53</v>
          </cell>
          <cell r="E1012">
            <v>38108</v>
          </cell>
          <cell r="F1012" t="str">
            <v>DEPAVE</v>
          </cell>
        </row>
        <row r="1013">
          <cell r="A1013" t="str">
            <v>90.A.208</v>
          </cell>
          <cell r="B1013" t="str">
            <v>GUAÇATONGA - Casearia sylvestris - árvore, em terreno de boa qualidade</v>
          </cell>
          <cell r="C1013" t="str">
            <v>UN</v>
          </cell>
          <cell r="D1013">
            <v>60.07</v>
          </cell>
          <cell r="E1013">
            <v>37408</v>
          </cell>
          <cell r="F1013" t="str">
            <v>DEPAVE</v>
          </cell>
        </row>
        <row r="1014">
          <cell r="A1014" t="str">
            <v>90.A.209</v>
          </cell>
          <cell r="B1014" t="str">
            <v>GUARANTÃ - Esembeckia leiocarpa - árvore, em terreno de boa qualidade</v>
          </cell>
          <cell r="C1014" t="str">
            <v>UN</v>
          </cell>
          <cell r="D1014">
            <v>64.92</v>
          </cell>
          <cell r="E1014">
            <v>37408</v>
          </cell>
          <cell r="F1014" t="str">
            <v>DEPAVE</v>
          </cell>
        </row>
        <row r="1015">
          <cell r="A1015" t="str">
            <v>90.A.210</v>
          </cell>
          <cell r="B1015" t="str">
            <v>GUATAMBÚ - Aspidosperma parvifolium - árvore, em terreno de boa qualidade</v>
          </cell>
          <cell r="C1015" t="str">
            <v>UN</v>
          </cell>
          <cell r="D1015">
            <v>60.07</v>
          </cell>
          <cell r="E1015">
            <v>37408</v>
          </cell>
          <cell r="F1015" t="str">
            <v>DEPAVE</v>
          </cell>
        </row>
        <row r="1016">
          <cell r="A1016" t="str">
            <v>90.A.211</v>
          </cell>
          <cell r="B1016" t="str">
            <v>INGÁ - Inga uruguensis - árvore, em terreno de boa qualidade</v>
          </cell>
          <cell r="C1016" t="str">
            <v>UN</v>
          </cell>
          <cell r="D1016">
            <v>57.46</v>
          </cell>
          <cell r="E1016">
            <v>37408</v>
          </cell>
          <cell r="F1016" t="str">
            <v>DEPAVE</v>
          </cell>
        </row>
        <row r="1017">
          <cell r="A1017" t="str">
            <v>90.A.212</v>
          </cell>
          <cell r="B1017" t="str">
            <v>IPÊ-BRANCO DO BREJO - Tabebuia dura - árvore, em terreno de boa qualidade</v>
          </cell>
          <cell r="C1017" t="str">
            <v>UN</v>
          </cell>
          <cell r="D1017">
            <v>75.11</v>
          </cell>
          <cell r="E1017">
            <v>38108</v>
          </cell>
          <cell r="F1017" t="str">
            <v>DEPAVE</v>
          </cell>
        </row>
        <row r="1018">
          <cell r="A1018" t="str">
            <v>90.A.213</v>
          </cell>
          <cell r="B1018" t="str">
            <v>JACATIRÃO - Miconia cinnamomifolia - árvore, em terreno de boa qualidade</v>
          </cell>
          <cell r="C1018" t="str">
            <v>UN</v>
          </cell>
          <cell r="D1018">
            <v>67.34</v>
          </cell>
          <cell r="E1018">
            <v>37408</v>
          </cell>
          <cell r="F1018" t="str">
            <v>DEPAVE</v>
          </cell>
        </row>
        <row r="1019">
          <cell r="A1019" t="str">
            <v>90.A.214</v>
          </cell>
          <cell r="B1019" t="str">
            <v>JABOTICABEIRA - Myrciaria trunciflora - árvore, em terreno de boa qualidade</v>
          </cell>
          <cell r="C1019" t="str">
            <v>UN</v>
          </cell>
          <cell r="D1019">
            <v>78.180000000000007</v>
          </cell>
          <cell r="E1019">
            <v>37408</v>
          </cell>
          <cell r="F1019" t="str">
            <v>DEPAVE</v>
          </cell>
        </row>
        <row r="1020">
          <cell r="A1020" t="str">
            <v>90.A.215</v>
          </cell>
          <cell r="B1020" t="str">
            <v>lmurraya</v>
          </cell>
          <cell r="C1020" t="str">
            <v>UN</v>
          </cell>
          <cell r="D1020">
            <v>60.32</v>
          </cell>
          <cell r="E1020">
            <v>37408</v>
          </cell>
          <cell r="F1020" t="str">
            <v>DEPAVE</v>
          </cell>
        </row>
        <row r="1021">
          <cell r="A1021" t="str">
            <v>90.A.216</v>
          </cell>
          <cell r="B1021" t="str">
            <v>PAU-JACARÉ - Piptadenia gonoacantha - árvore, em terreno de boa qualidade</v>
          </cell>
          <cell r="C1021" t="str">
            <v>UN</v>
          </cell>
          <cell r="D1021">
            <v>74.12</v>
          </cell>
          <cell r="E1021">
            <v>37408</v>
          </cell>
          <cell r="F1021" t="str">
            <v>DEPAVE</v>
          </cell>
        </row>
        <row r="1022">
          <cell r="A1022" t="str">
            <v>90.A.217</v>
          </cell>
          <cell r="B1022" t="str">
            <v>PAU-PEREIRA - Platycyamus regnellii - árvore, em terreno de boa qualidade</v>
          </cell>
          <cell r="C1022" t="str">
            <v>UN</v>
          </cell>
          <cell r="D1022">
            <v>67.34</v>
          </cell>
          <cell r="E1022">
            <v>37408</v>
          </cell>
          <cell r="F1022" t="str">
            <v>DEPAVE</v>
          </cell>
        </row>
        <row r="1023">
          <cell r="A1023" t="str">
            <v>90.A.218</v>
          </cell>
          <cell r="B1023" t="str">
            <v>SUCUPIRA-PRETA - Bowdichia virgilioides - árvore, em terreno de boa qualidade</v>
          </cell>
          <cell r="C1023" t="str">
            <v>UN</v>
          </cell>
          <cell r="D1023">
            <v>57.98</v>
          </cell>
          <cell r="E1023">
            <v>37408</v>
          </cell>
          <cell r="F1023" t="str">
            <v>DEPAVE</v>
          </cell>
        </row>
        <row r="1024">
          <cell r="A1024" t="str">
            <v>90.A.219</v>
          </cell>
          <cell r="B1024" t="str">
            <v>TIMBÓ - Ateleia glazioveana - árvore, em terreno de boa qualidade</v>
          </cell>
          <cell r="C1024" t="str">
            <v>UN</v>
          </cell>
          <cell r="D1024">
            <v>60.07</v>
          </cell>
          <cell r="E1024">
            <v>37408</v>
          </cell>
          <cell r="F1024" t="str">
            <v>DEPAVE</v>
          </cell>
        </row>
        <row r="1025">
          <cell r="A1025" t="str">
            <v>90.A.220</v>
          </cell>
          <cell r="B1025" t="str">
            <v>CARRAPATEIRA - Metrodoria nigra - árvore, em terreno de boa qualidade</v>
          </cell>
          <cell r="C1025" t="str">
            <v>UN</v>
          </cell>
          <cell r="D1025">
            <v>60.07</v>
          </cell>
          <cell r="E1025">
            <v>37408</v>
          </cell>
          <cell r="F1025" t="str">
            <v>DEPAVE</v>
          </cell>
        </row>
        <row r="1026">
          <cell r="A1026" t="str">
            <v>90.A.221</v>
          </cell>
          <cell r="B1026" t="str">
            <v>JACARANDÁ-PAULISTA - Jacaranda mimosaefolia - árvore, em terreno de boa qualidade PASSOU P/ A TABELA 33- 18.02.30</v>
          </cell>
          <cell r="C1026" t="str">
            <v>UN</v>
          </cell>
          <cell r="D1026">
            <v>84.99</v>
          </cell>
          <cell r="E1026">
            <v>38108</v>
          </cell>
          <cell r="F1026" t="str">
            <v>DEPAVE</v>
          </cell>
        </row>
        <row r="1027">
          <cell r="A1027" t="str">
            <v>90.A.222</v>
          </cell>
          <cell r="B1027" t="str">
            <v>PITOMBEIRA - Talisia esculenta - árvore, em terreno de boa qualidade</v>
          </cell>
          <cell r="C1027" t="str">
            <v>UN</v>
          </cell>
          <cell r="D1027">
            <v>57.98</v>
          </cell>
          <cell r="E1027">
            <v>37408</v>
          </cell>
          <cell r="F1027" t="str">
            <v>DEPAVE</v>
          </cell>
        </row>
        <row r="1028">
          <cell r="A1028" t="str">
            <v>90.A.223</v>
          </cell>
          <cell r="B1028" t="str">
            <v>PINDAUBUNA - Xylopia brasiliensis - árvore, em terreno de boa qualidade</v>
          </cell>
          <cell r="C1028" t="str">
            <v>UN</v>
          </cell>
          <cell r="D1028">
            <v>67.34</v>
          </cell>
          <cell r="E1028">
            <v>37408</v>
          </cell>
          <cell r="F1028" t="str">
            <v>DEPAVE</v>
          </cell>
        </row>
        <row r="1029">
          <cell r="A1029" t="str">
            <v>90.A.224</v>
          </cell>
          <cell r="B1029" t="str">
            <v>PINDAIBA - Xylopia ermaginata - árvore, em terreno de boa qualidade</v>
          </cell>
          <cell r="C1029" t="str">
            <v>UN</v>
          </cell>
          <cell r="D1029">
            <v>57.98</v>
          </cell>
          <cell r="E1029">
            <v>37408</v>
          </cell>
          <cell r="F1029" t="str">
            <v>DEPAVE</v>
          </cell>
        </row>
        <row r="1030">
          <cell r="A1030" t="str">
            <v>90.A.225</v>
          </cell>
          <cell r="B1030" t="str">
            <v>PINDAUVUNA - Styrax pohlii - árvore, em terreno de boa qualidade</v>
          </cell>
          <cell r="C1030" t="str">
            <v>UN</v>
          </cell>
          <cell r="D1030">
            <v>67.34</v>
          </cell>
          <cell r="E1030">
            <v>37408</v>
          </cell>
          <cell r="F1030" t="str">
            <v>DEPAVE</v>
          </cell>
        </row>
        <row r="1031">
          <cell r="A1031" t="str">
            <v>90.A.226</v>
          </cell>
          <cell r="B1031" t="str">
            <v>BRANQUILHO - Sebastiana commersoniana - árvore, em terreno de boa qualidade</v>
          </cell>
          <cell r="C1031" t="str">
            <v>UN</v>
          </cell>
          <cell r="D1031">
            <v>60.07</v>
          </cell>
          <cell r="E1031">
            <v>37408</v>
          </cell>
          <cell r="F1031" t="str">
            <v>DEPAVE</v>
          </cell>
        </row>
        <row r="1032">
          <cell r="A1032" t="str">
            <v>90.A.227</v>
          </cell>
          <cell r="B1032" t="str">
            <v>SAPUCAINHA - Carpotroche brasiliensis - árvore, em terreno de boa qualidade</v>
          </cell>
          <cell r="C1032" t="str">
            <v>UN</v>
          </cell>
          <cell r="D1032">
            <v>60.56</v>
          </cell>
          <cell r="E1032">
            <v>37408</v>
          </cell>
          <cell r="F1032" t="str">
            <v>DEPAVE</v>
          </cell>
        </row>
        <row r="1033">
          <cell r="A1033" t="str">
            <v>90.A.228</v>
          </cell>
          <cell r="B1033" t="str">
            <v>MARAVILHA - Mirabilis jalapa - arbusto, em terreno de boa qualidade</v>
          </cell>
          <cell r="C1033" t="str">
            <v>UN</v>
          </cell>
          <cell r="D1033">
            <v>13.82</v>
          </cell>
          <cell r="E1033">
            <v>37408</v>
          </cell>
          <cell r="F1033" t="str">
            <v>DEPAVE</v>
          </cell>
        </row>
        <row r="1034">
          <cell r="A1034" t="str">
            <v>90.A.229</v>
          </cell>
          <cell r="B1034" t="str">
            <v>FLAMBOYANT-ANÃO - Caesalpina pulcherrima - árvore, em terreno de boa qualidade</v>
          </cell>
          <cell r="C1034" t="str">
            <v>UN</v>
          </cell>
          <cell r="D1034">
            <v>65.16</v>
          </cell>
          <cell r="E1034">
            <v>37408</v>
          </cell>
          <cell r="F1034" t="str">
            <v>DEPAVE</v>
          </cell>
        </row>
        <row r="1035">
          <cell r="A1035" t="str">
            <v>90.A.230</v>
          </cell>
          <cell r="B1035" t="str">
            <v>IPÊ-AMARELO - Tabebuia vellosoi - árvore, em terreno de boa qualidade</v>
          </cell>
          <cell r="C1035" t="str">
            <v>UN</v>
          </cell>
          <cell r="D1035">
            <v>55.62</v>
          </cell>
          <cell r="E1035">
            <v>37408</v>
          </cell>
          <cell r="F1035" t="str">
            <v>DEPAVE</v>
          </cell>
        </row>
        <row r="1036">
          <cell r="A1036" t="str">
            <v>90.A.231</v>
          </cell>
          <cell r="B1036" t="str">
            <v>JACARANDÁ - Jacaranda acutifolia hum &amp; bompl - árvore,  em terreno de boa qualidade</v>
          </cell>
          <cell r="C1036" t="str">
            <v>UN</v>
          </cell>
          <cell r="D1036">
            <v>61.2</v>
          </cell>
          <cell r="E1036">
            <v>37408</v>
          </cell>
          <cell r="F1036" t="str">
            <v>DEPAVE</v>
          </cell>
        </row>
        <row r="1037">
          <cell r="A1037" t="str">
            <v>90.A.232</v>
          </cell>
          <cell r="B1037" t="str">
            <v>FALSO-BARBATIMÃO - Cassia leptophyla - árvore, em terreno de boa qualidade</v>
          </cell>
          <cell r="C1037" t="str">
            <v>UN</v>
          </cell>
          <cell r="D1037">
            <v>69.95</v>
          </cell>
          <cell r="E1037">
            <v>38718</v>
          </cell>
          <cell r="F1037" t="str">
            <v>DEPAVE</v>
          </cell>
        </row>
        <row r="1038">
          <cell r="A1038" t="str">
            <v>90.A.233</v>
          </cell>
          <cell r="B1038" t="str">
            <v>CANUDO DE PITO - Senna bicapsularis - árvore, em terreno de boa qualidade</v>
          </cell>
          <cell r="C1038" t="str">
            <v>UN</v>
          </cell>
          <cell r="D1038">
            <v>52.23</v>
          </cell>
          <cell r="E1038">
            <v>37408</v>
          </cell>
          <cell r="F1038" t="str">
            <v>DEPAVE</v>
          </cell>
        </row>
        <row r="1039">
          <cell r="A1039" t="str">
            <v>90.A.234</v>
          </cell>
          <cell r="B1039" t="str">
            <v>CANUDO DE PITO - Carpotroche brasiliensis - árvore, em terreno de boa qualidade</v>
          </cell>
          <cell r="C1039" t="str">
            <v>UN</v>
          </cell>
          <cell r="D1039">
            <v>53.46</v>
          </cell>
          <cell r="E1039">
            <v>37408</v>
          </cell>
          <cell r="F1039" t="str">
            <v>DEPAVE</v>
          </cell>
        </row>
        <row r="1040">
          <cell r="A1040" t="str">
            <v>90.A.235</v>
          </cell>
          <cell r="B1040" t="str">
            <v>IXORIA - Ixoria coccinea - arbusto, em terreno de boa qualidade</v>
          </cell>
          <cell r="C1040" t="str">
            <v>UN</v>
          </cell>
          <cell r="D1040">
            <v>15.87</v>
          </cell>
          <cell r="E1040">
            <v>37408</v>
          </cell>
          <cell r="F1040" t="str">
            <v>DEPAVE</v>
          </cell>
        </row>
        <row r="1041">
          <cell r="A1041" t="str">
            <v>90.A.236</v>
          </cell>
          <cell r="B1041" t="str">
            <v>IPOMEA - Ipomea cairica - arbusto, em terreno de boa qualidade</v>
          </cell>
          <cell r="C1041" t="str">
            <v>UN</v>
          </cell>
          <cell r="D1041">
            <v>19.47</v>
          </cell>
          <cell r="E1041">
            <v>37408</v>
          </cell>
          <cell r="F1041" t="str">
            <v>DEPAVE</v>
          </cell>
        </row>
        <row r="1042">
          <cell r="A1042" t="str">
            <v>90.A.237</v>
          </cell>
          <cell r="B1042" t="str">
            <v>GUAIMBÉ - Philodendron selloum - arbusto, em terreno de boa qualidade</v>
          </cell>
          <cell r="C1042" t="str">
            <v>UN</v>
          </cell>
          <cell r="D1042">
            <v>10.94</v>
          </cell>
          <cell r="E1042">
            <v>37408</v>
          </cell>
          <cell r="F1042" t="str">
            <v>DEPAVE</v>
          </cell>
        </row>
        <row r="1043">
          <cell r="A1043" t="str">
            <v>90.A.238</v>
          </cell>
          <cell r="B1043" t="str">
            <v>PAU DE INCENSO - Pittosporum tobira - arbusto,  em terreno de boa qualidade</v>
          </cell>
          <cell r="C1043" t="str">
            <v>UN</v>
          </cell>
          <cell r="D1043">
            <v>17.53</v>
          </cell>
          <cell r="E1043">
            <v>37408</v>
          </cell>
          <cell r="F1043" t="str">
            <v>DEPAVE</v>
          </cell>
        </row>
        <row r="1044">
          <cell r="A1044" t="str">
            <v>90.A.239</v>
          </cell>
          <cell r="B1044" t="str">
            <v>CAPIM DOS PAMPAS - Cortadeira selloana - arbusto, em terreno de boa qualidade</v>
          </cell>
          <cell r="C1044" t="str">
            <v>UN</v>
          </cell>
          <cell r="D1044">
            <v>16.399999999999999</v>
          </cell>
          <cell r="E1044">
            <v>37408</v>
          </cell>
          <cell r="F1044" t="str">
            <v>DEPAVE</v>
          </cell>
        </row>
        <row r="1045">
          <cell r="A1045" t="str">
            <v>90.A.240</v>
          </cell>
          <cell r="B1045" t="str">
            <v xml:space="preserve">ORELHA DE URSO - Tibouchina grandifolia - arbusto, em terreno de boa qualidade                                                       </v>
          </cell>
          <cell r="C1045" t="str">
            <v>UN</v>
          </cell>
          <cell r="D1045">
            <v>24.83</v>
          </cell>
          <cell r="E1045">
            <v>38718</v>
          </cell>
          <cell r="F1045" t="str">
            <v>DEPAVE</v>
          </cell>
        </row>
        <row r="1046">
          <cell r="A1046" t="str">
            <v>90.A.241</v>
          </cell>
          <cell r="B1046" t="str">
            <v>CLORÓFITO - Chlophytum comosum  - forração, em terreno de boa qualidade,  cada 30 cm</v>
          </cell>
          <cell r="C1046" t="str">
            <v>M2</v>
          </cell>
          <cell r="D1046">
            <v>17.82</v>
          </cell>
          <cell r="E1046">
            <v>38108</v>
          </cell>
          <cell r="F1046" t="str">
            <v>DEPAVE</v>
          </cell>
        </row>
        <row r="1047">
          <cell r="A1047" t="str">
            <v>90.A.242</v>
          </cell>
          <cell r="B1047" t="str">
            <v>CÁSSIA DOURADA - Senna polyphylla - árvore, em terreno de boa qualidade</v>
          </cell>
          <cell r="C1047" t="str">
            <v>UN</v>
          </cell>
          <cell r="D1047">
            <v>62.74</v>
          </cell>
          <cell r="E1047">
            <v>37408</v>
          </cell>
          <cell r="F1047" t="str">
            <v>DEPAVE</v>
          </cell>
        </row>
        <row r="1048">
          <cell r="A1048" t="str">
            <v>90.A.243</v>
          </cell>
          <cell r="B1048" t="str">
            <v>PIRACANTA - Piracantha tortuncana - arbusto, em terreno de boa qualidade</v>
          </cell>
          <cell r="C1048" t="str">
            <v>UN</v>
          </cell>
          <cell r="D1048">
            <v>12.19</v>
          </cell>
          <cell r="E1048">
            <v>37408</v>
          </cell>
          <cell r="F1048" t="str">
            <v>DEPAVE</v>
          </cell>
        </row>
        <row r="1049">
          <cell r="A1049" t="str">
            <v>90.A.244</v>
          </cell>
          <cell r="B1049" t="str">
            <v>MARANTA CINZA - Ctenanthe setosa - forração, em terreno de boa qualidade,  cada 20 cm</v>
          </cell>
          <cell r="C1049" t="str">
            <v>M2</v>
          </cell>
          <cell r="D1049">
            <v>21.97</v>
          </cell>
          <cell r="E1049">
            <v>37408</v>
          </cell>
          <cell r="F1049" t="str">
            <v>DEPAVE</v>
          </cell>
        </row>
        <row r="1050">
          <cell r="A1050" t="str">
            <v>90.A.245</v>
          </cell>
          <cell r="B1050" t="str">
            <v xml:space="preserve">ORELHA DE ONÇA - Tibouchina holoseiricea - arbusto, em terreno de boa qualidade                                                       </v>
          </cell>
          <cell r="C1050" t="str">
            <v>UN</v>
          </cell>
          <cell r="D1050">
            <v>11.49</v>
          </cell>
          <cell r="E1050">
            <v>37408</v>
          </cell>
          <cell r="F1050" t="str">
            <v>DEPAVE</v>
          </cell>
        </row>
        <row r="1051">
          <cell r="A1051" t="str">
            <v>90.A.246</v>
          </cell>
          <cell r="B1051" t="str">
            <v>EQUISETUM - Equisetum giganteum - planta aquática</v>
          </cell>
          <cell r="C1051" t="str">
            <v>DZ</v>
          </cell>
          <cell r="D1051">
            <v>18.260000000000002</v>
          </cell>
          <cell r="E1051">
            <v>37408</v>
          </cell>
          <cell r="F1051" t="str">
            <v>DEPAVE</v>
          </cell>
        </row>
        <row r="1052">
          <cell r="A1052" t="str">
            <v>90.A.247</v>
          </cell>
          <cell r="B1052" t="str">
            <v>RAINHA-DOS-LAGOS - Pontederea sp - planta aquática</v>
          </cell>
          <cell r="C1052" t="str">
            <v>DZ</v>
          </cell>
          <cell r="D1052">
            <v>46.94</v>
          </cell>
          <cell r="E1052">
            <v>37408</v>
          </cell>
          <cell r="F1052" t="str">
            <v>DEPAVE</v>
          </cell>
        </row>
        <row r="1053">
          <cell r="A1053" t="str">
            <v>90.A.248</v>
          </cell>
          <cell r="B1053" t="str">
            <v>SAGITÁRIA - Sagitária sp - planta aquática</v>
          </cell>
          <cell r="C1053" t="str">
            <v>DZ</v>
          </cell>
          <cell r="D1053">
            <v>41.18</v>
          </cell>
          <cell r="E1053">
            <v>37408</v>
          </cell>
          <cell r="F1053" t="str">
            <v>DEPAVE</v>
          </cell>
        </row>
        <row r="1054">
          <cell r="A1054" t="str">
            <v>90.A.249</v>
          </cell>
          <cell r="B1054" t="str">
            <v>SAMAMBAIA - Blechnum brasiliensis - planta aquática</v>
          </cell>
          <cell r="C1054" t="str">
            <v>DZ</v>
          </cell>
          <cell r="D1054">
            <v>46.99</v>
          </cell>
          <cell r="E1054">
            <v>37408</v>
          </cell>
          <cell r="F1054" t="str">
            <v>DEPAVE</v>
          </cell>
        </row>
        <row r="1055">
          <cell r="A1055" t="str">
            <v>90.A.250</v>
          </cell>
          <cell r="B1055" t="str">
            <v>TABOA - Typha dominguensis - planta aquática</v>
          </cell>
          <cell r="C1055" t="str">
            <v>DZ</v>
          </cell>
          <cell r="D1055">
            <v>19.100000000000001</v>
          </cell>
          <cell r="E1055">
            <v>37408</v>
          </cell>
          <cell r="F1055" t="str">
            <v>DEPAVE</v>
          </cell>
        </row>
        <row r="1056">
          <cell r="A1056" t="str">
            <v>90.A.251</v>
          </cell>
          <cell r="B1056" t="str">
            <v>Fornecimento e aplicação de seixo rolado</v>
          </cell>
          <cell r="C1056" t="str">
            <v>M3</v>
          </cell>
          <cell r="D1056">
            <v>221.85</v>
          </cell>
          <cell r="E1056">
            <v>36526</v>
          </cell>
          <cell r="F1056" t="str">
            <v>DEPAVE</v>
          </cell>
        </row>
        <row r="1057">
          <cell r="A1057" t="str">
            <v>90.A.252</v>
          </cell>
          <cell r="B1057" t="str">
            <v>ALFENEIRO - Ligustrum lucidum - árvore, em terreno de boa qualidade PASSOU P/ A TABELA 33 - 18.02.05</v>
          </cell>
          <cell r="C1057" t="str">
            <v>UN</v>
          </cell>
          <cell r="D1057">
            <v>53.93</v>
          </cell>
          <cell r="E1057">
            <v>38108</v>
          </cell>
          <cell r="F1057" t="str">
            <v>DEPAVE</v>
          </cell>
        </row>
        <row r="1058">
          <cell r="A1058" t="str">
            <v>90.A.253</v>
          </cell>
          <cell r="B1058" t="str">
            <v>CHORÃO / SALGUEIRO - Salyx babylonica - árvore, em terreno de boa qualidade</v>
          </cell>
          <cell r="C1058" t="str">
            <v>UN</v>
          </cell>
          <cell r="D1058">
            <v>82.47</v>
          </cell>
          <cell r="E1058">
            <v>38108</v>
          </cell>
          <cell r="F1058" t="str">
            <v>DEPAVE</v>
          </cell>
        </row>
        <row r="1059">
          <cell r="A1059" t="str">
            <v>90.A.254</v>
          </cell>
          <cell r="B1059" t="str">
            <v>PINHEIRO - Pinnus elliotis - árvore, em terreno de boa qualidade PASSOU P/ A TABELA 33- 18.02.42</v>
          </cell>
          <cell r="C1059" t="str">
            <v>UN</v>
          </cell>
          <cell r="D1059">
            <v>84.99</v>
          </cell>
          <cell r="E1059">
            <v>38108</v>
          </cell>
          <cell r="F1059" t="str">
            <v>DEPAVE</v>
          </cell>
        </row>
        <row r="1060">
          <cell r="A1060" t="str">
            <v>90.A.255</v>
          </cell>
          <cell r="B1060" t="str">
            <v>PAU DE CIGARRA - Senna multijuga - árvore,  em terreno de boa qualidade</v>
          </cell>
          <cell r="C1060" t="str">
            <v>UN</v>
          </cell>
          <cell r="D1060">
            <v>79.44</v>
          </cell>
          <cell r="E1060">
            <v>37408</v>
          </cell>
          <cell r="F1060" t="str">
            <v>DEPAVE</v>
          </cell>
        </row>
        <row r="1061">
          <cell r="A1061" t="str">
            <v>90.A.256</v>
          </cell>
          <cell r="B1061" t="str">
            <v>CAMARÃO - Beloperone guttata - arbusto, em terreno de boa qualidade</v>
          </cell>
          <cell r="C1061" t="str">
            <v>UN</v>
          </cell>
          <cell r="D1061">
            <v>8.9499999999999993</v>
          </cell>
          <cell r="E1061">
            <v>37408</v>
          </cell>
          <cell r="F1061" t="str">
            <v>DEPAVE</v>
          </cell>
        </row>
        <row r="1062">
          <cell r="A1062" t="str">
            <v>90.A.257</v>
          </cell>
          <cell r="B1062" t="str">
            <v>ANGICO BRANCO - Albizia polycephala - árvore, em terreno de boa qualidade</v>
          </cell>
          <cell r="C1062" t="str">
            <v>UN</v>
          </cell>
          <cell r="D1062">
            <v>56.78</v>
          </cell>
          <cell r="E1062">
            <v>37408</v>
          </cell>
          <cell r="F1062" t="str">
            <v>DEPAVE</v>
          </cell>
        </row>
        <row r="1063">
          <cell r="A1063" t="str">
            <v>90.A.258</v>
          </cell>
          <cell r="B1063" t="str">
            <v>CEDRO DO BREJO - Cedrela odorata - árvore, em terreno de boa qualidade</v>
          </cell>
          <cell r="C1063" t="str">
            <v>UN</v>
          </cell>
          <cell r="D1063">
            <v>57.01</v>
          </cell>
          <cell r="E1063">
            <v>37408</v>
          </cell>
          <cell r="F1063" t="str">
            <v>DEPAVE</v>
          </cell>
        </row>
        <row r="1064">
          <cell r="A1064" t="str">
            <v>90.A.259</v>
          </cell>
          <cell r="B1064" t="str">
            <v>CAPIM CHORÃO - Eragrotes curvula - forração, em terreno de boa qualidade</v>
          </cell>
          <cell r="C1064" t="str">
            <v>M2</v>
          </cell>
          <cell r="D1064">
            <v>5.37</v>
          </cell>
          <cell r="E1064">
            <v>37408</v>
          </cell>
          <cell r="F1064" t="str">
            <v>DEPAVE</v>
          </cell>
        </row>
        <row r="1065">
          <cell r="A1065" t="str">
            <v>90.A.260</v>
          </cell>
          <cell r="B1065" t="str">
            <v>FIGUEIRA - Ficus benjamina - árvore em terreno de boa qualidade PASSOU P/ A TABELA 33- 18.02.17</v>
          </cell>
          <cell r="C1065" t="str">
            <v>UN</v>
          </cell>
          <cell r="D1065">
            <v>78.3</v>
          </cell>
          <cell r="E1065">
            <v>38108</v>
          </cell>
          <cell r="F1065" t="str">
            <v>DEPAVE</v>
          </cell>
        </row>
        <row r="1066">
          <cell r="A1066" t="str">
            <v>90.A.261</v>
          </cell>
          <cell r="B1066" t="str">
            <v>PALMEIRA CARIOTA - Cariota urens - palmeira, em terreno de boa qualidade</v>
          </cell>
          <cell r="C1066" t="str">
            <v>UN</v>
          </cell>
          <cell r="D1066">
            <v>75.790000000000006</v>
          </cell>
          <cell r="E1066">
            <v>37408</v>
          </cell>
          <cell r="F1066" t="str">
            <v>DEPAVE</v>
          </cell>
        </row>
        <row r="1067">
          <cell r="A1067" t="str">
            <v>90.A.262</v>
          </cell>
          <cell r="B1067" t="str">
            <v>CORDILINE (BABY) - Cordyline terminalis - arbusto, em terreno de boa qualidade</v>
          </cell>
          <cell r="C1067" t="str">
            <v>UN</v>
          </cell>
          <cell r="D1067">
            <v>20.98</v>
          </cell>
          <cell r="E1067">
            <v>38718</v>
          </cell>
          <cell r="F1067" t="str">
            <v>DEPAVE</v>
          </cell>
        </row>
        <row r="1068">
          <cell r="A1068" t="str">
            <v>90.A.263</v>
          </cell>
          <cell r="B1068" t="str">
            <v>ALPÍNEA - Alpinea sp - arbusto, em terreno de boa  qualidade</v>
          </cell>
          <cell r="C1068" t="str">
            <v>UN</v>
          </cell>
          <cell r="D1068">
            <v>12</v>
          </cell>
          <cell r="E1068">
            <v>37408</v>
          </cell>
          <cell r="F1068" t="str">
            <v>DEPAVE</v>
          </cell>
        </row>
        <row r="1069">
          <cell r="A1069" t="str">
            <v>90.A.264</v>
          </cell>
          <cell r="B1069" t="str">
            <v>CTENANTE - Ctenante oppnimaniana - arbusto, em terreno de boa qualidade</v>
          </cell>
          <cell r="C1069" t="str">
            <v>UN</v>
          </cell>
          <cell r="D1069">
            <v>13.98</v>
          </cell>
          <cell r="E1069">
            <v>37408</v>
          </cell>
          <cell r="F1069" t="str">
            <v>DEPAVE</v>
          </cell>
        </row>
        <row r="1070">
          <cell r="A1070" t="str">
            <v>90.A.265</v>
          </cell>
          <cell r="B1070" t="str">
            <v>COREOPSIS - Coreopsis lanceolata - arbusto, em terreno de boa qualidade</v>
          </cell>
          <cell r="C1070" t="str">
            <v>UN</v>
          </cell>
          <cell r="D1070">
            <v>6.62</v>
          </cell>
          <cell r="E1070">
            <v>38718</v>
          </cell>
          <cell r="F1070" t="str">
            <v>DEPAVE</v>
          </cell>
        </row>
        <row r="1071">
          <cell r="A1071" t="str">
            <v>90.A.266</v>
          </cell>
          <cell r="B1071" t="str">
            <v>BRASSAIA - Brassaia actinothylla - arbusto, em terreno de boa qualidade</v>
          </cell>
          <cell r="C1071" t="str">
            <v>UN</v>
          </cell>
          <cell r="D1071">
            <v>13.27</v>
          </cell>
          <cell r="E1071">
            <v>37408</v>
          </cell>
          <cell r="F1071" t="str">
            <v>DEPAVE</v>
          </cell>
        </row>
        <row r="1072">
          <cell r="A1072" t="str">
            <v>90.A.267</v>
          </cell>
          <cell r="B1072" t="str">
            <v>CAPIM CIDREIRA - Andropogon schoenanthus - forração, em terreno de boa qualidade</v>
          </cell>
          <cell r="C1072" t="str">
            <v>M2</v>
          </cell>
          <cell r="D1072">
            <v>5.37</v>
          </cell>
          <cell r="E1072">
            <v>37408</v>
          </cell>
          <cell r="F1072" t="str">
            <v>DEPAVE</v>
          </cell>
        </row>
        <row r="1073">
          <cell r="A1073" t="str">
            <v>90.A.268</v>
          </cell>
          <cell r="B1073" t="str">
            <v>ALECRIM DE CAMPINAS - Holacalix glazziovii - árvore, em terreno de boa qualidade PASSOU P/ A TABELA 33- 18.02.03</v>
          </cell>
          <cell r="C1073" t="str">
            <v>UN</v>
          </cell>
          <cell r="D1073">
            <v>83.93</v>
          </cell>
          <cell r="E1073">
            <v>38108</v>
          </cell>
          <cell r="F1073" t="str">
            <v>DEPAVE</v>
          </cell>
        </row>
        <row r="1074">
          <cell r="A1074" t="str">
            <v>90.A.269</v>
          </cell>
          <cell r="B1074" t="str">
            <v>CANELA SASSAFRÁS - Ocotea pretiosa - árvore, em terreno de boa qualidade</v>
          </cell>
          <cell r="C1074" t="str">
            <v>UN</v>
          </cell>
          <cell r="D1074">
            <v>67.34</v>
          </cell>
          <cell r="E1074">
            <v>37408</v>
          </cell>
          <cell r="F1074" t="str">
            <v>DEPAVE</v>
          </cell>
        </row>
        <row r="1075">
          <cell r="A1075" t="str">
            <v>90.A.270</v>
          </cell>
          <cell r="B1075" t="str">
            <v>CÁSSIA IMPERIAL - Cassia fistula - árvore, em terreno de boa qualidade</v>
          </cell>
          <cell r="C1075" t="str">
            <v>UN</v>
          </cell>
          <cell r="D1075">
            <v>62.74</v>
          </cell>
          <cell r="E1075">
            <v>37408</v>
          </cell>
          <cell r="F1075" t="str">
            <v>DEPAVE</v>
          </cell>
        </row>
        <row r="1076">
          <cell r="A1076" t="str">
            <v>90.A.271</v>
          </cell>
          <cell r="B1076" t="str">
            <v>POINSETIA - Euphorbia pulchemma wild - arbusto, em terreno de boa qualidade</v>
          </cell>
          <cell r="C1076" t="str">
            <v>UN</v>
          </cell>
          <cell r="D1076">
            <v>11.67</v>
          </cell>
          <cell r="E1076">
            <v>37408</v>
          </cell>
          <cell r="F1076" t="str">
            <v>DEPAVE</v>
          </cell>
        </row>
        <row r="1077">
          <cell r="A1077" t="str">
            <v>90.A.272</v>
          </cell>
          <cell r="B1077" t="str">
            <v>AGAPANTO - Agapanthus umbelattos - forração, em terreno de boa qualidade</v>
          </cell>
          <cell r="C1077" t="str">
            <v>M2</v>
          </cell>
          <cell r="D1077">
            <v>13.7</v>
          </cell>
          <cell r="E1077">
            <v>36526</v>
          </cell>
          <cell r="F1077" t="str">
            <v>DEPAVE</v>
          </cell>
        </row>
        <row r="1078">
          <cell r="A1078" t="str">
            <v>90.A.273</v>
          </cell>
          <cell r="B1078" t="str">
            <v>FLAMBOYANT - Poinsiana regia - árvore, em terreno de boa qualidade</v>
          </cell>
          <cell r="C1078" t="str">
            <v>UN</v>
          </cell>
          <cell r="D1078">
            <v>85.77</v>
          </cell>
          <cell r="E1078">
            <v>38108</v>
          </cell>
          <cell r="F1078" t="str">
            <v>DEPAVE</v>
          </cell>
        </row>
        <row r="1079">
          <cell r="A1079" t="str">
            <v>90.A.274</v>
          </cell>
          <cell r="B1079" t="str">
            <v>UNHA-DE-VACA - Bauhinia purpurea - árvore, em terreno de boa qualidade</v>
          </cell>
          <cell r="C1079" t="str">
            <v>UN</v>
          </cell>
          <cell r="D1079">
            <v>38.06</v>
          </cell>
          <cell r="E1079">
            <v>36526</v>
          </cell>
          <cell r="F1079" t="str">
            <v>DEPAVE</v>
          </cell>
        </row>
        <row r="1080">
          <cell r="A1080" t="str">
            <v>90.A.275</v>
          </cell>
          <cell r="B1080" t="str">
            <v xml:space="preserve">ALELUIA / CASSIA - Cassia macranthera -árvore, em terreno de boa qualidade </v>
          </cell>
          <cell r="C1080" t="str">
            <v>UN</v>
          </cell>
          <cell r="D1080">
            <v>45.22</v>
          </cell>
          <cell r="E1080">
            <v>36526</v>
          </cell>
          <cell r="F1080" t="str">
            <v>DEPAVE</v>
          </cell>
        </row>
        <row r="1081">
          <cell r="A1081" t="str">
            <v>90.A.276</v>
          </cell>
          <cell r="B1081" t="str">
            <v>ALELUIA - Cassia speciosa - árvore, em terreno de boa qualidade</v>
          </cell>
          <cell r="C1081" t="str">
            <v>UN</v>
          </cell>
          <cell r="D1081">
            <v>45.22</v>
          </cell>
          <cell r="E1081">
            <v>36526</v>
          </cell>
          <cell r="F1081" t="str">
            <v>DEPAVE</v>
          </cell>
        </row>
        <row r="1082">
          <cell r="A1082" t="str">
            <v>90.A.277</v>
          </cell>
          <cell r="B1082" t="str">
            <v>CANELA SASSAFRÁS - Ocotea odorifera - árvore, em terreno de boa qualidade</v>
          </cell>
          <cell r="C1082" t="str">
            <v>UN</v>
          </cell>
          <cell r="D1082">
            <v>45.42</v>
          </cell>
          <cell r="E1082">
            <v>36526</v>
          </cell>
          <cell r="F1082" t="str">
            <v>DEPAVE</v>
          </cell>
        </row>
        <row r="1083">
          <cell r="A1083" t="str">
            <v>90.A.278</v>
          </cell>
          <cell r="B1083" t="str">
            <v>ALAMANDA ARBUSTIVA - Alamanda nerifolia - arbusto, em terreno de boa qualidade</v>
          </cell>
          <cell r="C1083" t="str">
            <v>UN</v>
          </cell>
          <cell r="D1083">
            <v>8.7899999999999991</v>
          </cell>
          <cell r="E1083">
            <v>36526</v>
          </cell>
          <cell r="F1083" t="str">
            <v>DEPAVE</v>
          </cell>
        </row>
        <row r="1084">
          <cell r="A1084" t="str">
            <v>90.A.279</v>
          </cell>
          <cell r="B1084" t="str">
            <v>HELICONIA - Heliconia lasthispatha - arbusto, em terreno de boa qualidade</v>
          </cell>
          <cell r="C1084" t="str">
            <v>UN</v>
          </cell>
          <cell r="D1084">
            <v>24.74</v>
          </cell>
          <cell r="E1084">
            <v>38718</v>
          </cell>
          <cell r="F1084" t="str">
            <v>DEPAVE</v>
          </cell>
        </row>
        <row r="1085">
          <cell r="A1085" t="str">
            <v>90.A.280</v>
          </cell>
          <cell r="B1085" t="str">
            <v>QUARESMEIRA ARBUSTIVA - Tibouchina forthergillae - arbusto, em terreno de boa qualidade</v>
          </cell>
          <cell r="C1085" t="str">
            <v>UN</v>
          </cell>
          <cell r="D1085">
            <v>8.7899999999999991</v>
          </cell>
          <cell r="E1085">
            <v>36526</v>
          </cell>
          <cell r="F1085" t="str">
            <v>DEPAVE</v>
          </cell>
        </row>
        <row r="1086">
          <cell r="A1086" t="str">
            <v>90.A.281</v>
          </cell>
          <cell r="B1086" t="str">
            <v>QUARESMEIRA ARBUSTIVA - Tibouchina semidecandra - arbusto, em terreno de boa qualidade</v>
          </cell>
          <cell r="C1086" t="str">
            <v>UN</v>
          </cell>
          <cell r="D1086">
            <v>8.7899999999999991</v>
          </cell>
          <cell r="E1086">
            <v>36526</v>
          </cell>
          <cell r="F1086" t="str">
            <v>DEPAVE</v>
          </cell>
        </row>
        <row r="1087">
          <cell r="A1087" t="str">
            <v>90.A.282</v>
          </cell>
          <cell r="B1087" t="str">
            <v>UVA JAPONESA - Hovenia dulcis - árvore, em terreno de boa qualidade</v>
          </cell>
          <cell r="C1087" t="str">
            <v>UN</v>
          </cell>
          <cell r="D1087">
            <v>60.05</v>
          </cell>
          <cell r="E1087">
            <v>37408</v>
          </cell>
          <cell r="F1087" t="str">
            <v>DEPAVE</v>
          </cell>
        </row>
        <row r="1088">
          <cell r="A1088" t="str">
            <v>90.A.283</v>
          </cell>
          <cell r="B1088" t="str">
            <v>PINGO DE OURO - Duranta repens - forração, em terreno de boa qualidade, c/ 50 CM</v>
          </cell>
          <cell r="C1088" t="str">
            <v>CX</v>
          </cell>
          <cell r="D1088">
            <v>11.7</v>
          </cell>
          <cell r="E1088">
            <v>38108</v>
          </cell>
          <cell r="F1088" t="str">
            <v>DEPAVE</v>
          </cell>
        </row>
        <row r="1089">
          <cell r="A1089" t="str">
            <v>90.A.284</v>
          </cell>
          <cell r="B1089" t="str">
            <v>MORÉIA-BICOLOR - Dietes bicolor - forração, em terreno de boa qualidade, c/ 80 CM</v>
          </cell>
          <cell r="C1089" t="str">
            <v>M2</v>
          </cell>
          <cell r="D1089">
            <v>10.82</v>
          </cell>
          <cell r="E1089">
            <v>36526</v>
          </cell>
          <cell r="F1089" t="str">
            <v>DEPAVE</v>
          </cell>
        </row>
        <row r="1090">
          <cell r="A1090" t="str">
            <v>90.A.285</v>
          </cell>
          <cell r="B1090" t="str">
            <v>CINAMOMO - Melia azedarach - árvore, em terreno de boa qualidade</v>
          </cell>
          <cell r="C1090" t="str">
            <v>UN</v>
          </cell>
          <cell r="D1090">
            <v>57.61</v>
          </cell>
          <cell r="E1090">
            <v>37408</v>
          </cell>
          <cell r="F1090" t="str">
            <v>DEPAVE</v>
          </cell>
        </row>
        <row r="1091">
          <cell r="A1091" t="str">
            <v>90.A.286</v>
          </cell>
          <cell r="B1091" t="str">
            <v>NINFEA - Nymphaea rudgeana - planta aquática</v>
          </cell>
          <cell r="C1091" t="str">
            <v>UN</v>
          </cell>
          <cell r="D1091">
            <v>35.5</v>
          </cell>
          <cell r="E1091">
            <v>37408</v>
          </cell>
          <cell r="F1091" t="str">
            <v>DEPAVE</v>
          </cell>
        </row>
        <row r="1092">
          <cell r="A1092" t="str">
            <v>90.A.287</v>
          </cell>
          <cell r="B1092" t="str">
            <v>MONSTERA - Monstera deliciosa - forração em terreno de boa qualidade, a cada 1,0 m</v>
          </cell>
          <cell r="C1092" t="str">
            <v>UN</v>
          </cell>
          <cell r="D1092">
            <v>15.19</v>
          </cell>
          <cell r="E1092">
            <v>38108</v>
          </cell>
          <cell r="F1092" t="str">
            <v>DEPAVE</v>
          </cell>
        </row>
        <row r="1093">
          <cell r="A1093" t="str">
            <v>90.A.288</v>
          </cell>
          <cell r="B1093" t="str">
            <v>FALSA-IRIS - Morea iridioides - forração em terreno de boa qualidade, a cada 35 cm</v>
          </cell>
          <cell r="C1093" t="str">
            <v>M2</v>
          </cell>
          <cell r="D1093">
            <v>8.4700000000000006</v>
          </cell>
          <cell r="E1093">
            <v>37408</v>
          </cell>
          <cell r="F1093" t="str">
            <v>DEPAVE</v>
          </cell>
        </row>
        <row r="1094">
          <cell r="A1094" t="str">
            <v>90.A.289</v>
          </cell>
          <cell r="B1094" t="str">
            <v>PROTETOR DE ÁRVORES "ARGOLAS" DET. PR-04</v>
          </cell>
          <cell r="C1094" t="str">
            <v>UN</v>
          </cell>
          <cell r="D1094">
            <v>127.67</v>
          </cell>
          <cell r="E1094">
            <v>37408</v>
          </cell>
          <cell r="F1094" t="str">
            <v>DEPAVE</v>
          </cell>
        </row>
        <row r="1095">
          <cell r="A1095" t="str">
            <v>90.A.290</v>
          </cell>
          <cell r="B1095" t="str">
            <v>PROTETOR DE ÁRVORES "PARIS" DET. PR-05</v>
          </cell>
          <cell r="C1095" t="str">
            <v>UN</v>
          </cell>
          <cell r="D1095">
            <v>109.06</v>
          </cell>
          <cell r="E1095">
            <v>37408</v>
          </cell>
          <cell r="F1095" t="str">
            <v>DEPAVE</v>
          </cell>
        </row>
        <row r="1096">
          <cell r="A1096" t="str">
            <v>90.A.291</v>
          </cell>
          <cell r="B1096" t="str">
            <v>PROTETOR DE ÁRVORES  "PARIS" SEM ORLA E SEM HASTES</v>
          </cell>
          <cell r="C1096" t="str">
            <v>UN</v>
          </cell>
          <cell r="D1096">
            <v>71.709999999999994</v>
          </cell>
          <cell r="E1096">
            <v>37408</v>
          </cell>
          <cell r="F1096" t="str">
            <v>DEPAVE</v>
          </cell>
        </row>
        <row r="1097">
          <cell r="A1097" t="str">
            <v>90.A.292</v>
          </cell>
          <cell r="B1097" t="str">
            <v>Tapiá-guaçu - Alchornea triplinervia - árvore, em terreno de boa qualidade</v>
          </cell>
          <cell r="C1097" t="str">
            <v>UN</v>
          </cell>
          <cell r="D1097">
            <v>53.44</v>
          </cell>
          <cell r="E1097">
            <v>37408</v>
          </cell>
          <cell r="F1097" t="str">
            <v>DEPAVE</v>
          </cell>
        </row>
        <row r="1098">
          <cell r="A1098" t="str">
            <v>90.A.293</v>
          </cell>
          <cell r="B1098" t="str">
            <v>Fruta de pombo - Tapirira guaianesis - árvore, em terreno de boa qualidade</v>
          </cell>
          <cell r="C1098" t="str">
            <v>UN</v>
          </cell>
          <cell r="D1098">
            <v>63.44</v>
          </cell>
          <cell r="E1098">
            <v>37408</v>
          </cell>
          <cell r="F1098" t="str">
            <v>DEPAVE</v>
          </cell>
        </row>
        <row r="1099">
          <cell r="A1099" t="str">
            <v>90.A.294</v>
          </cell>
          <cell r="B1099" t="str">
            <v>Peroba - Aspidosperma polyneurom - árvore, em terreno de boa qualidade</v>
          </cell>
          <cell r="C1099" t="str">
            <v>UN</v>
          </cell>
          <cell r="D1099">
            <v>59.63</v>
          </cell>
          <cell r="E1099">
            <v>38718</v>
          </cell>
          <cell r="F1099" t="str">
            <v>DEPAVE</v>
          </cell>
        </row>
        <row r="1100">
          <cell r="A1100" t="str">
            <v>90.A.295</v>
          </cell>
          <cell r="B1100" t="str">
            <v>Passuaré - Sclerolobium denudatum - árvore, em terreno de boa qualidade</v>
          </cell>
          <cell r="C1100" t="str">
            <v>UN</v>
          </cell>
          <cell r="D1100">
            <v>63.44</v>
          </cell>
          <cell r="E1100">
            <v>37408</v>
          </cell>
          <cell r="F1100" t="str">
            <v>DEPAVE</v>
          </cell>
        </row>
        <row r="1101">
          <cell r="A1101" t="str">
            <v>90.A.296</v>
          </cell>
          <cell r="B1101" t="str">
            <v>Olho de cabra - Ormosia arborea - árvore, em terreno de boa qualidade</v>
          </cell>
          <cell r="C1101" t="str">
            <v>UN</v>
          </cell>
          <cell r="D1101">
            <v>63.44</v>
          </cell>
          <cell r="E1101">
            <v>37408</v>
          </cell>
          <cell r="F1101" t="str">
            <v>DEPAVE</v>
          </cell>
        </row>
        <row r="1102">
          <cell r="A1102" t="str">
            <v>90.A.297</v>
          </cell>
          <cell r="B1102" t="str">
            <v>Sacambu - Platymiscium floribundum - árvore, em terreno de boa qualidade</v>
          </cell>
          <cell r="C1102" t="str">
            <v>UN</v>
          </cell>
          <cell r="D1102">
            <v>63.44</v>
          </cell>
          <cell r="E1102">
            <v>37408</v>
          </cell>
          <cell r="F1102" t="str">
            <v>DEPAVE</v>
          </cell>
        </row>
        <row r="1103">
          <cell r="A1103" t="str">
            <v>90.A.298</v>
          </cell>
          <cell r="B1103" t="str">
            <v>Canela amarela - Ocotea puberula - árvore, em terreno de boa qualidade</v>
          </cell>
          <cell r="C1103" t="str">
            <v>UN</v>
          </cell>
          <cell r="D1103">
            <v>58.44</v>
          </cell>
          <cell r="E1103">
            <v>37408</v>
          </cell>
          <cell r="F1103" t="str">
            <v>DEPAVE</v>
          </cell>
        </row>
        <row r="1104">
          <cell r="A1104" t="str">
            <v>90.A.299</v>
          </cell>
          <cell r="B1104" t="str">
            <v>Árvores classe 1</v>
          </cell>
          <cell r="C1104" t="str">
            <v>UN</v>
          </cell>
          <cell r="D1104">
            <v>35.619999999999997</v>
          </cell>
          <cell r="E1104">
            <v>38108</v>
          </cell>
          <cell r="F1104" t="str">
            <v>DEPAVE</v>
          </cell>
        </row>
        <row r="1105">
          <cell r="A1105" t="str">
            <v>90.A.300</v>
          </cell>
          <cell r="B1105" t="str">
            <v>Árvores classe 2</v>
          </cell>
          <cell r="C1105" t="str">
            <v>UN</v>
          </cell>
          <cell r="D1105">
            <v>66.290000000000006</v>
          </cell>
          <cell r="E1105">
            <v>38108</v>
          </cell>
          <cell r="F1105" t="str">
            <v>DEPAVE</v>
          </cell>
        </row>
        <row r="1106">
          <cell r="A1106" t="str">
            <v>90.A.301</v>
          </cell>
          <cell r="B1106" t="str">
            <v>Arbustos classe 1</v>
          </cell>
          <cell r="C1106" t="str">
            <v>UN</v>
          </cell>
          <cell r="D1106">
            <v>9.57</v>
          </cell>
          <cell r="E1106">
            <v>38108</v>
          </cell>
          <cell r="F1106" t="str">
            <v>DEPAVE</v>
          </cell>
        </row>
        <row r="1107">
          <cell r="A1107" t="str">
            <v>90.A.302</v>
          </cell>
          <cell r="B1107" t="str">
            <v>Arbustos classe 2</v>
          </cell>
          <cell r="C1107" t="str">
            <v>UN</v>
          </cell>
          <cell r="D1107">
            <v>9.57</v>
          </cell>
          <cell r="E1107">
            <v>38108</v>
          </cell>
          <cell r="F1107" t="str">
            <v>DEPAVE</v>
          </cell>
        </row>
        <row r="1108">
          <cell r="A1108" t="str">
            <v>90.A.303</v>
          </cell>
          <cell r="B1108" t="str">
            <v>Forração classe 1</v>
          </cell>
          <cell r="C1108" t="str">
            <v>DZ</v>
          </cell>
          <cell r="D1108">
            <v>14.85</v>
          </cell>
          <cell r="E1108">
            <v>38108</v>
          </cell>
          <cell r="F1108" t="str">
            <v>DEPAVE</v>
          </cell>
        </row>
        <row r="1109">
          <cell r="A1109" t="str">
            <v>90.A.304</v>
          </cell>
          <cell r="B1109" t="str">
            <v>Foração classe 2</v>
          </cell>
          <cell r="C1109" t="str">
            <v>DZ</v>
          </cell>
          <cell r="D1109">
            <v>13.85</v>
          </cell>
          <cell r="E1109">
            <v>38108</v>
          </cell>
          <cell r="F1109" t="str">
            <v>DEPAVE</v>
          </cell>
        </row>
        <row r="1110">
          <cell r="A1110" t="str">
            <v>90.A.305</v>
          </cell>
          <cell r="B1110" t="str">
            <v>Agave - agave amaericana linn - arbusto, em terreno de boa qualidade</v>
          </cell>
          <cell r="C1110" t="str">
            <v>UN</v>
          </cell>
          <cell r="D1110">
            <v>37.61</v>
          </cell>
          <cell r="E1110">
            <v>38108</v>
          </cell>
          <cell r="F1110" t="str">
            <v>DEPAVE</v>
          </cell>
        </row>
        <row r="1111">
          <cell r="A1111" t="str">
            <v>90.A.306</v>
          </cell>
          <cell r="B1111" t="str">
            <v>Alfelandra - aphelandra squarrosa - arbusto, em terreno de boa qualidade</v>
          </cell>
          <cell r="C1111" t="str">
            <v>UN</v>
          </cell>
          <cell r="D1111">
            <v>16.68</v>
          </cell>
          <cell r="E1111">
            <v>38108</v>
          </cell>
          <cell r="F1111" t="str">
            <v>DEPAVE</v>
          </cell>
        </row>
        <row r="1112">
          <cell r="A1112" t="str">
            <v>90.A.307</v>
          </cell>
          <cell r="B1112" t="str">
            <v>Leopardo - belamcanda chinensis - arbusto, em terreno de boa qualidade</v>
          </cell>
          <cell r="C1112" t="str">
            <v>UN</v>
          </cell>
          <cell r="D1112">
            <v>16.39</v>
          </cell>
          <cell r="E1112">
            <v>38108</v>
          </cell>
          <cell r="F1112" t="str">
            <v>DEPAVE</v>
          </cell>
        </row>
        <row r="1113">
          <cell r="A1113" t="str">
            <v>90.A.308</v>
          </cell>
          <cell r="B1113" t="str">
            <v>Calatéia-zebra - calathea zebrina - arbusto, em terreno de boa qualidade</v>
          </cell>
          <cell r="C1113" t="str">
            <v>UN</v>
          </cell>
          <cell r="D1113">
            <v>8.4</v>
          </cell>
          <cell r="E1113">
            <v>37408</v>
          </cell>
          <cell r="F1113" t="str">
            <v>DEPAVE</v>
          </cell>
        </row>
        <row r="1114">
          <cell r="A1114" t="str">
            <v>90.A.309</v>
          </cell>
          <cell r="B1114" t="str">
            <v>Maranta-variegada - ctenathe oppenheimiana - arbusto, em terreno de boa qualidade</v>
          </cell>
          <cell r="C1114" t="str">
            <v>UN</v>
          </cell>
          <cell r="D1114">
            <v>16.53</v>
          </cell>
          <cell r="E1114">
            <v>38108</v>
          </cell>
          <cell r="F1114" t="str">
            <v>DEPAVE</v>
          </cell>
        </row>
        <row r="1115">
          <cell r="A1115" t="str">
            <v>90.A.310</v>
          </cell>
          <cell r="B1115" t="str">
            <v>Fulcrea - fulcrea - arbusto, em terreno de boa qualidade</v>
          </cell>
          <cell r="C1115" t="str">
            <v>UN</v>
          </cell>
          <cell r="D1115">
            <v>22.98</v>
          </cell>
          <cell r="E1115">
            <v>37408</v>
          </cell>
          <cell r="F1115" t="str">
            <v>DEPAVE</v>
          </cell>
        </row>
        <row r="1116">
          <cell r="A1116" t="str">
            <v>90.A.311</v>
          </cell>
          <cell r="B1116" t="str">
            <v>Gardênia - gardenia jasminoides - arbusto, em terreno de boa qualidade</v>
          </cell>
          <cell r="C1116" t="str">
            <v>UN</v>
          </cell>
          <cell r="D1116">
            <v>14.65</v>
          </cell>
          <cell r="E1116">
            <v>38108</v>
          </cell>
          <cell r="F1116" t="str">
            <v>DEPAVE</v>
          </cell>
        </row>
        <row r="1117">
          <cell r="A1117" t="str">
            <v>90.A.312</v>
          </cell>
          <cell r="B1117" t="str">
            <v>Iresine - iresine herbstii hook - arbusto, em terreno de boa qualidade</v>
          </cell>
          <cell r="C1117" t="str">
            <v>UN</v>
          </cell>
          <cell r="D1117">
            <v>13.56</v>
          </cell>
          <cell r="E1117">
            <v>37408</v>
          </cell>
          <cell r="F1117" t="str">
            <v>DEPAVE</v>
          </cell>
        </row>
        <row r="1118">
          <cell r="A1118" t="str">
            <v>90.A.313</v>
          </cell>
          <cell r="B1118" t="str">
            <v>Léia - leea coccinea - arbusto, em terreno de boa qualidade</v>
          </cell>
          <cell r="C1118" t="str">
            <v>UN</v>
          </cell>
          <cell r="D1118">
            <v>30.46</v>
          </cell>
          <cell r="E1118">
            <v>38108</v>
          </cell>
          <cell r="F1118" t="str">
            <v>DEPAVE</v>
          </cell>
        </row>
        <row r="1119">
          <cell r="A1119" t="str">
            <v>90.A.314</v>
          </cell>
          <cell r="B1119" t="str">
            <v>Flor-de-São João - pyrostegia venusta - arbusto, em terreno de boa qualidade</v>
          </cell>
          <cell r="C1119" t="str">
            <v>UN</v>
          </cell>
          <cell r="D1119">
            <v>20.059999999999999</v>
          </cell>
          <cell r="E1119">
            <v>38718</v>
          </cell>
          <cell r="F1119" t="str">
            <v>DEPAVE</v>
          </cell>
        </row>
        <row r="1120">
          <cell r="A1120" t="str">
            <v>90.A.315</v>
          </cell>
          <cell r="B1120" t="str">
            <v>Cacto-margarida - lampranthus productus - forração</v>
          </cell>
          <cell r="C1120" t="str">
            <v>M2</v>
          </cell>
          <cell r="D1120">
            <v>19.79</v>
          </cell>
          <cell r="E1120">
            <v>38718</v>
          </cell>
          <cell r="F1120" t="str">
            <v>DEPAVE</v>
          </cell>
        </row>
        <row r="1121">
          <cell r="A1121" t="str">
            <v>90.A.316</v>
          </cell>
          <cell r="B1121" t="str">
            <v>Palmeira-umbela - cyperus alternifolius linn - forração</v>
          </cell>
          <cell r="C1121" t="str">
            <v>M2</v>
          </cell>
          <cell r="D1121">
            <v>225.77</v>
          </cell>
          <cell r="E1121">
            <v>38108</v>
          </cell>
          <cell r="F1121" t="str">
            <v>DEPAVE</v>
          </cell>
        </row>
        <row r="1122">
          <cell r="A1122" t="str">
            <v>90.A.317</v>
          </cell>
          <cell r="B1122" t="str">
            <v xml:space="preserve">Bico-de-papagaio - euphorbia pulcherrima willd - arbusto, em terreno de boa qualidade </v>
          </cell>
          <cell r="C1122" t="str">
            <v>UN</v>
          </cell>
          <cell r="D1122">
            <v>13.49</v>
          </cell>
          <cell r="E1122">
            <v>38108</v>
          </cell>
          <cell r="F1122" t="str">
            <v>DEPAVE</v>
          </cell>
        </row>
        <row r="1123">
          <cell r="A1123" t="str">
            <v>90.A.318</v>
          </cell>
          <cell r="B1123" t="str">
            <v>Corticeira - erythrina crista-galli - árvore, em terreno de boa quailidade</v>
          </cell>
          <cell r="C1123" t="str">
            <v>UN</v>
          </cell>
          <cell r="D1123">
            <v>77.73</v>
          </cell>
          <cell r="E1123">
            <v>38108</v>
          </cell>
          <cell r="F1123" t="str">
            <v>DEPAVE</v>
          </cell>
        </row>
        <row r="1124">
          <cell r="A1124" t="str">
            <v>90.A.319</v>
          </cell>
          <cell r="B1124" t="str">
            <v xml:space="preserve">Sibipiruna- Caesalpinia peltophoroides- árvores em terreno de boa qualidade </v>
          </cell>
          <cell r="C1124" t="str">
            <v>UN</v>
          </cell>
          <cell r="D1124">
            <v>84.37</v>
          </cell>
          <cell r="E1124">
            <v>38108</v>
          </cell>
          <cell r="F1124" t="str">
            <v>DEPAVE</v>
          </cell>
        </row>
        <row r="1125">
          <cell r="A1125" t="str">
            <v>90.A.320</v>
          </cell>
          <cell r="B1125" t="str">
            <v xml:space="preserve">GRAMA ESMERALADA - Wild zoysia - forração em terreno de boa qualidade </v>
          </cell>
          <cell r="C1125" t="str">
            <v>M2</v>
          </cell>
          <cell r="D1125">
            <v>6.78</v>
          </cell>
          <cell r="E1125">
            <v>38718</v>
          </cell>
          <cell r="F1125" t="str">
            <v>DEPAVE</v>
          </cell>
        </row>
        <row r="1126">
          <cell r="A1126" t="str">
            <v>90.A.321</v>
          </cell>
          <cell r="B1126" t="str">
            <v>AGLAIA - Aglaia odorata, árvore, em terreno de boa qualidade</v>
          </cell>
          <cell r="C1126" t="str">
            <v>UN</v>
          </cell>
          <cell r="D1126">
            <v>71.709999999999994</v>
          </cell>
          <cell r="E1126">
            <v>38718</v>
          </cell>
          <cell r="F1126" t="str">
            <v>DEPAVE</v>
          </cell>
        </row>
        <row r="1127">
          <cell r="A1127" t="str">
            <v>90.A.322</v>
          </cell>
          <cell r="B1127" t="str">
            <v>Seixo rolado - marrom, inclusive aplicação</v>
          </cell>
          <cell r="C1127" t="str">
            <v>SACO</v>
          </cell>
          <cell r="D1127">
            <v>15.71</v>
          </cell>
          <cell r="E1127">
            <v>38718</v>
          </cell>
          <cell r="F1127" t="str">
            <v>DEPAVE</v>
          </cell>
        </row>
        <row r="1128">
          <cell r="A1128" t="str">
            <v>90.A.323</v>
          </cell>
          <cell r="B1128" t="str">
            <v>Casca de pinus, inclusive aplicação</v>
          </cell>
          <cell r="C1128" t="str">
            <v>SACO</v>
          </cell>
          <cell r="D1128">
            <v>10.55</v>
          </cell>
          <cell r="E1128">
            <v>38718</v>
          </cell>
          <cell r="F1128" t="str">
            <v>DEPAVE</v>
          </cell>
        </row>
        <row r="1129">
          <cell r="A1129" t="str">
            <v>90.A.324</v>
          </cell>
          <cell r="B1129" t="str">
            <v xml:space="preserve">TREPADEIRA - CLASSE I </v>
          </cell>
          <cell r="C1129" t="str">
            <v>UN</v>
          </cell>
          <cell r="D1129">
            <v>15.53</v>
          </cell>
          <cell r="E1129">
            <v>38718</v>
          </cell>
          <cell r="F1129" t="str">
            <v>DEPAVE</v>
          </cell>
        </row>
        <row r="1130">
          <cell r="A1130" t="str">
            <v>90.A.325</v>
          </cell>
          <cell r="B1130" t="str">
            <v>TREPADEIRA - CLASSE II</v>
          </cell>
          <cell r="C1130" t="str">
            <v>UN</v>
          </cell>
          <cell r="D1130">
            <v>15.54</v>
          </cell>
          <cell r="E1130">
            <v>38718</v>
          </cell>
          <cell r="F1130" t="str">
            <v>DEPAVE</v>
          </cell>
        </row>
        <row r="1131">
          <cell r="A1131" t="str">
            <v>90.A.326</v>
          </cell>
          <cell r="B1131" t="str">
            <v xml:space="preserve">Tumbérgia - Thumbergias diversas - arbusto, em terreno de boa qualidade </v>
          </cell>
          <cell r="C1131" t="str">
            <v>CX</v>
          </cell>
          <cell r="D1131">
            <v>9.06</v>
          </cell>
          <cell r="E1131">
            <v>38108</v>
          </cell>
          <cell r="F1131" t="str">
            <v>DEPAVE</v>
          </cell>
        </row>
        <row r="1132">
          <cell r="A1132" t="str">
            <v>90.A.327</v>
          </cell>
          <cell r="B1132" t="str">
            <v>Agave - agave attenuata - arbusto , em terreno de boa qualidade</v>
          </cell>
          <cell r="C1132" t="str">
            <v>UN</v>
          </cell>
          <cell r="D1132">
            <v>17.260000000000002</v>
          </cell>
          <cell r="E1132">
            <v>38108</v>
          </cell>
          <cell r="F1132" t="str">
            <v>DEPAVE</v>
          </cell>
        </row>
        <row r="1133">
          <cell r="A1133" t="str">
            <v>90.A.328</v>
          </cell>
          <cell r="B1133" t="str">
            <v xml:space="preserve">Piriquito vermelho - alternanthera ficoidea - forração em terreno de boa qualidade </v>
          </cell>
          <cell r="C1133" t="str">
            <v>CX</v>
          </cell>
          <cell r="D1133">
            <v>11.24</v>
          </cell>
          <cell r="E1133">
            <v>38108</v>
          </cell>
          <cell r="F1133" t="str">
            <v>DEPAVE</v>
          </cell>
        </row>
        <row r="1134">
          <cell r="A1134" t="str">
            <v>90.A.329</v>
          </cell>
          <cell r="B1134" t="str">
            <v xml:space="preserve">Amendoim ornamental  ou rasteiro - Arachis repens - forração em terreno de boa qualidade </v>
          </cell>
          <cell r="C1134" t="str">
            <v>CX</v>
          </cell>
          <cell r="D1134">
            <v>10.9</v>
          </cell>
          <cell r="E1134">
            <v>38108</v>
          </cell>
          <cell r="F1134" t="str">
            <v>DEPAVE</v>
          </cell>
        </row>
        <row r="1135">
          <cell r="A1135" t="str">
            <v>90.A.330</v>
          </cell>
          <cell r="B1135" t="str">
            <v>Azulzinha - Evolvulus glomeratus - forração em terreno de boa qualidade</v>
          </cell>
          <cell r="C1135" t="str">
            <v>CX</v>
          </cell>
          <cell r="D1135">
            <v>11.67</v>
          </cell>
          <cell r="E1135">
            <v>38108</v>
          </cell>
          <cell r="F1135" t="str">
            <v>DEPAVE</v>
          </cell>
        </row>
        <row r="1136">
          <cell r="A1136" t="str">
            <v>90.A.331</v>
          </cell>
          <cell r="B1136" t="str">
            <v xml:space="preserve">Turnera - Turnera vemifolia - forração de terreno de boa qualidade </v>
          </cell>
          <cell r="C1136" t="str">
            <v>UN</v>
          </cell>
          <cell r="D1136">
            <v>6.84</v>
          </cell>
          <cell r="E1136">
            <v>38718</v>
          </cell>
          <cell r="F1136" t="str">
            <v>DEPAVE</v>
          </cell>
        </row>
        <row r="1137">
          <cell r="A1137" t="str">
            <v>90.A.332</v>
          </cell>
          <cell r="B1137" t="str">
            <v xml:space="preserve">Formio - Formio Variegato  -arbusto, em terreno de boa qualidade </v>
          </cell>
          <cell r="C1137" t="str">
            <v>UN</v>
          </cell>
          <cell r="D1137">
            <v>21.98</v>
          </cell>
          <cell r="E1137">
            <v>38718</v>
          </cell>
          <cell r="F1137" t="str">
            <v>DEPAVE</v>
          </cell>
        </row>
        <row r="1138">
          <cell r="A1138" t="str">
            <v>90.A.333</v>
          </cell>
          <cell r="B1138" t="str">
            <v xml:space="preserve">Formio - Formio Vermelho  - arbusto, em terreno de boa qualidade </v>
          </cell>
          <cell r="C1138" t="str">
            <v>UN</v>
          </cell>
          <cell r="D1138">
            <v>21.98</v>
          </cell>
          <cell r="E1138">
            <v>38718</v>
          </cell>
          <cell r="F1138" t="str">
            <v>DEPAVE</v>
          </cell>
        </row>
        <row r="1139">
          <cell r="A1139" t="str">
            <v>90.A.334</v>
          </cell>
          <cell r="B1139" t="str">
            <v xml:space="preserve">Setecresea -  Setecresea purpera - forração em terreno de boa qualidade </v>
          </cell>
          <cell r="C1139" t="str">
            <v>UN</v>
          </cell>
          <cell r="D1139">
            <v>6.56</v>
          </cell>
          <cell r="E1139">
            <v>38718</v>
          </cell>
          <cell r="F1139" t="str">
            <v>DEPAVE</v>
          </cell>
        </row>
        <row r="1140">
          <cell r="A1140" t="str">
            <v>98.A.000</v>
          </cell>
          <cell r="B1140" t="str">
            <v>Consolidação - Reflorestamento</v>
          </cell>
          <cell r="C1140" t="str">
            <v>HA</v>
          </cell>
          <cell r="D1140">
            <v>153.13999999999999</v>
          </cell>
          <cell r="E1140">
            <v>37408</v>
          </cell>
          <cell r="F1140" t="str">
            <v>DEPAVE</v>
          </cell>
        </row>
        <row r="1141">
          <cell r="A1141" t="str">
            <v>98.A.001</v>
          </cell>
          <cell r="B1141" t="str">
            <v>Reflorestamento</v>
          </cell>
          <cell r="C1141" t="str">
            <v>HA</v>
          </cell>
          <cell r="D1141">
            <v>5216.74</v>
          </cell>
          <cell r="E1141">
            <v>37408</v>
          </cell>
          <cell r="F1141" t="str">
            <v>DEPAVE</v>
          </cell>
        </row>
        <row r="1142">
          <cell r="A1142" t="str">
            <v>98.A.002</v>
          </cell>
          <cell r="B1142" t="str">
            <v>Replantio, até 10%, reflorestamento de áreas verdes, consolidação - 360 dias</v>
          </cell>
          <cell r="C1142" t="str">
            <v>GL</v>
          </cell>
          <cell r="D1142">
            <v>521.66999999999996</v>
          </cell>
          <cell r="E1142">
            <v>37408</v>
          </cell>
          <cell r="F1142" t="str">
            <v>DEPAVE</v>
          </cell>
        </row>
        <row r="1143">
          <cell r="A1143" t="str">
            <v>98.A.003</v>
          </cell>
          <cell r="B1143" t="str">
            <v>Replantio, 10,01 A 15%, reflorestamento de áreas verdes, consolidação - 360 dias</v>
          </cell>
          <cell r="C1143" t="str">
            <v>GL</v>
          </cell>
          <cell r="D1143">
            <v>260.83</v>
          </cell>
          <cell r="E1143">
            <v>37408</v>
          </cell>
          <cell r="F1143" t="str">
            <v>DEPAVE</v>
          </cell>
        </row>
        <row r="1144">
          <cell r="A1144" t="str">
            <v>98.A.004</v>
          </cell>
          <cell r="B1144" t="str">
            <v>Replantio, 15,01 A 20%, reflorestamento de áreas verdes, consolidação - 360 dias</v>
          </cell>
          <cell r="C1144" t="str">
            <v>GL</v>
          </cell>
          <cell r="D1144">
            <v>260.83</v>
          </cell>
          <cell r="E1144">
            <v>37408</v>
          </cell>
          <cell r="F1144" t="str">
            <v>DEPAVE</v>
          </cell>
        </row>
        <row r="1145">
          <cell r="A1145" t="str">
            <v>98.A.005</v>
          </cell>
          <cell r="B1145" t="str">
            <v>Replantio, 20,01 A 25%, reflorestamento de áreas verdes, consolidação - 360 dias</v>
          </cell>
          <cell r="C1145" t="str">
            <v>HA</v>
          </cell>
          <cell r="D1145">
            <v>260.83</v>
          </cell>
          <cell r="E1145">
            <v>37408</v>
          </cell>
          <cell r="F1145" t="str">
            <v>DEPAVE</v>
          </cell>
        </row>
        <row r="1146">
          <cell r="A1146" t="str">
            <v>98.A.006</v>
          </cell>
          <cell r="B1146" t="str">
            <v>Reflorestamento - Pq. Pinheirinho d'água</v>
          </cell>
          <cell r="C1146" t="str">
            <v>HA</v>
          </cell>
          <cell r="D1146">
            <v>6549.74</v>
          </cell>
          <cell r="E1146">
            <v>37408</v>
          </cell>
          <cell r="F1146" t="str">
            <v>DEPAVE</v>
          </cell>
        </row>
        <row r="1147">
          <cell r="A1147" t="str">
            <v>98.A.007</v>
          </cell>
          <cell r="B1147" t="str">
            <v>Replantio, até 10%, reflorestamento áreas verdes, consol. - 360 dias Pq. Pinheiro d'água</v>
          </cell>
          <cell r="C1147" t="str">
            <v>GL</v>
          </cell>
          <cell r="D1147">
            <v>2547.9</v>
          </cell>
          <cell r="E1147">
            <v>37408</v>
          </cell>
          <cell r="F1147" t="str">
            <v>DEPAVE</v>
          </cell>
        </row>
        <row r="1148">
          <cell r="A1148" t="str">
            <v>98.A.008</v>
          </cell>
          <cell r="B1148" t="str">
            <v>Replantio, 10,01 A 15%, reflorestamento de áreas verdes, consol. - 360 dias Pq. Pinheiro d'água</v>
          </cell>
          <cell r="C1148" t="str">
            <v>GL</v>
          </cell>
          <cell r="D1148">
            <v>1273.95</v>
          </cell>
          <cell r="E1148">
            <v>37408</v>
          </cell>
          <cell r="F1148" t="str">
            <v>DEPAVE</v>
          </cell>
        </row>
        <row r="1149">
          <cell r="A1149" t="str">
            <v>98.A.009</v>
          </cell>
          <cell r="B1149" t="str">
            <v>Replantio, 15,01 A 20%, reflorestamento de áreas verdes, consol. - 360 dias Pq. Pinheiro d'água</v>
          </cell>
          <cell r="C1149" t="str">
            <v>GL</v>
          </cell>
          <cell r="D1149">
            <v>1273.95</v>
          </cell>
          <cell r="E1149">
            <v>37408</v>
          </cell>
          <cell r="F1149" t="str">
            <v>DEPAVE</v>
          </cell>
        </row>
        <row r="1150">
          <cell r="A1150" t="str">
            <v>98.A.010</v>
          </cell>
          <cell r="B1150" t="str">
            <v>Replantio, 20,01 A 25%, reflorestamento de áreas verdes, consol. - 360 dias Pq. Pinheiro d'água</v>
          </cell>
          <cell r="C1150" t="str">
            <v>GL</v>
          </cell>
          <cell r="D1150">
            <v>1273.95</v>
          </cell>
          <cell r="E1150">
            <v>37408</v>
          </cell>
          <cell r="F1150" t="str">
            <v>DEPAVE</v>
          </cell>
        </row>
        <row r="1151">
          <cell r="A1151" t="str">
            <v>99.A.001</v>
          </cell>
          <cell r="B1151" t="str">
            <v>Irrigação - período de consolidação (90 dias)</v>
          </cell>
          <cell r="C1151" t="str">
            <v>M2</v>
          </cell>
          <cell r="D1151">
            <v>2.1800000000000002</v>
          </cell>
          <cell r="E1151">
            <v>38718</v>
          </cell>
          <cell r="F1151" t="str">
            <v>DEPAVE</v>
          </cell>
        </row>
        <row r="1152">
          <cell r="A1152" t="str">
            <v>99.A.002</v>
          </cell>
          <cell r="B1152" t="str">
            <v>Corte De Gramado - período de consolidação (90 dias)</v>
          </cell>
          <cell r="C1152" t="str">
            <v>HA</v>
          </cell>
          <cell r="D1152">
            <v>153.13999999999999</v>
          </cell>
          <cell r="E1152">
            <v>37408</v>
          </cell>
          <cell r="F1152" t="str">
            <v>DEPAVE</v>
          </cell>
        </row>
        <row r="1153">
          <cell r="A1153" t="str">
            <v>99.A.003</v>
          </cell>
          <cell r="B1153" t="str">
            <v>Despraguejamento - período de consolidação (90 dias)</v>
          </cell>
          <cell r="C1153" t="str">
            <v>M2</v>
          </cell>
          <cell r="D1153">
            <v>0.17</v>
          </cell>
          <cell r="E1153">
            <v>38718</v>
          </cell>
          <cell r="F1153" t="str">
            <v>DEPAVE</v>
          </cell>
        </row>
        <row r="1154">
          <cell r="A1154" t="str">
            <v>99.A.005</v>
          </cell>
          <cell r="B1154" t="str">
            <v>Replantio, até 10% fornec mudas, consolidação - Pq V Rodeio</v>
          </cell>
          <cell r="C1154" t="str">
            <v>GL</v>
          </cell>
          <cell r="D1154">
            <v>2878.6</v>
          </cell>
          <cell r="E1154">
            <v>35431</v>
          </cell>
          <cell r="F1154" t="str">
            <v>DEPAVE</v>
          </cell>
        </row>
        <row r="1155">
          <cell r="A1155" t="str">
            <v>99.A.006</v>
          </cell>
          <cell r="B1155" t="str">
            <v>Replantio, 10,01 a 15% fornec mudas, consolidação - Pq V Rodeio</v>
          </cell>
          <cell r="C1155" t="str">
            <v>GL</v>
          </cell>
          <cell r="D1155">
            <v>1439.3</v>
          </cell>
          <cell r="E1155">
            <v>35431</v>
          </cell>
          <cell r="F1155" t="str">
            <v>DEPAVE</v>
          </cell>
        </row>
        <row r="1156">
          <cell r="A1156" t="str">
            <v>99.A.007</v>
          </cell>
          <cell r="B1156" t="str">
            <v>Replantio, 15,01 a 20% fornec mudas, consolidação - Pq V Rodeio</v>
          </cell>
          <cell r="C1156" t="str">
            <v>GL</v>
          </cell>
          <cell r="D1156">
            <v>1439.3</v>
          </cell>
          <cell r="E1156">
            <v>35431</v>
          </cell>
          <cell r="F1156" t="str">
            <v>DEPAVE</v>
          </cell>
        </row>
        <row r="1157">
          <cell r="A1157" t="str">
            <v>99.A.008</v>
          </cell>
          <cell r="B1157" t="str">
            <v>Replantio, 20,01 a 25% fornec mudas, consolidação - Pq V Rodeio</v>
          </cell>
          <cell r="C1157" t="str">
            <v>GL</v>
          </cell>
          <cell r="D1157">
            <v>1439.3</v>
          </cell>
          <cell r="E1157">
            <v>35431</v>
          </cell>
          <cell r="F1157" t="str">
            <v>DEPAVE</v>
          </cell>
        </row>
        <row r="1158">
          <cell r="A1158" t="str">
            <v>99.A.009</v>
          </cell>
          <cell r="B1158" t="str">
            <v>Replantio, até 10% fornec mudas, consolidação - Pç Filhos da Terra</v>
          </cell>
          <cell r="C1158" t="str">
            <v>GL</v>
          </cell>
          <cell r="D1158">
            <v>1092.32</v>
          </cell>
          <cell r="E1158">
            <v>35431</v>
          </cell>
          <cell r="F1158" t="str">
            <v>DEPAVE</v>
          </cell>
        </row>
        <row r="1159">
          <cell r="A1159" t="str">
            <v>99.A.010</v>
          </cell>
          <cell r="B1159" t="str">
            <v>Replantio, 10,01 a 15% fornec mudas, consolidação-Pç Filhos da Terra</v>
          </cell>
          <cell r="C1159" t="str">
            <v>GL</v>
          </cell>
          <cell r="D1159">
            <v>546.16</v>
          </cell>
          <cell r="E1159">
            <v>35431</v>
          </cell>
          <cell r="F1159" t="str">
            <v>DEPAVE</v>
          </cell>
        </row>
        <row r="1160">
          <cell r="A1160" t="str">
            <v>99.A.011</v>
          </cell>
          <cell r="B1160" t="str">
            <v>Replantio, 15,01 a 20% fornec mudas, consolidação-Pç Filhos da Terra</v>
          </cell>
          <cell r="C1160" t="str">
            <v>GL</v>
          </cell>
          <cell r="D1160">
            <v>546.16</v>
          </cell>
          <cell r="E1160">
            <v>35431</v>
          </cell>
          <cell r="F1160" t="str">
            <v>DEPAVE</v>
          </cell>
        </row>
        <row r="1161">
          <cell r="A1161" t="str">
            <v>99.A.012</v>
          </cell>
          <cell r="B1161" t="str">
            <v>Replantio, 20,01 a 25% fornec mudas, consolidação-Pç Filhos da Terra</v>
          </cell>
          <cell r="C1161" t="str">
            <v>GL</v>
          </cell>
          <cell r="D1161">
            <v>546.16</v>
          </cell>
          <cell r="E1161">
            <v>35431</v>
          </cell>
          <cell r="F1161" t="str">
            <v>DEPAVE</v>
          </cell>
        </row>
        <row r="1162">
          <cell r="A1162" t="str">
            <v>99.A.013</v>
          </cell>
          <cell r="B1162" t="str">
            <v>Replantio, até 10% fornec mudas, consolidação - Pç Vila Suzana</v>
          </cell>
          <cell r="C1162" t="str">
            <v>GL</v>
          </cell>
          <cell r="D1162">
            <v>255.15</v>
          </cell>
          <cell r="E1162">
            <v>35431</v>
          </cell>
          <cell r="F1162" t="str">
            <v>DEPAVE</v>
          </cell>
        </row>
        <row r="1163">
          <cell r="A1163" t="str">
            <v>99.A.014</v>
          </cell>
          <cell r="B1163" t="str">
            <v>Replantio, 10,01 a 15% fornec mudas, consolidação - Pç Vila Suzana</v>
          </cell>
          <cell r="C1163" t="str">
            <v>GL</v>
          </cell>
          <cell r="D1163">
            <v>127.58</v>
          </cell>
          <cell r="E1163">
            <v>35431</v>
          </cell>
          <cell r="F1163" t="str">
            <v>DEPAVE</v>
          </cell>
        </row>
        <row r="1164">
          <cell r="A1164" t="str">
            <v>99.A.015</v>
          </cell>
          <cell r="B1164" t="str">
            <v>Replantio, 15,01 a 20% fornec mudas, consolidação - Pç Vila Suzana</v>
          </cell>
          <cell r="C1164" t="str">
            <v>GL</v>
          </cell>
          <cell r="D1164">
            <v>127.58</v>
          </cell>
          <cell r="E1164">
            <v>35431</v>
          </cell>
          <cell r="F1164" t="str">
            <v>DEPAVE</v>
          </cell>
        </row>
        <row r="1165">
          <cell r="A1165" t="str">
            <v>99.A.016</v>
          </cell>
          <cell r="B1165" t="str">
            <v>Replantio, 20,01 a 25% fornec mudas, consolidação - Pç Vila Suzana</v>
          </cell>
          <cell r="C1165" t="str">
            <v>GL</v>
          </cell>
          <cell r="D1165">
            <v>127.58</v>
          </cell>
          <cell r="E1165">
            <v>35431</v>
          </cell>
          <cell r="F1165" t="str">
            <v>DEPAVE</v>
          </cell>
        </row>
        <row r="1166">
          <cell r="A1166" t="str">
            <v>99.A.017</v>
          </cell>
          <cell r="B1166" t="str">
            <v>Replantio, até 10% fornec mudas, consolidação - Praça 2</v>
          </cell>
          <cell r="C1166" t="str">
            <v>GL</v>
          </cell>
          <cell r="D1166">
            <v>426.69</v>
          </cell>
          <cell r="E1166">
            <v>35431</v>
          </cell>
          <cell r="F1166" t="str">
            <v>DEPAVE</v>
          </cell>
        </row>
        <row r="1167">
          <cell r="A1167" t="str">
            <v>99.A.018</v>
          </cell>
          <cell r="B1167" t="str">
            <v>Replantio, 10,01 a 15% fornec mudas, consolidação - Praça 2</v>
          </cell>
          <cell r="C1167" t="str">
            <v>GL</v>
          </cell>
          <cell r="D1167">
            <v>213.34</v>
          </cell>
          <cell r="E1167">
            <v>35431</v>
          </cell>
          <cell r="F1167" t="str">
            <v>DEPAVE</v>
          </cell>
        </row>
        <row r="1168">
          <cell r="A1168" t="str">
            <v>99.A.019</v>
          </cell>
          <cell r="B1168" t="str">
            <v>Replantio, 15,01 a 20% fornec mudas, consolidação - Praça 2</v>
          </cell>
          <cell r="C1168" t="str">
            <v>GL</v>
          </cell>
          <cell r="D1168">
            <v>213.34</v>
          </cell>
          <cell r="E1168">
            <v>35431</v>
          </cell>
          <cell r="F1168" t="str">
            <v>DEPAVE</v>
          </cell>
        </row>
        <row r="1169">
          <cell r="A1169" t="str">
            <v>99.A.020</v>
          </cell>
          <cell r="B1169" t="str">
            <v>Replantio, 20,01 a 25% fornec mudas, consolidação - Praça 2</v>
          </cell>
          <cell r="C1169" t="str">
            <v>GL</v>
          </cell>
          <cell r="D1169">
            <v>213.34</v>
          </cell>
          <cell r="E1169">
            <v>35431</v>
          </cell>
          <cell r="F1169" t="str">
            <v>DEPAVE</v>
          </cell>
        </row>
        <row r="1170">
          <cell r="A1170" t="str">
            <v>99.A.021</v>
          </cell>
          <cell r="B1170" t="str">
            <v>Replantio, até 10% fornec mudas, consolidação - Praça 3</v>
          </cell>
          <cell r="C1170" t="str">
            <v>GL</v>
          </cell>
          <cell r="D1170">
            <v>147.26</v>
          </cell>
          <cell r="E1170">
            <v>35431</v>
          </cell>
          <cell r="F1170" t="str">
            <v>DEPAVE</v>
          </cell>
        </row>
        <row r="1171">
          <cell r="A1171" t="str">
            <v>99.A.022</v>
          </cell>
          <cell r="B1171" t="str">
            <v>Replantio, 10,01 a 15% fornec mudas, consolidação - Praça 3</v>
          </cell>
          <cell r="C1171" t="str">
            <v>GL</v>
          </cell>
          <cell r="D1171">
            <v>73.63</v>
          </cell>
          <cell r="E1171">
            <v>35431</v>
          </cell>
          <cell r="F1171" t="str">
            <v>DEPAVE</v>
          </cell>
        </row>
        <row r="1172">
          <cell r="A1172" t="str">
            <v>99.A.023</v>
          </cell>
          <cell r="B1172" t="str">
            <v>Replantio, 15,01 a 20% fornec mudas, consolidação - Praça 3</v>
          </cell>
          <cell r="C1172" t="str">
            <v>GL</v>
          </cell>
          <cell r="D1172">
            <v>73.63</v>
          </cell>
          <cell r="E1172">
            <v>35431</v>
          </cell>
          <cell r="F1172" t="str">
            <v>DEPAVE</v>
          </cell>
        </row>
        <row r="1173">
          <cell r="A1173" t="str">
            <v>99.A.024</v>
          </cell>
          <cell r="B1173" t="str">
            <v>Replantio, 20,01 a 25% fornec mudas, consolidação - Praça 3</v>
          </cell>
          <cell r="C1173" t="str">
            <v>GL</v>
          </cell>
          <cell r="D1173">
            <v>73.63</v>
          </cell>
          <cell r="E1173">
            <v>35431</v>
          </cell>
          <cell r="F1173" t="str">
            <v>DEPAVE</v>
          </cell>
        </row>
        <row r="1174">
          <cell r="A1174" t="str">
            <v>99.A.025</v>
          </cell>
          <cell r="B1174" t="str">
            <v>Replantio, até 10% fornec mudas, consolidação - Praça 1</v>
          </cell>
          <cell r="C1174" t="str">
            <v>GL</v>
          </cell>
          <cell r="D1174">
            <v>2840.4</v>
          </cell>
          <cell r="E1174">
            <v>35431</v>
          </cell>
          <cell r="F1174" t="str">
            <v>DEPAVE</v>
          </cell>
        </row>
        <row r="1175">
          <cell r="A1175" t="str">
            <v>99.A.026</v>
          </cell>
          <cell r="B1175" t="str">
            <v>Replantio, 10,01 a 15% fornec mudas, consolidação - Praça 1</v>
          </cell>
          <cell r="C1175" t="str">
            <v>GL</v>
          </cell>
          <cell r="D1175">
            <v>1420.2</v>
          </cell>
          <cell r="E1175">
            <v>35431</v>
          </cell>
          <cell r="F1175" t="str">
            <v>DEPAVE</v>
          </cell>
        </row>
        <row r="1176">
          <cell r="A1176" t="str">
            <v>99.A.027</v>
          </cell>
          <cell r="B1176" t="str">
            <v>Replantio, 15,01 a 20% fornec mudas, consolidação - Praça 1</v>
          </cell>
          <cell r="C1176" t="str">
            <v>GL</v>
          </cell>
          <cell r="D1176">
            <v>1420.2</v>
          </cell>
          <cell r="E1176">
            <v>35431</v>
          </cell>
          <cell r="F1176" t="str">
            <v>DEPAVE</v>
          </cell>
        </row>
        <row r="1177">
          <cell r="A1177" t="str">
            <v>99.A.028</v>
          </cell>
          <cell r="B1177" t="str">
            <v>Replantio, 20,01 a 25% fornec mudas, consolidação - Praça 1</v>
          </cell>
          <cell r="C1177" t="str">
            <v>GL</v>
          </cell>
          <cell r="D1177">
            <v>1420.2</v>
          </cell>
          <cell r="E1177">
            <v>35431</v>
          </cell>
          <cell r="F1177" t="str">
            <v>DEPAVE</v>
          </cell>
        </row>
        <row r="1178">
          <cell r="A1178" t="str">
            <v>99.A.029</v>
          </cell>
          <cell r="B1178" t="str">
            <v>Replantio, até 10% fornec mudas, consolidação - Praça 4</v>
          </cell>
          <cell r="C1178" t="str">
            <v>GL</v>
          </cell>
          <cell r="D1178">
            <v>846.02</v>
          </cell>
          <cell r="E1178">
            <v>35431</v>
          </cell>
          <cell r="F1178" t="str">
            <v>DEPAVE</v>
          </cell>
        </row>
        <row r="1179">
          <cell r="A1179" t="str">
            <v>99.A.030</v>
          </cell>
          <cell r="B1179" t="str">
            <v>Replantio, 10,01 a 15% fornec mudas, consolidação - Praça 4</v>
          </cell>
          <cell r="C1179" t="str">
            <v>GL</v>
          </cell>
          <cell r="D1179">
            <v>423.01</v>
          </cell>
          <cell r="E1179">
            <v>35431</v>
          </cell>
          <cell r="F1179" t="str">
            <v>DEPAVE</v>
          </cell>
        </row>
        <row r="1180">
          <cell r="A1180" t="str">
            <v>99.A.031</v>
          </cell>
          <cell r="B1180" t="str">
            <v>Replantio, 15,01 a 20% fornec mudas, consolidação - Praça 4</v>
          </cell>
          <cell r="C1180" t="str">
            <v>GL</v>
          </cell>
          <cell r="D1180">
            <v>423.01</v>
          </cell>
          <cell r="E1180">
            <v>35431</v>
          </cell>
          <cell r="F1180" t="str">
            <v>DEPAVE</v>
          </cell>
        </row>
        <row r="1181">
          <cell r="A1181" t="str">
            <v>99.A.032</v>
          </cell>
          <cell r="B1181" t="str">
            <v>Replantio, 20,01 a 25% fornec mudas, consolidação - Praça 4</v>
          </cell>
          <cell r="C1181" t="str">
            <v>GL</v>
          </cell>
          <cell r="D1181">
            <v>423.01</v>
          </cell>
          <cell r="E1181">
            <v>35431</v>
          </cell>
          <cell r="F1181" t="str">
            <v>DEPAVE</v>
          </cell>
        </row>
        <row r="1182">
          <cell r="A1182" t="str">
            <v>99.A.033</v>
          </cell>
          <cell r="B1182" t="str">
            <v>Replantio, até 10% fornec mudas, consolidação - Praça Vila Suzana</v>
          </cell>
          <cell r="C1182" t="str">
            <v>GL</v>
          </cell>
          <cell r="D1182">
            <v>521.22</v>
          </cell>
          <cell r="E1182">
            <v>35431</v>
          </cell>
          <cell r="F1182" t="str">
            <v>DEPAVE</v>
          </cell>
        </row>
        <row r="1183">
          <cell r="A1183" t="str">
            <v>99.A.034</v>
          </cell>
          <cell r="B1183" t="str">
            <v>Replantio, 10,01 a 15% fornec mudas, consolidação - Praça Vila Suzana</v>
          </cell>
          <cell r="C1183" t="str">
            <v>GL</v>
          </cell>
          <cell r="D1183">
            <v>260.61</v>
          </cell>
          <cell r="E1183">
            <v>35431</v>
          </cell>
          <cell r="F1183" t="str">
            <v>DEPAVE</v>
          </cell>
        </row>
        <row r="1184">
          <cell r="A1184" t="str">
            <v>99.A.035</v>
          </cell>
          <cell r="B1184" t="str">
            <v>Replantio, 15,01 a 20% fornec mudas, consolidação - Praça Vila Suzana</v>
          </cell>
          <cell r="C1184" t="str">
            <v>GL</v>
          </cell>
          <cell r="D1184">
            <v>260.61</v>
          </cell>
          <cell r="E1184">
            <v>35431</v>
          </cell>
          <cell r="F1184" t="str">
            <v>DEPAVE</v>
          </cell>
        </row>
        <row r="1185">
          <cell r="A1185" t="str">
            <v>99.A.036</v>
          </cell>
          <cell r="B1185" t="str">
            <v>Replantio, 20,01 a 25% fornec mudas, consolidação - Praça Vila Suzana</v>
          </cell>
          <cell r="C1185" t="str">
            <v>GL</v>
          </cell>
          <cell r="D1185">
            <v>260.61</v>
          </cell>
          <cell r="E1185">
            <v>35431</v>
          </cell>
          <cell r="F1185" t="str">
            <v>DEPAVE</v>
          </cell>
        </row>
        <row r="1186">
          <cell r="A1186" t="str">
            <v>99.A.037</v>
          </cell>
          <cell r="B1186" t="str">
            <v>Replantio, até 10% fornec mudas, consolidação - Praça Tremembé</v>
          </cell>
          <cell r="C1186" t="str">
            <v>GL</v>
          </cell>
          <cell r="D1186">
            <v>144.63</v>
          </cell>
          <cell r="E1186">
            <v>36526</v>
          </cell>
          <cell r="F1186" t="str">
            <v>DEPAVE</v>
          </cell>
        </row>
        <row r="1187">
          <cell r="A1187" t="str">
            <v>99.A.038</v>
          </cell>
          <cell r="B1187" t="str">
            <v>Replantio, 10,01 a 15% fornec mudas, consolidação - Praça Tremembé</v>
          </cell>
          <cell r="C1187" t="str">
            <v>GL</v>
          </cell>
          <cell r="D1187">
            <v>72.31</v>
          </cell>
          <cell r="E1187">
            <v>36526</v>
          </cell>
          <cell r="F1187" t="str">
            <v>DEPAVE</v>
          </cell>
        </row>
        <row r="1188">
          <cell r="A1188" t="str">
            <v>99.A.039</v>
          </cell>
          <cell r="B1188" t="str">
            <v>Replantio, 15,01 a 20% fornec mudas, consolidação - Praça Tremembé</v>
          </cell>
          <cell r="C1188" t="str">
            <v>GL</v>
          </cell>
          <cell r="D1188">
            <v>72.31</v>
          </cell>
          <cell r="E1188">
            <v>36526</v>
          </cell>
          <cell r="F1188" t="str">
            <v>DEPAVE</v>
          </cell>
        </row>
        <row r="1189">
          <cell r="A1189" t="str">
            <v>99.A.040</v>
          </cell>
          <cell r="B1189" t="str">
            <v>Replantio, 20,01 a 25% fornec mudas, consolidação - Praça Tremembé</v>
          </cell>
          <cell r="C1189" t="str">
            <v>GL</v>
          </cell>
          <cell r="D1189">
            <v>72.31</v>
          </cell>
          <cell r="E1189">
            <v>36526</v>
          </cell>
          <cell r="F1189" t="str">
            <v>DEPAVE</v>
          </cell>
        </row>
        <row r="1190">
          <cell r="A1190" t="str">
            <v>99.A.041</v>
          </cell>
          <cell r="B1190" t="str">
            <v>Manutenção de jardins por 5 anos</v>
          </cell>
          <cell r="C1190" t="str">
            <v>M2</v>
          </cell>
          <cell r="D1190">
            <v>2.4</v>
          </cell>
          <cell r="E1190">
            <v>35431</v>
          </cell>
          <cell r="F1190" t="str">
            <v>DEPAVE</v>
          </cell>
        </row>
        <row r="1191">
          <cell r="A1191" t="str">
            <v>99.A.042</v>
          </cell>
          <cell r="B1191" t="str">
            <v>Replantio, até 10% fornec. mudas, consolidação - Itaquera</v>
          </cell>
          <cell r="C1191" t="str">
            <v>GL</v>
          </cell>
          <cell r="D1191">
            <v>4070.62</v>
          </cell>
          <cell r="E1191">
            <v>35431</v>
          </cell>
          <cell r="F1191" t="str">
            <v>DEPAVE</v>
          </cell>
        </row>
        <row r="1192">
          <cell r="A1192" t="str">
            <v>99.A.043</v>
          </cell>
          <cell r="B1192" t="str">
            <v>Replantio, até 10% fornec. mudas, consolidação - Pq V Rodeio</v>
          </cell>
          <cell r="C1192" t="str">
            <v>GL</v>
          </cell>
          <cell r="D1192">
            <v>1203.8499999999999</v>
          </cell>
          <cell r="E1192">
            <v>36526</v>
          </cell>
          <cell r="F1192" t="str">
            <v>DEPAVE</v>
          </cell>
        </row>
        <row r="1193">
          <cell r="A1193" t="str">
            <v>99.A.044</v>
          </cell>
          <cell r="B1193" t="str">
            <v>Replantio, 10,01 a 15% fornec. mudas, consolidação - Pq V Rodeio</v>
          </cell>
          <cell r="C1193" t="str">
            <v>GL</v>
          </cell>
          <cell r="D1193">
            <v>601.91999999999996</v>
          </cell>
          <cell r="E1193">
            <v>36526</v>
          </cell>
          <cell r="F1193" t="str">
            <v>DEPAVE</v>
          </cell>
        </row>
        <row r="1194">
          <cell r="A1194" t="str">
            <v>99.A.045</v>
          </cell>
          <cell r="B1194" t="str">
            <v>Replantio, 15,01 a 20% fornec. mudas, consolidação - Pq V Rodeio</v>
          </cell>
          <cell r="C1194" t="str">
            <v>GL</v>
          </cell>
          <cell r="D1194">
            <v>601.91999999999996</v>
          </cell>
          <cell r="E1194">
            <v>36526</v>
          </cell>
          <cell r="F1194" t="str">
            <v>DEPAVE</v>
          </cell>
        </row>
        <row r="1195">
          <cell r="A1195" t="str">
            <v>99.A.046</v>
          </cell>
          <cell r="B1195" t="str">
            <v>Replantio, 20,01 a 25% fornec. mudas, consolidação - Pq V Rodeio</v>
          </cell>
          <cell r="C1195" t="str">
            <v>GL</v>
          </cell>
          <cell r="D1195">
            <v>601.91999999999996</v>
          </cell>
          <cell r="E1195">
            <v>36526</v>
          </cell>
          <cell r="F1195" t="str">
            <v>DEPAVE</v>
          </cell>
        </row>
        <row r="1196">
          <cell r="A1196" t="str">
            <v>99.A.047</v>
          </cell>
          <cell r="B1196" t="str">
            <v>Replantio, até 10% fornec. mudas, consolidação - Jd. Consórcio</v>
          </cell>
          <cell r="C1196" t="str">
            <v>GL</v>
          </cell>
          <cell r="D1196">
            <v>4075.59</v>
          </cell>
          <cell r="E1196">
            <v>35431</v>
          </cell>
          <cell r="F1196" t="str">
            <v>DEPAVE</v>
          </cell>
        </row>
        <row r="1197">
          <cell r="A1197" t="str">
            <v>99.A.052</v>
          </cell>
          <cell r="B1197" t="str">
            <v xml:space="preserve">Replantio, até 10% fornec mudas, consolidação - Pq. Campo da Vinha </v>
          </cell>
          <cell r="C1197" t="str">
            <v>GL</v>
          </cell>
          <cell r="D1197">
            <v>695.67</v>
          </cell>
          <cell r="E1197">
            <v>37408</v>
          </cell>
          <cell r="F1197" t="str">
            <v>DEPAVE</v>
          </cell>
        </row>
        <row r="1198">
          <cell r="A1198" t="str">
            <v>99.A.053</v>
          </cell>
          <cell r="B1198" t="str">
            <v>Replantio, 10,01 a 15% fornec mudas, consolidação - Pq. Campo da Vinha</v>
          </cell>
          <cell r="C1198" t="str">
            <v>GL</v>
          </cell>
          <cell r="D1198">
            <v>347.83</v>
          </cell>
          <cell r="E1198">
            <v>37408</v>
          </cell>
          <cell r="F1198" t="str">
            <v>DEPAVE</v>
          </cell>
        </row>
        <row r="1199">
          <cell r="A1199" t="str">
            <v>99.A.054</v>
          </cell>
          <cell r="B1199" t="str">
            <v>Replantio, 15,01 a 20% fornec mudas, consolidação - Pq. Campo da Vinha</v>
          </cell>
          <cell r="C1199" t="str">
            <v>GL</v>
          </cell>
          <cell r="D1199">
            <v>347.83</v>
          </cell>
          <cell r="E1199">
            <v>37408</v>
          </cell>
          <cell r="F1199" t="str">
            <v>DEPAVE</v>
          </cell>
        </row>
        <row r="1200">
          <cell r="A1200" t="str">
            <v>99.A.055</v>
          </cell>
          <cell r="B1200" t="str">
            <v>Replantio, 20,01 a 25% fornec mudas, consolidação - Pq. Campo da Vinha</v>
          </cell>
          <cell r="C1200" t="str">
            <v>GL</v>
          </cell>
          <cell r="D1200">
            <v>347.83</v>
          </cell>
          <cell r="E1200">
            <v>37408</v>
          </cell>
          <cell r="F1200" t="str">
            <v>DEPAVE</v>
          </cell>
        </row>
        <row r="1201">
          <cell r="A1201" t="str">
            <v>99.A.056</v>
          </cell>
          <cell r="B1201" t="str">
            <v xml:space="preserve">Replantio, até 10% fornec mudas, consolidação - Igarapé Universo x Cachoeira Carajá </v>
          </cell>
          <cell r="C1201" t="str">
            <v>GL</v>
          </cell>
          <cell r="D1201">
            <v>162.31</v>
          </cell>
          <cell r="E1201">
            <v>36526</v>
          </cell>
          <cell r="F1201" t="str">
            <v>DEPAVE</v>
          </cell>
        </row>
        <row r="1202">
          <cell r="A1202" t="str">
            <v>99.A.057</v>
          </cell>
          <cell r="B1202" t="str">
            <v>Replantio, 10,01 a 15% fornec mudas, consolidação - Igarapé Universo x Cachoeira Carajá</v>
          </cell>
          <cell r="C1202" t="str">
            <v>GL</v>
          </cell>
          <cell r="D1202">
            <v>81.150000000000006</v>
          </cell>
          <cell r="E1202">
            <v>36526</v>
          </cell>
          <cell r="F1202" t="str">
            <v>DEPAVE</v>
          </cell>
        </row>
        <row r="1203">
          <cell r="A1203" t="str">
            <v>99.A.058</v>
          </cell>
          <cell r="B1203" t="str">
            <v>Replantio, 15,01 a 20% fornec mudas, consolidação - Igarapé Universo x Cachoeira Carajá</v>
          </cell>
          <cell r="C1203" t="str">
            <v>GL</v>
          </cell>
          <cell r="D1203">
            <v>81.150000000000006</v>
          </cell>
          <cell r="E1203">
            <v>36526</v>
          </cell>
          <cell r="F1203" t="str">
            <v>DEPAVE</v>
          </cell>
        </row>
        <row r="1204">
          <cell r="A1204" t="str">
            <v>99.A.059</v>
          </cell>
          <cell r="B1204" t="str">
            <v>Replantio, 20,01 a 25% fornec mudas, consolidação - Igarapé Universo x Cachoeira Carajá</v>
          </cell>
          <cell r="C1204" t="str">
            <v>GL</v>
          </cell>
          <cell r="D1204">
            <v>81.150000000000006</v>
          </cell>
          <cell r="E1204">
            <v>36526</v>
          </cell>
          <cell r="F1204" t="str">
            <v>DEPAVE</v>
          </cell>
        </row>
        <row r="1205">
          <cell r="A1205" t="str">
            <v>99.A.060</v>
          </cell>
          <cell r="B1205" t="str">
            <v xml:space="preserve">Replantio, até 10% fornec mudas, consolidação - Cachoeira Morena x Regresso Feliz </v>
          </cell>
          <cell r="C1205" t="str">
            <v>GL</v>
          </cell>
          <cell r="D1205">
            <v>232.88</v>
          </cell>
          <cell r="E1205">
            <v>36526</v>
          </cell>
          <cell r="F1205" t="str">
            <v>DEPAVE</v>
          </cell>
        </row>
        <row r="1206">
          <cell r="A1206" t="str">
            <v>99.A.061</v>
          </cell>
          <cell r="B1206" t="str">
            <v>Replantio, 10,01 a 15% fornec mudas, consolidação - Cachoeira Morena x Regresso Feliz</v>
          </cell>
          <cell r="C1206" t="str">
            <v>GL</v>
          </cell>
          <cell r="D1206">
            <v>116.44</v>
          </cell>
          <cell r="E1206">
            <v>36526</v>
          </cell>
          <cell r="F1206" t="str">
            <v>DEPAVE</v>
          </cell>
        </row>
        <row r="1207">
          <cell r="A1207" t="str">
            <v>99.A.062</v>
          </cell>
          <cell r="B1207" t="str">
            <v>Replantio, 15,01 a 20% fornec mudas, consolidação - Cachoeira Morena x Regresso Feliz</v>
          </cell>
          <cell r="C1207" t="str">
            <v>GL</v>
          </cell>
          <cell r="D1207">
            <v>116.44</v>
          </cell>
          <cell r="E1207">
            <v>36526</v>
          </cell>
          <cell r="F1207" t="str">
            <v>DEPAVE</v>
          </cell>
        </row>
        <row r="1208">
          <cell r="A1208" t="str">
            <v>99.A.063</v>
          </cell>
          <cell r="B1208" t="str">
            <v>Replantio, 20,01 a 25% fornec mudas, consolidação - Cachoeira Morena x Regresso Feliz</v>
          </cell>
          <cell r="C1208" t="str">
            <v>GL</v>
          </cell>
          <cell r="D1208">
            <v>116.44</v>
          </cell>
          <cell r="E1208">
            <v>36526</v>
          </cell>
          <cell r="F1208" t="str">
            <v>DEPAVE</v>
          </cell>
        </row>
        <row r="1209">
          <cell r="A1209" t="str">
            <v>99.A.064</v>
          </cell>
          <cell r="B1209" t="str">
            <v>Replantio, até 10% fornec mudas, consolidação - Caravela Rosa x Valter Vieira Santos</v>
          </cell>
          <cell r="C1209" t="str">
            <v>GL</v>
          </cell>
          <cell r="D1209">
            <v>326.93</v>
          </cell>
          <cell r="E1209">
            <v>37408</v>
          </cell>
          <cell r="F1209" t="str">
            <v>DEPAVE</v>
          </cell>
        </row>
        <row r="1210">
          <cell r="A1210" t="str">
            <v>99.A.065</v>
          </cell>
          <cell r="B1210" t="str">
            <v>Replantio, 10,01 a 15% fornec mudas, consolidação - Caravela Rosa x Valter Vieira Santos</v>
          </cell>
          <cell r="C1210" t="str">
            <v>GL</v>
          </cell>
          <cell r="D1210">
            <v>163.46</v>
          </cell>
          <cell r="E1210">
            <v>37408</v>
          </cell>
          <cell r="F1210" t="str">
            <v>DEPAVE</v>
          </cell>
        </row>
        <row r="1211">
          <cell r="A1211" t="str">
            <v>99.A.066</v>
          </cell>
          <cell r="B1211" t="str">
            <v>Replantio, 15,01 a 20% fornec mudas, consolidação - Caravela Rosa x Valter Vieira Santos</v>
          </cell>
          <cell r="C1211" t="str">
            <v>GL</v>
          </cell>
          <cell r="D1211">
            <v>163.46</v>
          </cell>
          <cell r="E1211">
            <v>37408</v>
          </cell>
          <cell r="F1211" t="str">
            <v>DEPAVE</v>
          </cell>
        </row>
        <row r="1212">
          <cell r="A1212" t="str">
            <v>99.A.067</v>
          </cell>
          <cell r="B1212" t="str">
            <v>Replantio, 20,01 a 25% fornec mudas, consolidação - Caravela Rosa x Valter Vieira Santos</v>
          </cell>
          <cell r="C1212" t="str">
            <v>GL</v>
          </cell>
          <cell r="D1212">
            <v>163.46</v>
          </cell>
          <cell r="E1212">
            <v>37408</v>
          </cell>
          <cell r="F1212" t="str">
            <v>DEPAVE</v>
          </cell>
        </row>
        <row r="1213">
          <cell r="A1213" t="str">
            <v>99.A.068</v>
          </cell>
          <cell r="B1213" t="str">
            <v>Replantio, até 10% fornec mudas, consolidação - R. Lanhoso x Av. Engenho Novo</v>
          </cell>
          <cell r="C1213" t="str">
            <v>GL</v>
          </cell>
          <cell r="D1213">
            <v>245.95</v>
          </cell>
          <cell r="E1213">
            <v>36526</v>
          </cell>
          <cell r="F1213" t="str">
            <v>DEPAVE</v>
          </cell>
        </row>
        <row r="1214">
          <cell r="A1214" t="str">
            <v>99.A.069</v>
          </cell>
          <cell r="B1214" t="str">
            <v>Replantio, 10,01 a 15% fornec mudas, consolidação - R. Lanhoso x Av. Engenho Novo</v>
          </cell>
          <cell r="C1214" t="str">
            <v>GL</v>
          </cell>
          <cell r="D1214">
            <v>122.97</v>
          </cell>
          <cell r="E1214">
            <v>36526</v>
          </cell>
          <cell r="F1214" t="str">
            <v>DEPAVE</v>
          </cell>
        </row>
        <row r="1215">
          <cell r="A1215" t="str">
            <v>99.A.070</v>
          </cell>
          <cell r="B1215" t="str">
            <v>Replantio, 15,01 a 20% fornec mudas, consolidação - R. Lanhoso x Av. Engenho Novo</v>
          </cell>
          <cell r="C1215" t="str">
            <v>GL</v>
          </cell>
          <cell r="D1215">
            <v>122.97</v>
          </cell>
          <cell r="E1215">
            <v>36526</v>
          </cell>
          <cell r="F1215" t="str">
            <v>DEPAVE</v>
          </cell>
        </row>
        <row r="1216">
          <cell r="A1216" t="str">
            <v>99.A.071</v>
          </cell>
          <cell r="B1216" t="str">
            <v>Replantio, 20,01 a 25% fornec mudas, consolidação - R. Lanhoso x Av. Engenho Novo</v>
          </cell>
          <cell r="C1216" t="str">
            <v>GL</v>
          </cell>
          <cell r="D1216">
            <v>122.97</v>
          </cell>
          <cell r="E1216">
            <v>36526</v>
          </cell>
          <cell r="F1216" t="str">
            <v>DEPAVE</v>
          </cell>
        </row>
        <row r="1217">
          <cell r="A1217" t="str">
            <v>99.A.072</v>
          </cell>
          <cell r="B1217" t="str">
            <v>Replantio, até 10% fornec mudas, consolidação - Cipriano RodriguesxDr. Alves Teixeira</v>
          </cell>
          <cell r="C1217" t="str">
            <v>GL</v>
          </cell>
          <cell r="D1217">
            <v>4097.25</v>
          </cell>
          <cell r="E1217">
            <v>37408</v>
          </cell>
          <cell r="F1217" t="str">
            <v>DEPAVE</v>
          </cell>
        </row>
        <row r="1218">
          <cell r="A1218" t="str">
            <v>99.A.073</v>
          </cell>
          <cell r="B1218" t="str">
            <v>Replantio, 10,01 a 15% fornec mudas, consolid. - Cipriano RodriguesxDr. Alves Teixeira</v>
          </cell>
          <cell r="C1218" t="str">
            <v>GL</v>
          </cell>
          <cell r="D1218">
            <v>2048.62</v>
          </cell>
          <cell r="E1218">
            <v>37408</v>
          </cell>
          <cell r="F1218" t="str">
            <v>DEPAVE</v>
          </cell>
        </row>
        <row r="1219">
          <cell r="A1219" t="str">
            <v>99.A.074</v>
          </cell>
          <cell r="B1219" t="str">
            <v>Replantio, 15,01 a 20% fornec mudas, consolid. - Cipriano RodriguesxDr. Alves Teixeira</v>
          </cell>
          <cell r="C1219" t="str">
            <v>GL</v>
          </cell>
          <cell r="D1219">
            <v>2048.62</v>
          </cell>
          <cell r="E1219">
            <v>37408</v>
          </cell>
          <cell r="F1219" t="str">
            <v>DEPAVE</v>
          </cell>
        </row>
        <row r="1220">
          <cell r="A1220" t="str">
            <v>99.A.075</v>
          </cell>
          <cell r="B1220" t="str">
            <v>Replantio, 20,01 a 25% fornec mudas, consolid. - Cipriano RodriguesxDr. Alves Teixeira</v>
          </cell>
          <cell r="C1220" t="str">
            <v>GL</v>
          </cell>
          <cell r="D1220">
            <v>2048.62</v>
          </cell>
          <cell r="E1220">
            <v>37408</v>
          </cell>
          <cell r="F1220" t="str">
            <v>DEPAVE</v>
          </cell>
        </row>
        <row r="1221">
          <cell r="A1221" t="str">
            <v>99.A.076</v>
          </cell>
          <cell r="B1221" t="str">
            <v>Replantio, até 10% fornec mudas, consolidação - João Galli x Lázaro Gonçalves Fraga</v>
          </cell>
          <cell r="C1221" t="str">
            <v>GL</v>
          </cell>
          <cell r="D1221">
            <v>304.52</v>
          </cell>
          <cell r="E1221">
            <v>37408</v>
          </cell>
          <cell r="F1221" t="str">
            <v>DEPAVE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P2_JAN_07"/>
    </sheetNames>
    <sheetDataSet>
      <sheetData sheetId="0">
        <row r="1">
          <cell r="A1" t="str">
            <v>CÓDIGO</v>
          </cell>
          <cell r="B1" t="str">
            <v>DESCRIÇÃO</v>
          </cell>
          <cell r="C1" t="str">
            <v>UN</v>
          </cell>
          <cell r="D1" t="str">
            <v>CUSTO UNITÁRIO</v>
          </cell>
          <cell r="E1" t="str">
            <v>DATA BASE</v>
          </cell>
        </row>
        <row r="2">
          <cell r="A2" t="str">
            <v>01.0.000</v>
          </cell>
          <cell r="B2" t="str">
            <v>Serviços preliminares</v>
          </cell>
        </row>
        <row r="3">
          <cell r="A3" t="str">
            <v>01.A.001</v>
          </cell>
          <cell r="B3" t="str">
            <v>Espalhamento dentro da obra</v>
          </cell>
          <cell r="C3" t="str">
            <v>M3</v>
          </cell>
          <cell r="D3">
            <v>6.27</v>
          </cell>
          <cell r="E3">
            <v>39083</v>
          </cell>
        </row>
        <row r="4">
          <cell r="A4" t="str">
            <v>01.A.005</v>
          </cell>
          <cell r="B4" t="str">
            <v>Retirada de tapumes</v>
          </cell>
          <cell r="C4" t="str">
            <v>M2</v>
          </cell>
          <cell r="D4">
            <v>6.09</v>
          </cell>
          <cell r="E4">
            <v>38108</v>
          </cell>
        </row>
        <row r="5">
          <cell r="A5" t="str">
            <v>01.A.012</v>
          </cell>
          <cell r="B5" t="str">
            <v>Transporte a 100m - em direção horizontal - de materiais</v>
          </cell>
          <cell r="C5" t="str">
            <v>M3</v>
          </cell>
          <cell r="D5">
            <v>12.38</v>
          </cell>
          <cell r="E5">
            <v>35431</v>
          </cell>
        </row>
        <row r="6">
          <cell r="A6" t="str">
            <v>01.A.013</v>
          </cell>
          <cell r="B6" t="str">
            <v>Escavação mec, carga e remoção de terra até dist média 1 km</v>
          </cell>
          <cell r="C6" t="str">
            <v>M3</v>
          </cell>
          <cell r="D6">
            <v>8.59</v>
          </cell>
          <cell r="E6">
            <v>39083</v>
          </cell>
        </row>
        <row r="7">
          <cell r="A7" t="str">
            <v>01.A.014</v>
          </cell>
          <cell r="B7" t="str">
            <v>Fornec terra,incl escav,carga,transp até dist média 1km,aterro compc</v>
          </cell>
          <cell r="C7" t="str">
            <v>M3</v>
          </cell>
          <cell r="D7">
            <v>3.55</v>
          </cell>
          <cell r="E7">
            <v>35431</v>
          </cell>
        </row>
        <row r="8">
          <cell r="A8" t="str">
            <v>01.A.015</v>
          </cell>
          <cell r="B8" t="str">
            <v>Carga e remoção de terra até a distância média de 1,00 km</v>
          </cell>
          <cell r="C8" t="str">
            <v>M3</v>
          </cell>
          <cell r="D8">
            <v>2.4700000000000002</v>
          </cell>
          <cell r="E8">
            <v>35431</v>
          </cell>
        </row>
        <row r="9">
          <cell r="A9" t="str">
            <v>01.A.019</v>
          </cell>
          <cell r="B9" t="str">
            <v>Aluguel de container "vão livre", medidas aprox. 2,40 x  6,00 m</v>
          </cell>
          <cell r="C9" t="str">
            <v>MS</v>
          </cell>
          <cell r="D9">
            <v>139.41999999999999</v>
          </cell>
          <cell r="E9">
            <v>35431</v>
          </cell>
        </row>
        <row r="10">
          <cell r="A10" t="str">
            <v>01.A.020</v>
          </cell>
          <cell r="B10" t="str">
            <v>Aluguel de container sanitário duplo c/ duas cabines individuais,  aprox. 2,40 x  4,00 m</v>
          </cell>
          <cell r="C10" t="str">
            <v>MS</v>
          </cell>
          <cell r="D10">
            <v>125.75</v>
          </cell>
          <cell r="E10">
            <v>35431</v>
          </cell>
        </row>
        <row r="11">
          <cell r="A11" t="str">
            <v>01.A.021</v>
          </cell>
          <cell r="B11" t="str">
            <v>Transporte de containers - ida e volta</v>
          </cell>
          <cell r="C11" t="str">
            <v>H</v>
          </cell>
          <cell r="D11">
            <v>26.71</v>
          </cell>
          <cell r="E11">
            <v>35431</v>
          </cell>
        </row>
        <row r="12">
          <cell r="A12" t="str">
            <v>01.A.022</v>
          </cell>
          <cell r="B12" t="str">
            <v>Aluguel de container "vão livre", medidas aprox. 2,40 x  6,00 m</v>
          </cell>
          <cell r="C12" t="str">
            <v>MS</v>
          </cell>
          <cell r="D12">
            <v>170</v>
          </cell>
          <cell r="E12">
            <v>36678</v>
          </cell>
        </row>
        <row r="13">
          <cell r="A13" t="str">
            <v>01.A.023</v>
          </cell>
          <cell r="B13" t="str">
            <v>Aluguel de container sanitário duplo c/ duas cabines individuais,  aprox. 2,40 x  4,00 m</v>
          </cell>
          <cell r="C13" t="str">
            <v>MS</v>
          </cell>
          <cell r="D13">
            <v>153.33000000000001</v>
          </cell>
          <cell r="E13">
            <v>36678</v>
          </cell>
        </row>
        <row r="14">
          <cell r="A14" t="str">
            <v>01.A.024</v>
          </cell>
          <cell r="B14" t="str">
            <v>Transporte de containers - ida e volta</v>
          </cell>
          <cell r="C14" t="str">
            <v>H</v>
          </cell>
          <cell r="D14">
            <v>35.32</v>
          </cell>
          <cell r="E14">
            <v>36678</v>
          </cell>
        </row>
        <row r="15">
          <cell r="A15" t="str">
            <v>01.A.056</v>
          </cell>
          <cell r="B15" t="str">
            <v>Poço de visita - tipo 1</v>
          </cell>
          <cell r="C15" t="str">
            <v>UN</v>
          </cell>
          <cell r="D15">
            <v>1040.23</v>
          </cell>
          <cell r="E15">
            <v>37408</v>
          </cell>
        </row>
        <row r="16">
          <cell r="A16" t="str">
            <v>01.A.057</v>
          </cell>
          <cell r="B16" t="str">
            <v>Tampão de ferro fundido, tipo PMSP, forn. e assent.</v>
          </cell>
          <cell r="C16" t="str">
            <v>UN</v>
          </cell>
          <cell r="D16">
            <v>714.58</v>
          </cell>
          <cell r="E16">
            <v>38718</v>
          </cell>
        </row>
        <row r="17">
          <cell r="A17" t="str">
            <v>01.A.058</v>
          </cell>
          <cell r="B17" t="str">
            <v>Boca de lobo dupla</v>
          </cell>
          <cell r="C17" t="str">
            <v>UN</v>
          </cell>
          <cell r="D17">
            <v>815.43</v>
          </cell>
          <cell r="E17">
            <v>37408</v>
          </cell>
        </row>
        <row r="18">
          <cell r="A18" t="str">
            <v>01.A.059</v>
          </cell>
          <cell r="B18" t="str">
            <v>Enrocamento de pedra em taludes</v>
          </cell>
          <cell r="C18" t="str">
            <v>M3</v>
          </cell>
          <cell r="D18">
            <v>76.8</v>
          </cell>
          <cell r="E18">
            <v>37408</v>
          </cell>
        </row>
        <row r="19">
          <cell r="A19" t="str">
            <v>01.A.060</v>
          </cell>
          <cell r="B19" t="str">
            <v>Abertura de cx. p/ vias, h = 25 cm</v>
          </cell>
          <cell r="C19" t="str">
            <v>M2</v>
          </cell>
          <cell r="D19">
            <v>3.95</v>
          </cell>
          <cell r="E19">
            <v>36526</v>
          </cell>
        </row>
        <row r="20">
          <cell r="A20" t="str">
            <v>01.A.061</v>
          </cell>
          <cell r="B20" t="str">
            <v>Rem. de terra além do 1° km, até a dist. média de ida e volta de 30 km</v>
          </cell>
          <cell r="C20" t="str">
            <v>M3</v>
          </cell>
          <cell r="D20">
            <v>19.16</v>
          </cell>
          <cell r="E20">
            <v>37408</v>
          </cell>
        </row>
        <row r="21">
          <cell r="A21" t="str">
            <v>01.A.062</v>
          </cell>
          <cell r="B21" t="str">
            <v>Compactação de terra, medida no aterro</v>
          </cell>
          <cell r="C21" t="str">
            <v>M3</v>
          </cell>
          <cell r="D21">
            <v>5.53</v>
          </cell>
          <cell r="E21">
            <v>37408</v>
          </cell>
        </row>
        <row r="22">
          <cell r="A22" t="str">
            <v>01.A.063</v>
          </cell>
          <cell r="B22" t="str">
            <v>Rem. de terra além do 1° km, até a dist. média de ida e volta de 20 km</v>
          </cell>
          <cell r="C22" t="str">
            <v>M3</v>
          </cell>
          <cell r="D22">
            <v>15.01</v>
          </cell>
          <cell r="E22">
            <v>37408</v>
          </cell>
        </row>
        <row r="23">
          <cell r="A23" t="str">
            <v>01.A.064</v>
          </cell>
          <cell r="B23" t="str">
            <v>Caminhão basculante 4,0 m3</v>
          </cell>
          <cell r="C23" t="str">
            <v>H</v>
          </cell>
          <cell r="D23">
            <v>32.22</v>
          </cell>
          <cell r="E23">
            <v>36526</v>
          </cell>
        </row>
        <row r="24">
          <cell r="A24" t="str">
            <v>01.A.065</v>
          </cell>
          <cell r="B24" t="str">
            <v>Caminhão c/ carroceria de madeira 6T</v>
          </cell>
          <cell r="C24" t="str">
            <v>H</v>
          </cell>
          <cell r="D24">
            <v>31.47</v>
          </cell>
          <cell r="E24">
            <v>36526</v>
          </cell>
        </row>
        <row r="25">
          <cell r="A25" t="str">
            <v>01.A.066</v>
          </cell>
          <cell r="B25" t="str">
            <v>Caminhão c/ guindaste</v>
          </cell>
          <cell r="C25" t="str">
            <v>H</v>
          </cell>
          <cell r="D25">
            <v>34.28</v>
          </cell>
          <cell r="E25">
            <v>36526</v>
          </cell>
        </row>
        <row r="26">
          <cell r="A26" t="str">
            <v>01.A.067</v>
          </cell>
          <cell r="B26" t="str">
            <v>Caminhão c/ guindaste e cesto elevatório - 25/30 metros</v>
          </cell>
          <cell r="C26" t="str">
            <v>H</v>
          </cell>
          <cell r="D26">
            <v>50.75</v>
          </cell>
          <cell r="E26">
            <v>36526</v>
          </cell>
        </row>
        <row r="27">
          <cell r="A27" t="str">
            <v>01.A.068</v>
          </cell>
          <cell r="B27" t="str">
            <v>Arrancamento e remoção de canalização diam. &gt; 60 cm</v>
          </cell>
          <cell r="C27" t="str">
            <v>M</v>
          </cell>
          <cell r="D27">
            <v>74.25</v>
          </cell>
          <cell r="E27">
            <v>37408</v>
          </cell>
        </row>
        <row r="28">
          <cell r="A28" t="str">
            <v>01.A.069</v>
          </cell>
          <cell r="B28" t="str">
            <v>Escavação mecânica p/ fund. e valas prof. &lt;= 4,00 m</v>
          </cell>
          <cell r="C28" t="str">
            <v>M3</v>
          </cell>
          <cell r="D28">
            <v>5.08</v>
          </cell>
          <cell r="E28">
            <v>38718</v>
          </cell>
        </row>
        <row r="29">
          <cell r="A29" t="str">
            <v>01.A.070</v>
          </cell>
          <cell r="B29" t="str">
            <v>Aluguel mensal de container metálico - escritório com WC - 2,30 x 6,00 x 2,50 M</v>
          </cell>
          <cell r="C29" t="str">
            <v>UN</v>
          </cell>
          <cell r="D29">
            <v>362.97</v>
          </cell>
          <cell r="E29">
            <v>37408</v>
          </cell>
        </row>
        <row r="30">
          <cell r="A30" t="str">
            <v>01.A.071</v>
          </cell>
          <cell r="B30" t="str">
            <v>Apiloamento com nivelamento do terreno</v>
          </cell>
          <cell r="C30" t="str">
            <v>M2</v>
          </cell>
          <cell r="D30">
            <v>9.6199999999999992</v>
          </cell>
          <cell r="E30">
            <v>39083</v>
          </cell>
        </row>
        <row r="31">
          <cell r="A31" t="str">
            <v>01.A.072</v>
          </cell>
          <cell r="B31" t="str">
            <v>Tapume chapa compensada resinada 10mm</v>
          </cell>
          <cell r="C31" t="str">
            <v>M2</v>
          </cell>
          <cell r="D31">
            <v>32.340000000000003</v>
          </cell>
          <cell r="E31">
            <v>38108</v>
          </cell>
        </row>
        <row r="32">
          <cell r="A32" t="str">
            <v>01.A.073</v>
          </cell>
          <cell r="B32" t="str">
            <v>Locação de obra (execução de gabarito)</v>
          </cell>
          <cell r="C32" t="str">
            <v>M2</v>
          </cell>
          <cell r="D32">
            <v>2.57</v>
          </cell>
          <cell r="E32">
            <v>38108</v>
          </cell>
        </row>
        <row r="33">
          <cell r="A33" t="str">
            <v>01.A.074</v>
          </cell>
          <cell r="B33" t="str">
            <v>Carga manual de terra</v>
          </cell>
          <cell r="C33" t="str">
            <v>M3</v>
          </cell>
          <cell r="D33">
            <v>16.09</v>
          </cell>
          <cell r="E33">
            <v>38108</v>
          </cell>
        </row>
        <row r="34">
          <cell r="A34" t="str">
            <v>01.A.075</v>
          </cell>
          <cell r="B34" t="str">
            <v>Caixa de Passagem 1,60x1,60x1,65</v>
          </cell>
          <cell r="C34" t="str">
            <v>UN</v>
          </cell>
          <cell r="D34">
            <v>927.53</v>
          </cell>
          <cell r="E34">
            <v>38718</v>
          </cell>
        </row>
        <row r="35">
          <cell r="A35" t="str">
            <v>01.A.076</v>
          </cell>
          <cell r="B35" t="str">
            <v>Vala de infiltração c/ tubo pvc perfurado diâm. 6"</v>
          </cell>
          <cell r="C35" t="str">
            <v xml:space="preserve">UN </v>
          </cell>
          <cell r="D35">
            <v>57.91</v>
          </cell>
          <cell r="E35">
            <v>39083</v>
          </cell>
        </row>
        <row r="36">
          <cell r="A36" t="str">
            <v>02.0.000</v>
          </cell>
          <cell r="B36" t="str">
            <v>Fundações</v>
          </cell>
          <cell r="C36" t="str">
            <v>M3</v>
          </cell>
          <cell r="D36" t="str">
            <v>10.08</v>
          </cell>
          <cell r="E36">
            <v>39083</v>
          </cell>
        </row>
        <row r="37">
          <cell r="A37" t="str">
            <v>02.A.009</v>
          </cell>
          <cell r="B37" t="str">
            <v>Mobilização e desmobilização de equipto p/estaca pré-moldada</v>
          </cell>
          <cell r="C37" t="str">
            <v>UN</v>
          </cell>
          <cell r="D37">
            <v>993.87</v>
          </cell>
          <cell r="E37">
            <v>35431</v>
          </cell>
        </row>
        <row r="38">
          <cell r="A38" t="str">
            <v>02.A.010</v>
          </cell>
          <cell r="B38" t="str">
            <v>Estaca raiz diâmetro 10 cm</v>
          </cell>
          <cell r="C38" t="str">
            <v>M</v>
          </cell>
          <cell r="D38">
            <v>32.590000000000003</v>
          </cell>
          <cell r="E38">
            <v>35431</v>
          </cell>
        </row>
        <row r="39">
          <cell r="A39" t="str">
            <v>02.A.012</v>
          </cell>
          <cell r="B39" t="str">
            <v>Lastro de brita nº 1</v>
          </cell>
          <cell r="C39" t="str">
            <v>M3</v>
          </cell>
          <cell r="D39">
            <v>35.47</v>
          </cell>
          <cell r="E39">
            <v>36526</v>
          </cell>
        </row>
        <row r="40">
          <cell r="A40" t="str">
            <v>02.A.013</v>
          </cell>
          <cell r="B40" t="str">
            <v>Lastro de concreto magro -  traço (vol) = 1:3:6</v>
          </cell>
          <cell r="C40" t="str">
            <v>M3</v>
          </cell>
          <cell r="D40">
            <v>171.98</v>
          </cell>
          <cell r="E40">
            <v>36526</v>
          </cell>
        </row>
        <row r="41">
          <cell r="A41" t="str">
            <v>02.A.015</v>
          </cell>
          <cell r="B41" t="str">
            <v>Broca de concreto - diâmetro de 15 cm</v>
          </cell>
          <cell r="C41" t="str">
            <v>M</v>
          </cell>
          <cell r="D41">
            <v>5.26</v>
          </cell>
          <cell r="E41">
            <v>36526</v>
          </cell>
        </row>
        <row r="42">
          <cell r="A42" t="str">
            <v>02.A.016</v>
          </cell>
          <cell r="B42" t="str">
            <v>Sondagem à percussão</v>
          </cell>
          <cell r="C42" t="str">
            <v>M</v>
          </cell>
          <cell r="D42">
            <v>46.89</v>
          </cell>
          <cell r="E42">
            <v>39083</v>
          </cell>
        </row>
        <row r="43">
          <cell r="A43" t="str">
            <v>02.A.017</v>
          </cell>
          <cell r="B43" t="str">
            <v>Concreto fck=25Mpa, fundação inclusive MO</v>
          </cell>
          <cell r="C43" t="str">
            <v>M3</v>
          </cell>
          <cell r="D43">
            <v>217.2</v>
          </cell>
          <cell r="E43">
            <v>38718</v>
          </cell>
        </row>
        <row r="44">
          <cell r="A44" t="str">
            <v>03.0.000</v>
          </cell>
          <cell r="B44" t="str">
            <v>Estrutura</v>
          </cell>
          <cell r="C44" t="str">
            <v>M3</v>
          </cell>
          <cell r="D44">
            <v>217.2</v>
          </cell>
          <cell r="E44">
            <v>38718</v>
          </cell>
        </row>
        <row r="45">
          <cell r="A45" t="str">
            <v>03.A.006</v>
          </cell>
          <cell r="B45" t="str">
            <v>Limpeza de concreto e armadura com escova de aço</v>
          </cell>
          <cell r="C45" t="str">
            <v>M2</v>
          </cell>
          <cell r="D45">
            <v>1.8</v>
          </cell>
          <cell r="E45">
            <v>35431</v>
          </cell>
        </row>
        <row r="46">
          <cell r="A46" t="str">
            <v>03.A.007</v>
          </cell>
          <cell r="B46" t="str">
            <v>Injeção de trincas c/resina epoxídica</v>
          </cell>
          <cell r="C46" t="str">
            <v>M</v>
          </cell>
          <cell r="D46">
            <v>11.79</v>
          </cell>
          <cell r="E46">
            <v>37408</v>
          </cell>
        </row>
        <row r="47">
          <cell r="A47" t="str">
            <v>03.A.008</v>
          </cell>
          <cell r="B47" t="str">
            <v>Ponte adesiva epoxídica</v>
          </cell>
          <cell r="C47" t="str">
            <v>M2</v>
          </cell>
          <cell r="D47">
            <v>37.85</v>
          </cell>
          <cell r="E47">
            <v>37408</v>
          </cell>
        </row>
        <row r="48">
          <cell r="A48" t="str">
            <v>03.A.009</v>
          </cell>
          <cell r="B48" t="str">
            <v>Corte de concreto</v>
          </cell>
          <cell r="C48" t="str">
            <v>M3</v>
          </cell>
          <cell r="D48">
            <v>906.84</v>
          </cell>
          <cell r="E48">
            <v>35431</v>
          </cell>
        </row>
        <row r="49">
          <cell r="A49" t="str">
            <v>03.A.010</v>
          </cell>
          <cell r="B49" t="str">
            <v>Concreto fck=20MPA usinado</v>
          </cell>
          <cell r="C49" t="str">
            <v>M3</v>
          </cell>
          <cell r="D49">
            <v>104.61</v>
          </cell>
          <cell r="E49">
            <v>35431</v>
          </cell>
        </row>
        <row r="50">
          <cell r="A50" t="str">
            <v>03.A.011</v>
          </cell>
          <cell r="B50" t="str">
            <v>Polimento p/concreto novo</v>
          </cell>
          <cell r="C50" t="str">
            <v>M2</v>
          </cell>
          <cell r="D50">
            <v>30.73</v>
          </cell>
          <cell r="E50">
            <v>37408</v>
          </cell>
        </row>
        <row r="51">
          <cell r="A51" t="str">
            <v>03.A.012</v>
          </cell>
          <cell r="B51" t="str">
            <v>Limpeza, estucamento, lixamento e aplic de verniz p/conc aparente</v>
          </cell>
          <cell r="C51" t="str">
            <v>M2</v>
          </cell>
          <cell r="D51">
            <v>18.5</v>
          </cell>
          <cell r="E51">
            <v>38108</v>
          </cell>
        </row>
        <row r="52">
          <cell r="A52" t="str">
            <v>03.A.013</v>
          </cell>
          <cell r="B52" t="str">
            <v>Gabião tipo caixa 1,00x1,00m, fio galv 2,7mm malha 8x10 cm</v>
          </cell>
          <cell r="C52" t="str">
            <v>M3</v>
          </cell>
          <cell r="D52">
            <v>105.08</v>
          </cell>
          <cell r="E52">
            <v>35431</v>
          </cell>
        </row>
        <row r="53">
          <cell r="A53" t="str">
            <v>03.A.014</v>
          </cell>
          <cell r="B53" t="str">
            <v>Concreto ciclópico</v>
          </cell>
          <cell r="C53" t="str">
            <v>M3</v>
          </cell>
          <cell r="D53">
            <v>237.92</v>
          </cell>
          <cell r="E53">
            <v>39083</v>
          </cell>
        </row>
        <row r="54">
          <cell r="A54" t="str">
            <v>03.A.015</v>
          </cell>
          <cell r="B54" t="str">
            <v>Argamassa polimérica projetada esp. de 1 a 3 cm incl. limp. e aplicação</v>
          </cell>
          <cell r="C54" t="str">
            <v>M2</v>
          </cell>
          <cell r="D54">
            <v>140.53</v>
          </cell>
          <cell r="E54">
            <v>38718</v>
          </cell>
        </row>
        <row r="55">
          <cell r="A55" t="str">
            <v>03.A.016</v>
          </cell>
          <cell r="B55" t="str">
            <v>Placa pré-moldada de concreto</v>
          </cell>
          <cell r="C55" t="str">
            <v>M2</v>
          </cell>
          <cell r="D55">
            <v>82.84</v>
          </cell>
          <cell r="E55">
            <v>37408</v>
          </cell>
        </row>
        <row r="56">
          <cell r="A56" t="str">
            <v>03.A.017</v>
          </cell>
          <cell r="B56" t="str">
            <v>Demolição de concreto armado com uso de martelete pneumático</v>
          </cell>
          <cell r="C56" t="str">
            <v>M3</v>
          </cell>
          <cell r="D56">
            <v>331.16</v>
          </cell>
          <cell r="E56">
            <v>37408</v>
          </cell>
        </row>
        <row r="57">
          <cell r="A57" t="str">
            <v>03.A.018</v>
          </cell>
          <cell r="B57" t="str">
            <v>Demolição de banco de concreto</v>
          </cell>
          <cell r="C57" t="str">
            <v>UN</v>
          </cell>
          <cell r="D57">
            <v>36.29</v>
          </cell>
          <cell r="E57">
            <v>39083</v>
          </cell>
        </row>
        <row r="58">
          <cell r="A58" t="str">
            <v>03.A.019</v>
          </cell>
          <cell r="B58" t="str">
            <v>Concreto estrutural fck = 25 mpa</v>
          </cell>
          <cell r="C58" t="str">
            <v>M3</v>
          </cell>
          <cell r="D58">
            <v>187.59</v>
          </cell>
          <cell r="E58">
            <v>37408</v>
          </cell>
        </row>
        <row r="59">
          <cell r="A59" t="str">
            <v>03.A.020</v>
          </cell>
          <cell r="B59" t="str">
            <v>Forma de tubo de papelão - diam. 250mm</v>
          </cell>
          <cell r="C59" t="str">
            <v>M</v>
          </cell>
          <cell r="D59">
            <v>38.58</v>
          </cell>
          <cell r="E59">
            <v>38718</v>
          </cell>
        </row>
        <row r="60">
          <cell r="A60" t="str">
            <v>04.0.000</v>
          </cell>
          <cell r="B60" t="str">
            <v>Vedos</v>
          </cell>
          <cell r="C60" t="str">
            <v>M</v>
          </cell>
          <cell r="D60">
            <v>38.58</v>
          </cell>
          <cell r="E60">
            <v>38718</v>
          </cell>
        </row>
        <row r="61">
          <cell r="A61" t="str">
            <v>04.A.002</v>
          </cell>
          <cell r="B61" t="str">
            <v>Divisória de granito amêndoa - 3,0 cm</v>
          </cell>
          <cell r="C61" t="str">
            <v>M2</v>
          </cell>
          <cell r="D61">
            <v>177.48</v>
          </cell>
          <cell r="E61">
            <v>37408</v>
          </cell>
        </row>
        <row r="62">
          <cell r="A62" t="str">
            <v>04.A.003</v>
          </cell>
          <cell r="B62" t="str">
            <v>Tijolo maciço comum - requeimado</v>
          </cell>
          <cell r="C62" t="str">
            <v>M2</v>
          </cell>
          <cell r="D62">
            <v>36.14</v>
          </cell>
          <cell r="E62">
            <v>36526</v>
          </cell>
        </row>
        <row r="63">
          <cell r="A63" t="str">
            <v>04.A.004</v>
          </cell>
          <cell r="B63" t="str">
            <v>Tijolo refratário</v>
          </cell>
          <cell r="C63" t="str">
            <v>M2</v>
          </cell>
          <cell r="D63">
            <v>250.28</v>
          </cell>
          <cell r="E63">
            <v>38718</v>
          </cell>
        </row>
        <row r="64">
          <cell r="A64" t="str">
            <v>04.A.005</v>
          </cell>
          <cell r="B64" t="str">
            <v>Tela deployee p/reforço de alvenaria</v>
          </cell>
          <cell r="C64" t="str">
            <v>M2</v>
          </cell>
          <cell r="D64">
            <v>8.0500000000000007</v>
          </cell>
          <cell r="E64">
            <v>35431</v>
          </cell>
        </row>
        <row r="65">
          <cell r="A65" t="str">
            <v>04.A.006</v>
          </cell>
          <cell r="B65" t="str">
            <v>Fornecimento e espalhamento de pedra rachão</v>
          </cell>
          <cell r="C65" t="str">
            <v>M3</v>
          </cell>
          <cell r="D65">
            <v>32.75</v>
          </cell>
          <cell r="E65">
            <v>35431</v>
          </cell>
        </row>
        <row r="66">
          <cell r="A66" t="str">
            <v>04.A.007</v>
          </cell>
          <cell r="B66" t="str">
            <v>Divisória em placa de mármore branco - espírito santo - 30 mm</v>
          </cell>
          <cell r="C66" t="str">
            <v>M2</v>
          </cell>
          <cell r="D66">
            <v>180.88</v>
          </cell>
          <cell r="E66">
            <v>36526</v>
          </cell>
        </row>
        <row r="67">
          <cell r="A67" t="str">
            <v>04.A.008</v>
          </cell>
          <cell r="B67" t="str">
            <v>Fechamento em chapa compensada resinada - 12 mm</v>
          </cell>
          <cell r="C67" t="str">
            <v>UN</v>
          </cell>
          <cell r="D67">
            <v>14.8</v>
          </cell>
          <cell r="E67">
            <v>36526</v>
          </cell>
        </row>
        <row r="68">
          <cell r="A68" t="str">
            <v>04.A.009</v>
          </cell>
          <cell r="B68" t="str">
            <v>Alvenaria de tijolo cerâmico aparente - 1/2 tijolo</v>
          </cell>
          <cell r="C68" t="str">
            <v>M2</v>
          </cell>
          <cell r="D68">
            <v>55.42</v>
          </cell>
          <cell r="E68">
            <v>37408</v>
          </cell>
        </row>
        <row r="69">
          <cell r="A69" t="str">
            <v>04.A.010</v>
          </cell>
          <cell r="B69" t="str">
            <v>Alvenaria aparente com bloco estrutural cerâmico - 14 x 19 x 39 cm</v>
          </cell>
          <cell r="C69" t="str">
            <v>M2</v>
          </cell>
          <cell r="D69">
            <v>35.08</v>
          </cell>
          <cell r="E69">
            <v>38718</v>
          </cell>
        </row>
        <row r="70">
          <cell r="A70" t="str">
            <v>04.A.011</v>
          </cell>
          <cell r="B70" t="str">
            <v>Placa de ardósia - 30 mm de espessura</v>
          </cell>
          <cell r="C70" t="str">
            <v>M2</v>
          </cell>
          <cell r="D70">
            <v>135.72</v>
          </cell>
          <cell r="E70">
            <v>38108</v>
          </cell>
        </row>
        <row r="71">
          <cell r="A71" t="str">
            <v>04.A.012</v>
          </cell>
          <cell r="B71" t="str">
            <v xml:space="preserve">Bloco para pav. Intertravado de concreto -6 cm </v>
          </cell>
          <cell r="C71" t="str">
            <v>M2</v>
          </cell>
          <cell r="D71">
            <v>17.510000000000002</v>
          </cell>
          <cell r="E71">
            <v>38108</v>
          </cell>
        </row>
        <row r="72">
          <cell r="A72" t="str">
            <v>04.A.013</v>
          </cell>
          <cell r="B72" t="str">
            <v>Tijolo refratário</v>
          </cell>
          <cell r="C72" t="str">
            <v>M2</v>
          </cell>
          <cell r="D72">
            <v>180.7</v>
          </cell>
          <cell r="E72">
            <v>38718</v>
          </cell>
        </row>
        <row r="73">
          <cell r="A73" t="str">
            <v>04.A.014</v>
          </cell>
          <cell r="B73" t="str">
            <v>Tela galvanizada ondulada - 3/4" - fio 12</v>
          </cell>
          <cell r="C73" t="str">
            <v>M2</v>
          </cell>
          <cell r="D73">
            <v>29.45</v>
          </cell>
          <cell r="E73">
            <v>38718</v>
          </cell>
        </row>
        <row r="74">
          <cell r="A74" t="str">
            <v>04.A.015</v>
          </cell>
          <cell r="B74" t="str">
            <v>Placa Ecotop 1,00X2,20 m</v>
          </cell>
          <cell r="C74" t="str">
            <v xml:space="preserve">UN </v>
          </cell>
          <cell r="D74">
            <v>39.6</v>
          </cell>
          <cell r="E74">
            <v>38718</v>
          </cell>
        </row>
        <row r="75">
          <cell r="A75" t="str">
            <v>04.A.016</v>
          </cell>
          <cell r="B75" t="str">
            <v>Blocos de pedra natural - não aparelhada</v>
          </cell>
          <cell r="C75" t="str">
            <v>M3</v>
          </cell>
          <cell r="D75">
            <v>122.71</v>
          </cell>
          <cell r="E75">
            <v>38899</v>
          </cell>
        </row>
        <row r="76">
          <cell r="A76" t="str">
            <v>04.A.017</v>
          </cell>
          <cell r="B76" t="str">
            <v>FV.03 Muro de fecho - Tij. Maciço comum, MF.04/Edif - Fund. c/ brocas - h = 2,50 M</v>
          </cell>
          <cell r="C76" t="str">
            <v>M</v>
          </cell>
          <cell r="D76">
            <v>317.98</v>
          </cell>
          <cell r="E76">
            <v>39083</v>
          </cell>
        </row>
        <row r="77">
          <cell r="A77" t="str">
            <v>04.A.018</v>
          </cell>
          <cell r="B77" t="str">
            <v>Parede de gesso acartonado simples (espessura: 100,00 mm / altura: 3,15 m) - (já incluso: material + M.O. + equipamentos)</v>
          </cell>
          <cell r="C77" t="str">
            <v>M2</v>
          </cell>
          <cell r="D77">
            <v>66.430000000000007</v>
          </cell>
          <cell r="E77">
            <v>39083</v>
          </cell>
        </row>
        <row r="78">
          <cell r="A78" t="str">
            <v>05.0.000</v>
          </cell>
          <cell r="B78" t="str">
            <v>Impermeabilizações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06.0.000</v>
          </cell>
          <cell r="B79" t="str">
            <v>Coberturas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06.A.008</v>
          </cell>
          <cell r="B80" t="str">
            <v>Telha de barro cozido - romana</v>
          </cell>
          <cell r="C80" t="str">
            <v>M2</v>
          </cell>
          <cell r="D80">
            <v>12.07</v>
          </cell>
          <cell r="E80">
            <v>35431</v>
          </cell>
        </row>
        <row r="81">
          <cell r="A81" t="str">
            <v>06.A.009</v>
          </cell>
          <cell r="B81" t="str">
            <v>Cobertura em policarbonato alveolar colocada</v>
          </cell>
          <cell r="C81" t="str">
            <v>M2</v>
          </cell>
          <cell r="D81">
            <v>63</v>
          </cell>
          <cell r="E81">
            <v>38718</v>
          </cell>
        </row>
        <row r="82">
          <cell r="A82" t="str">
            <v>06.A.010</v>
          </cell>
          <cell r="B82" t="str">
            <v>Pilar sanduiche com vigas de peroba 6 x 16, incl. ferragens</v>
          </cell>
          <cell r="C82" t="str">
            <v>M</v>
          </cell>
          <cell r="D82">
            <v>27.65</v>
          </cell>
          <cell r="E82">
            <v>37408</v>
          </cell>
        </row>
        <row r="83">
          <cell r="A83" t="str">
            <v>06.A.011</v>
          </cell>
          <cell r="B83" t="str">
            <v xml:space="preserve">Pilar secundário </v>
          </cell>
          <cell r="C83" t="str">
            <v>M</v>
          </cell>
          <cell r="D83">
            <v>15.67</v>
          </cell>
          <cell r="E83">
            <v>36526</v>
          </cell>
        </row>
        <row r="84">
          <cell r="A84" t="str">
            <v>06.A.012</v>
          </cell>
          <cell r="B84" t="str">
            <v>Telhas de barro cozido - colonial</v>
          </cell>
          <cell r="C84" t="str">
            <v>M2</v>
          </cell>
          <cell r="D84">
            <v>15.12</v>
          </cell>
          <cell r="E84">
            <v>36526</v>
          </cell>
        </row>
        <row r="85">
          <cell r="A85" t="str">
            <v>06.A.013</v>
          </cell>
          <cell r="B85" t="str">
            <v>Retirada de telhas colonial</v>
          </cell>
          <cell r="C85" t="str">
            <v>M2</v>
          </cell>
          <cell r="D85">
            <v>1.8</v>
          </cell>
          <cell r="E85">
            <v>36526</v>
          </cell>
        </row>
        <row r="86">
          <cell r="A86" t="str">
            <v>06.A.014</v>
          </cell>
          <cell r="B86" t="str">
            <v>Recolocação de telhas colonial</v>
          </cell>
          <cell r="C86" t="str">
            <v>M2</v>
          </cell>
          <cell r="D86">
            <v>2.81</v>
          </cell>
          <cell r="E86">
            <v>36526</v>
          </cell>
        </row>
        <row r="87">
          <cell r="A87" t="str">
            <v>06.A.015</v>
          </cell>
          <cell r="B87" t="str">
            <v>Telha de CRFS, ondulada comum, 6 mm</v>
          </cell>
          <cell r="C87" t="str">
            <v>M2</v>
          </cell>
          <cell r="D87">
            <v>12</v>
          </cell>
          <cell r="E87">
            <v>37408</v>
          </cell>
        </row>
        <row r="88">
          <cell r="A88" t="str">
            <v>06.A.016</v>
          </cell>
          <cell r="B88" t="str">
            <v>Telha de CRFS, ondulada, 8 mm</v>
          </cell>
          <cell r="C88" t="str">
            <v>M2</v>
          </cell>
          <cell r="D88">
            <v>15.3</v>
          </cell>
          <cell r="E88">
            <v>37408</v>
          </cell>
        </row>
        <row r="89">
          <cell r="A89" t="str">
            <v>06.A.017</v>
          </cell>
          <cell r="B89" t="str">
            <v>Telhas de fibra de vidro - canalete 43</v>
          </cell>
          <cell r="C89" t="str">
            <v>M2</v>
          </cell>
          <cell r="D89">
            <v>20.059999999999999</v>
          </cell>
          <cell r="E89">
            <v>37408</v>
          </cell>
        </row>
        <row r="90">
          <cell r="A90" t="str">
            <v>06.A.018</v>
          </cell>
          <cell r="B90" t="str">
            <v>Telha tipo leve</v>
          </cell>
          <cell r="C90" t="str">
            <v>M2</v>
          </cell>
          <cell r="D90">
            <v>66.19</v>
          </cell>
          <cell r="E90">
            <v>38718</v>
          </cell>
        </row>
        <row r="91">
          <cell r="A91" t="str">
            <v>06.A.019</v>
          </cell>
          <cell r="B91" t="str">
            <v>Subcobertura - massa asf. polim. de elastômeros, estrut. com véu fibra de vidro</v>
          </cell>
          <cell r="C91" t="str">
            <v>M2</v>
          </cell>
          <cell r="D91">
            <v>7.96</v>
          </cell>
          <cell r="E91">
            <v>39083</v>
          </cell>
        </row>
        <row r="92">
          <cell r="A92" t="str">
            <v>06.A.020</v>
          </cell>
          <cell r="B92" t="str">
            <v>Cobertura de Piaçava</v>
          </cell>
          <cell r="C92" t="str">
            <v>M2</v>
          </cell>
          <cell r="D92">
            <v>41.43</v>
          </cell>
          <cell r="E92">
            <v>38718</v>
          </cell>
        </row>
        <row r="93">
          <cell r="A93" t="str">
            <v>06.A.021</v>
          </cell>
          <cell r="B93" t="str">
            <v>Telha Ecotob 2,20 x 0,90 m</v>
          </cell>
          <cell r="C93" t="str">
            <v>UM</v>
          </cell>
          <cell r="D93">
            <v>34.76</v>
          </cell>
          <cell r="E93">
            <v>38718</v>
          </cell>
        </row>
        <row r="94">
          <cell r="A94" t="str">
            <v>07.0.000</v>
          </cell>
          <cell r="B94" t="str">
            <v>Esquadrias de madeira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07.A.004</v>
          </cell>
          <cell r="B95" t="str">
            <v>Esquadria de madeira c/ veneziana 1,20 x 1,40 m</v>
          </cell>
          <cell r="C95" t="str">
            <v>UN</v>
          </cell>
          <cell r="D95">
            <v>639.27</v>
          </cell>
          <cell r="E95">
            <v>38899</v>
          </cell>
        </row>
        <row r="96">
          <cell r="A96" t="str">
            <v>07.A.006</v>
          </cell>
          <cell r="B96" t="str">
            <v>Passou p/a TABELA N.31 - 07.10.30  -Armário de madeira c/ porta revest. c/ lamin. melamín. int/ext</v>
          </cell>
          <cell r="C96" t="str">
            <v>M2</v>
          </cell>
          <cell r="D96">
            <v>346.37</v>
          </cell>
          <cell r="E96">
            <v>35431</v>
          </cell>
        </row>
        <row r="97">
          <cell r="A97" t="str">
            <v>07.A.008</v>
          </cell>
          <cell r="B97" t="str">
            <v>Retirada e demol. de armário embutido</v>
          </cell>
          <cell r="C97" t="str">
            <v>M2</v>
          </cell>
          <cell r="D97">
            <v>20.149999999999999</v>
          </cell>
          <cell r="E97">
            <v>36526</v>
          </cell>
        </row>
        <row r="98">
          <cell r="A98" t="str">
            <v>07.A.009</v>
          </cell>
          <cell r="B98" t="str">
            <v>Passou p/a TABELA N.31 - 07.10.28  -Armário com porta sem revestimento</v>
          </cell>
          <cell r="C98" t="str">
            <v>M2</v>
          </cell>
          <cell r="D98">
            <v>257.06</v>
          </cell>
          <cell r="E98">
            <v>35431</v>
          </cell>
        </row>
        <row r="99">
          <cell r="A99" t="str">
            <v>07.A.010</v>
          </cell>
          <cell r="B99" t="str">
            <v>Gabinete revest. em laminado melaminico interno / externo</v>
          </cell>
          <cell r="C99" t="str">
            <v>UN</v>
          </cell>
          <cell r="D99">
            <v>348.85</v>
          </cell>
          <cell r="E99">
            <v>36526</v>
          </cell>
        </row>
        <row r="100">
          <cell r="A100" t="str">
            <v>07.A.011</v>
          </cell>
          <cell r="B100" t="str">
            <v>Passou p/a TABELA N.31 - 07.10.10  -  MM-10 - Armário baixo</v>
          </cell>
          <cell r="C100" t="str">
            <v>UN</v>
          </cell>
          <cell r="D100">
            <v>685.5</v>
          </cell>
          <cell r="E100">
            <v>35431</v>
          </cell>
        </row>
        <row r="101">
          <cell r="A101" t="str">
            <v>07.A.012</v>
          </cell>
          <cell r="B101" t="str">
            <v>Passou p/a TABELA N.31 - 07.10.14  -MM-14 -Armário p/ canecas</v>
          </cell>
          <cell r="C101" t="str">
            <v>UN</v>
          </cell>
          <cell r="D101">
            <v>514.13</v>
          </cell>
          <cell r="E101">
            <v>35431</v>
          </cell>
        </row>
        <row r="102">
          <cell r="A102" t="str">
            <v>07.A.013</v>
          </cell>
          <cell r="B102" t="str">
            <v>Passou p/a TABELA N.31 - 07.10.17  -MM-17 - Gabinete gaveteiro</v>
          </cell>
          <cell r="C102" t="str">
            <v>UN</v>
          </cell>
          <cell r="D102">
            <v>599.82000000000005</v>
          </cell>
          <cell r="E102">
            <v>35431</v>
          </cell>
        </row>
        <row r="103">
          <cell r="A103" t="str">
            <v>07.A.014</v>
          </cell>
          <cell r="B103" t="str">
            <v>Passou p/a TABELA N.31 - 07.10.12  -MM-12 - Armário balcão</v>
          </cell>
          <cell r="C103" t="str">
            <v>UN</v>
          </cell>
          <cell r="D103">
            <v>599.82000000000005</v>
          </cell>
          <cell r="E103">
            <v>35431</v>
          </cell>
        </row>
        <row r="104">
          <cell r="A104" t="str">
            <v>07.A.015</v>
          </cell>
          <cell r="B104" t="str">
            <v>Passou p/a TABELA N.31 - 07.10.55 -Prateleira p/ armário revest. em 1 face c/ laminado melaminico</v>
          </cell>
          <cell r="C104" t="str">
            <v>M2</v>
          </cell>
          <cell r="D104">
            <v>46.43</v>
          </cell>
          <cell r="E104">
            <v>35431</v>
          </cell>
        </row>
        <row r="105">
          <cell r="A105" t="str">
            <v>07.A.016</v>
          </cell>
          <cell r="B105" t="str">
            <v>Passou p/a TABELA N.31 - 07.10.56  -Prateleira p/ armário revest. em 2 faces c/ laminado melaminico</v>
          </cell>
          <cell r="C105" t="str">
            <v>M2</v>
          </cell>
          <cell r="D105">
            <v>63.66</v>
          </cell>
          <cell r="E105">
            <v>35431</v>
          </cell>
        </row>
        <row r="106">
          <cell r="A106" t="str">
            <v>07.A.017</v>
          </cell>
          <cell r="B106" t="str">
            <v>Passou p/a TABELA N.31 - 07.10.15  - MM-15 - Armário p/ pratos</v>
          </cell>
          <cell r="C106" t="str">
            <v>UN</v>
          </cell>
          <cell r="D106">
            <v>514.13</v>
          </cell>
          <cell r="E106">
            <v>35431</v>
          </cell>
        </row>
        <row r="107">
          <cell r="A107" t="str">
            <v>07.A.018</v>
          </cell>
          <cell r="B107" t="str">
            <v>Passou p/a TABELA N.31 - 07.10.16  - MM-16 - Gabinete p/ bancada de mármore</v>
          </cell>
          <cell r="C107" t="str">
            <v>UN</v>
          </cell>
          <cell r="D107">
            <v>471.31</v>
          </cell>
          <cell r="E107">
            <v>35431</v>
          </cell>
        </row>
        <row r="108">
          <cell r="A108" t="str">
            <v>07.A.019</v>
          </cell>
          <cell r="B108" t="str">
            <v xml:space="preserve">Passou p/a TABELA N.31 - 07.10.63  -MM-03 - Armário modular </v>
          </cell>
          <cell r="C108" t="str">
            <v>UN</v>
          </cell>
          <cell r="D108">
            <v>174.8</v>
          </cell>
          <cell r="E108">
            <v>35431</v>
          </cell>
        </row>
        <row r="109">
          <cell r="A109" t="str">
            <v>07.A.020</v>
          </cell>
          <cell r="B109" t="str">
            <v>Porta de banheiro p/ deficiente físico, conf. detalhe</v>
          </cell>
          <cell r="C109" t="str">
            <v>UN</v>
          </cell>
          <cell r="D109">
            <v>629.30999999999995</v>
          </cell>
          <cell r="E109">
            <v>38899</v>
          </cell>
        </row>
        <row r="110">
          <cell r="A110" t="str">
            <v>07.A.021</v>
          </cell>
          <cell r="B110" t="str">
            <v>Retirada de barca de controle, em madeira, do projetor Zeiss - Planetário Ibirapuera</v>
          </cell>
          <cell r="C110" t="str">
            <v>M2</v>
          </cell>
          <cell r="D110">
            <v>8.06</v>
          </cell>
          <cell r="E110">
            <v>36526</v>
          </cell>
        </row>
        <row r="111">
          <cell r="A111" t="str">
            <v>07.A.022</v>
          </cell>
          <cell r="B111" t="str">
            <v xml:space="preserve">Passou p/a TABELA N.31 - 07.10.35  -Porta p/ armário revestido extern. c/ lamin. melan. </v>
          </cell>
          <cell r="C111" t="str">
            <v>M2</v>
          </cell>
          <cell r="D111">
            <v>63.56</v>
          </cell>
          <cell r="E111">
            <v>35431</v>
          </cell>
        </row>
        <row r="112">
          <cell r="A112" t="str">
            <v>07.A.023</v>
          </cell>
          <cell r="B112" t="str">
            <v>Porta de madeira com chapa de proteção - 92 x 211 cm</v>
          </cell>
          <cell r="C112" t="str">
            <v>UN</v>
          </cell>
          <cell r="D112">
            <v>197.44</v>
          </cell>
          <cell r="E112">
            <v>37408</v>
          </cell>
        </row>
        <row r="113">
          <cell r="A113" t="str">
            <v>07.A.024</v>
          </cell>
          <cell r="B113" t="str">
            <v>PM-03 Porta Lisa Especial em Sanitário p/ Def. Físico 82 X 170 cm</v>
          </cell>
          <cell r="C113" t="str">
            <v>UN</v>
          </cell>
          <cell r="D113">
            <v>257.60000000000002</v>
          </cell>
          <cell r="E113">
            <v>37408</v>
          </cell>
        </row>
        <row r="114">
          <cell r="A114" t="str">
            <v>07.A.025</v>
          </cell>
          <cell r="B114" t="str">
            <v>PM-04 Porta Lisa Especial em Sanitário p/ Def. Físico 82 X 211 cm</v>
          </cell>
          <cell r="C114" t="str">
            <v>UN</v>
          </cell>
          <cell r="D114">
            <v>287.5</v>
          </cell>
          <cell r="E114">
            <v>37408</v>
          </cell>
        </row>
        <row r="115">
          <cell r="A115" t="str">
            <v>07.A.026</v>
          </cell>
          <cell r="B115" t="str">
            <v>Janela fixa - Pq. Pinheirinho d`água</v>
          </cell>
          <cell r="C115" t="str">
            <v>UN</v>
          </cell>
          <cell r="D115">
            <v>73.75</v>
          </cell>
          <cell r="E115">
            <v>37408</v>
          </cell>
        </row>
        <row r="116">
          <cell r="A116" t="str">
            <v>07.A.027</v>
          </cell>
          <cell r="B116" t="str">
            <v>Janela articulada - Pq. Pinheirinho d`água</v>
          </cell>
          <cell r="C116" t="str">
            <v>UN</v>
          </cell>
          <cell r="D116">
            <v>163.89</v>
          </cell>
          <cell r="E116">
            <v>37408</v>
          </cell>
        </row>
        <row r="117">
          <cell r="A117" t="str">
            <v>07.A.028</v>
          </cell>
          <cell r="B117" t="str">
            <v>Portão em madeira - sarrafo de pinho (1,10 x 1,00 m)</v>
          </cell>
          <cell r="C117" t="str">
            <v>UN</v>
          </cell>
          <cell r="D117">
            <v>90.81</v>
          </cell>
          <cell r="E117">
            <v>37408</v>
          </cell>
        </row>
        <row r="118">
          <cell r="A118" t="str">
            <v>07.A.029</v>
          </cell>
          <cell r="B118" t="str">
            <v>Revestimento de laminado melamínico sobre madeira</v>
          </cell>
          <cell r="C118" t="str">
            <v>M2</v>
          </cell>
          <cell r="D118">
            <v>37.68</v>
          </cell>
          <cell r="E118">
            <v>37408</v>
          </cell>
        </row>
        <row r="119">
          <cell r="A119" t="str">
            <v>07.A.030</v>
          </cell>
          <cell r="B119" t="str">
            <v>Demolição de armário</v>
          </cell>
          <cell r="C119" t="str">
            <v>M2</v>
          </cell>
          <cell r="D119">
            <v>2.72</v>
          </cell>
          <cell r="E119">
            <v>37408</v>
          </cell>
        </row>
        <row r="120">
          <cell r="A120" t="str">
            <v>07.A.031</v>
          </cell>
          <cell r="B120" t="str">
            <v>Respiro para armário em latão cromado Ф = 10 cm</v>
          </cell>
          <cell r="C120" t="str">
            <v>UN</v>
          </cell>
          <cell r="D120">
            <v>7.14</v>
          </cell>
          <cell r="E120">
            <v>37408</v>
          </cell>
        </row>
        <row r="121">
          <cell r="A121" t="str">
            <v>07.A.032</v>
          </cell>
          <cell r="B121" t="str">
            <v xml:space="preserve">Esquadria de madeira - tipo maximar </v>
          </cell>
          <cell r="C121" t="str">
            <v>M2</v>
          </cell>
          <cell r="D121">
            <v>378.03</v>
          </cell>
          <cell r="E121">
            <v>39083</v>
          </cell>
        </row>
        <row r="122">
          <cell r="A122" t="str">
            <v>08.0.000</v>
          </cell>
          <cell r="B122" t="str">
            <v>Esquadrias metálicas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08.A.003</v>
          </cell>
          <cell r="B123" t="str">
            <v>Passou p/a TABELA N.31 - 08.03.20 - Alçapão em chapa de ferro c/ porta cadeado</v>
          </cell>
          <cell r="C123" t="str">
            <v>M2</v>
          </cell>
          <cell r="D123">
            <v>122.58</v>
          </cell>
          <cell r="E123">
            <v>35431</v>
          </cell>
        </row>
        <row r="124">
          <cell r="A124" t="str">
            <v>08.A.004</v>
          </cell>
          <cell r="B124" t="str">
            <v>Porta blindada c/ 1,5 mm Pb, acab mad p/ pintura - 0,90 x 2,10 m, 1 fl, compl.</v>
          </cell>
          <cell r="C124" t="str">
            <v>UN</v>
          </cell>
          <cell r="D124">
            <v>1060.2</v>
          </cell>
          <cell r="E124">
            <v>36526</v>
          </cell>
        </row>
        <row r="125">
          <cell r="A125" t="str">
            <v>08.A.005</v>
          </cell>
          <cell r="B125" t="str">
            <v>Retirada e recolocação de tela de proteção</v>
          </cell>
          <cell r="C125" t="str">
            <v>M2</v>
          </cell>
          <cell r="D125">
            <v>16.12</v>
          </cell>
          <cell r="E125">
            <v>36526</v>
          </cell>
        </row>
        <row r="126">
          <cell r="A126" t="str">
            <v>08.A.006</v>
          </cell>
          <cell r="B126" t="str">
            <v>Fornec e coloc porta tip guilhot 70x100cm,malha 1/2"-fio 12,inc rold</v>
          </cell>
          <cell r="C126" t="str">
            <v>UN</v>
          </cell>
          <cell r="D126">
            <v>131.79</v>
          </cell>
          <cell r="E126">
            <v>35431</v>
          </cell>
        </row>
        <row r="127">
          <cell r="A127" t="str">
            <v>08.A.007</v>
          </cell>
          <cell r="B127" t="str">
            <v>Ponto de solda eletrolítica</v>
          </cell>
          <cell r="C127" t="str">
            <v>UN</v>
          </cell>
          <cell r="D127">
            <v>3.12</v>
          </cell>
          <cell r="E127">
            <v>39083</v>
          </cell>
        </row>
        <row r="128">
          <cell r="A128" t="str">
            <v>08.A.008</v>
          </cell>
          <cell r="B128" t="str">
            <v>Folha de porta de correr - Casa da Cultura  -  Pq. Chico Mendes</v>
          </cell>
          <cell r="C128" t="str">
            <v>M2</v>
          </cell>
          <cell r="D128">
            <v>452.08</v>
          </cell>
          <cell r="E128">
            <v>36526</v>
          </cell>
        </row>
        <row r="129">
          <cell r="A129" t="str">
            <v>08.A.009</v>
          </cell>
          <cell r="B129" t="str">
            <v>Suporte para banner - conforme detalhe</v>
          </cell>
          <cell r="C129" t="str">
            <v>UN</v>
          </cell>
          <cell r="D129">
            <v>254.05</v>
          </cell>
          <cell r="E129">
            <v>36526</v>
          </cell>
        </row>
        <row r="130">
          <cell r="A130" t="str">
            <v>08.A.010</v>
          </cell>
          <cell r="B130" t="str">
            <v>Portinhola em chapa de ferro, tipo guilhotina p/ guiche, incl bancada de granito 60x25cm</v>
          </cell>
          <cell r="C130" t="str">
            <v>UN</v>
          </cell>
          <cell r="D130">
            <v>132.49</v>
          </cell>
          <cell r="E130">
            <v>36526</v>
          </cell>
        </row>
        <row r="131">
          <cell r="A131" t="str">
            <v>08.A.011</v>
          </cell>
          <cell r="B131" t="str">
            <v>Veneziana IND. - PVC/Requadro Galvanizado - 3,85x0,45m(ref.50)</v>
          </cell>
          <cell r="C131" t="str">
            <v>Pç</v>
          </cell>
          <cell r="D131">
            <v>161.41999999999999</v>
          </cell>
          <cell r="E131">
            <v>38718</v>
          </cell>
        </row>
        <row r="132">
          <cell r="A132" t="str">
            <v>09.0.000</v>
          </cell>
          <cell r="B132" t="str">
            <v>Instalações elétricas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09.A.001</v>
          </cell>
          <cell r="B133" t="str">
            <v>Fornecimento e instalação da rede elétrica e telefonia - Pq. Independência</v>
          </cell>
          <cell r="C133" t="str">
            <v>%</v>
          </cell>
          <cell r="D133">
            <v>45308.11</v>
          </cell>
          <cell r="E133">
            <v>36526</v>
          </cell>
        </row>
        <row r="134">
          <cell r="A134" t="str">
            <v>09.A.002</v>
          </cell>
          <cell r="B134" t="str">
            <v>Assentamento e instalação da rede elétrica - Pç. Tremembé</v>
          </cell>
          <cell r="C134" t="str">
            <v>GL</v>
          </cell>
          <cell r="D134">
            <v>845.89</v>
          </cell>
          <cell r="E134">
            <v>36526</v>
          </cell>
        </row>
        <row r="135">
          <cell r="A135" t="str">
            <v>09.A.003</v>
          </cell>
          <cell r="B135" t="str">
            <v>Revisão das instalações elétricas - reforma do casarão no Parque do Carmo</v>
          </cell>
          <cell r="C135" t="str">
            <v>GL</v>
          </cell>
          <cell r="D135">
            <v>3218.74</v>
          </cell>
          <cell r="E135">
            <v>36526</v>
          </cell>
        </row>
        <row r="136">
          <cell r="A136" t="str">
            <v>09.A.004</v>
          </cell>
          <cell r="B136" t="str">
            <v>Revisão e subst. - Inst. Eletricas, incl. entrada de energia e pára-raios - Chac. Flores</v>
          </cell>
          <cell r="C136" t="str">
            <v>GL</v>
          </cell>
          <cell r="D136">
            <v>4049.73</v>
          </cell>
          <cell r="E136">
            <v>36526</v>
          </cell>
        </row>
        <row r="137">
          <cell r="A137" t="str">
            <v>09.A.005</v>
          </cell>
          <cell r="B137" t="str">
            <v>Revisão e substituição - Instalações Elétricas, incl. Pára-raios - Pq. Ibirapuera</v>
          </cell>
          <cell r="C137" t="str">
            <v>GL</v>
          </cell>
          <cell r="D137">
            <v>5040</v>
          </cell>
          <cell r="E137">
            <v>36526</v>
          </cell>
        </row>
        <row r="138">
          <cell r="A138" t="str">
            <v>09.A.006</v>
          </cell>
          <cell r="B138" t="str">
            <v>Remoção de torre treliçada estaiada - Pq. Chico Mendes</v>
          </cell>
          <cell r="C138" t="str">
            <v>UN</v>
          </cell>
          <cell r="D138">
            <v>174.39</v>
          </cell>
          <cell r="E138">
            <v>36526</v>
          </cell>
        </row>
        <row r="139">
          <cell r="A139" t="str">
            <v>09.A.007</v>
          </cell>
          <cell r="B139" t="str">
            <v xml:space="preserve">Iluminação c/ poste concr. tub. h liv. = 10m c/ 3 proj. vp/sódio - 250w </v>
          </cell>
          <cell r="C139" t="str">
            <v>CJ</v>
          </cell>
          <cell r="D139">
            <v>1227.1199999999999</v>
          </cell>
          <cell r="E139">
            <v>36526</v>
          </cell>
        </row>
        <row r="140">
          <cell r="A140" t="str">
            <v>09.A.008</v>
          </cell>
          <cell r="B140" t="str">
            <v>Revisão geral e substituição das instalações elétricas - Astrofísica - Pq. Ibirapuera</v>
          </cell>
          <cell r="C140" t="str">
            <v>GL</v>
          </cell>
          <cell r="D140">
            <v>60221.85</v>
          </cell>
          <cell r="E140">
            <v>36526</v>
          </cell>
        </row>
        <row r="141">
          <cell r="A141" t="str">
            <v>09.A.009</v>
          </cell>
          <cell r="B141" t="str">
            <v>Luminária embutida de alum. Pintura eletrost. Branca com 2 lâmpadas fluor. Compact.</v>
          </cell>
          <cell r="C141" t="str">
            <v>UN</v>
          </cell>
          <cell r="D141">
            <v>33.89</v>
          </cell>
          <cell r="E141">
            <v>38108</v>
          </cell>
        </row>
        <row r="142">
          <cell r="A142" t="str">
            <v>09.A.010</v>
          </cell>
          <cell r="B142" t="str">
            <v>Arandela triangular decorativa em chapa de aço. Pintura eletrost. Branca. Vidro temp. jateado</v>
          </cell>
          <cell r="C142" t="str">
            <v>UN</v>
          </cell>
          <cell r="D142">
            <v>30.42</v>
          </cell>
          <cell r="E142">
            <v>38108</v>
          </cell>
        </row>
        <row r="143">
          <cell r="A143" t="str">
            <v>09.A.011</v>
          </cell>
          <cell r="B143" t="str">
            <v>Luminária fluorescente tipo calha, 2 x 40 W</v>
          </cell>
          <cell r="C143" t="str">
            <v>UN</v>
          </cell>
          <cell r="D143">
            <v>134.83000000000001</v>
          </cell>
          <cell r="E143">
            <v>38718</v>
          </cell>
        </row>
        <row r="144">
          <cell r="A144" t="str">
            <v>09.A.012</v>
          </cell>
          <cell r="B144" t="str">
            <v>Poste metálico, padrão ILUME de 7,50 m, fornec. e instalação</v>
          </cell>
          <cell r="C144" t="str">
            <v xml:space="preserve">UN </v>
          </cell>
          <cell r="D144">
            <v>732.94</v>
          </cell>
          <cell r="E144">
            <v>38718</v>
          </cell>
        </row>
        <row r="145">
          <cell r="A145" t="str">
            <v>09.A.013</v>
          </cell>
          <cell r="B145" t="str">
            <v xml:space="preserve">Dispositivo proteção contra surtos elétricos -Classe 2 - 20KA ( 2 fases+ neutro ) </v>
          </cell>
          <cell r="C145" t="str">
            <v>UND</v>
          </cell>
          <cell r="D145">
            <v>76.180000000000007</v>
          </cell>
          <cell r="E145">
            <v>39083</v>
          </cell>
        </row>
        <row r="146">
          <cell r="A146" t="str">
            <v>09.A.014</v>
          </cell>
          <cell r="B146" t="str">
            <v>Cabo telefonico uso interno 10 pares</v>
          </cell>
          <cell r="C146" t="str">
            <v>M</v>
          </cell>
          <cell r="D146">
            <v>2.74</v>
          </cell>
          <cell r="E146">
            <v>38899</v>
          </cell>
        </row>
        <row r="147">
          <cell r="A147" t="str">
            <v>09.A.015</v>
          </cell>
          <cell r="B147" t="str">
            <v>Caixa de passagem chapa metalica c/ tampa parafusada - 15x15x10 cm</v>
          </cell>
          <cell r="C147" t="str">
            <v>UND</v>
          </cell>
          <cell r="D147">
            <v>9.09</v>
          </cell>
          <cell r="E147">
            <v>38899</v>
          </cell>
        </row>
        <row r="148">
          <cell r="A148" t="str">
            <v>09.A.016</v>
          </cell>
          <cell r="B148" t="str">
            <v>Ponto com 2 tomadas  2P+T universal - condulete 3/4" corpo duplo</v>
          </cell>
          <cell r="C148" t="str">
            <v>UND</v>
          </cell>
          <cell r="D148">
            <v>141.22</v>
          </cell>
          <cell r="E148">
            <v>38899</v>
          </cell>
        </row>
        <row r="149">
          <cell r="A149" t="str">
            <v>09.A.017</v>
          </cell>
          <cell r="B149" t="str">
            <v>Ponto com tomada RJ-45 - condulete 3/4"</v>
          </cell>
          <cell r="C149" t="str">
            <v>UND</v>
          </cell>
          <cell r="D149">
            <v>122.58</v>
          </cell>
          <cell r="E149">
            <v>38899</v>
          </cell>
        </row>
        <row r="150">
          <cell r="A150" t="str">
            <v>09.A.018</v>
          </cell>
          <cell r="B150" t="str">
            <v>Ponto com tomada RJ-11 -condulete  3/4"</v>
          </cell>
          <cell r="C150" t="str">
            <v>UND</v>
          </cell>
          <cell r="D150">
            <v>123.91</v>
          </cell>
          <cell r="E150">
            <v>38899</v>
          </cell>
        </row>
        <row r="151">
          <cell r="A151" t="str">
            <v>09.A.019</v>
          </cell>
          <cell r="B151" t="str">
            <v>Ponto com duas tomadas RJ-45 -condulete 3/4" -corpo duplo</v>
          </cell>
          <cell r="C151" t="str">
            <v>UND</v>
          </cell>
          <cell r="D151">
            <v>134.31</v>
          </cell>
          <cell r="E151">
            <v>38899</v>
          </cell>
        </row>
        <row r="152">
          <cell r="A152" t="str">
            <v>09.A.020</v>
          </cell>
          <cell r="B152" t="str">
            <v>Ponto com duas tomadas RJ-11 - condulete 3/4" - corpo duplo</v>
          </cell>
          <cell r="C152" t="str">
            <v>UND</v>
          </cell>
          <cell r="D152">
            <v>130.56</v>
          </cell>
          <cell r="E152">
            <v>38899</v>
          </cell>
        </row>
        <row r="153">
          <cell r="A153" t="str">
            <v>09.A.021</v>
          </cell>
          <cell r="B153" t="str">
            <v>Disjuntor caixa moldada bipolar 60-100A TP europeu</v>
          </cell>
          <cell r="C153" t="str">
            <v>UND</v>
          </cell>
          <cell r="D153">
            <v>152.62</v>
          </cell>
          <cell r="E153">
            <v>39083</v>
          </cell>
        </row>
        <row r="154">
          <cell r="A154" t="str">
            <v>09.A.022</v>
          </cell>
          <cell r="B154" t="str">
            <v>Luminaria sobrepor c/ refletor parab Altena c/ 2 lamp fluoresc 36w c/ soquete e reator alto fator potencia 115v/60hz</v>
          </cell>
          <cell r="C154" t="str">
            <v>UND</v>
          </cell>
          <cell r="D154">
            <v>1019.23</v>
          </cell>
          <cell r="E154">
            <v>38899</v>
          </cell>
        </row>
        <row r="155">
          <cell r="A155" t="str">
            <v>09.A.023</v>
          </cell>
          <cell r="B155" t="str">
            <v>Luminaria sobrepor Altena equip teseo c/ vidro 2 lamp fluoresc compactas dupla 26w c/ soquete reator alto fator de potencia</v>
          </cell>
          <cell r="C155" t="str">
            <v>UND</v>
          </cell>
          <cell r="D155">
            <v>640.91</v>
          </cell>
          <cell r="E155">
            <v>38899</v>
          </cell>
        </row>
        <row r="156">
          <cell r="A156" t="str">
            <v>09.A.024</v>
          </cell>
          <cell r="B156" t="str">
            <v>Spot altena pulsar c/ proteção anti ofuscante c/ lamp multi vapor metal TS 150w c/ soquetes reator ignitor alto fator pot 230v-60hz</v>
          </cell>
          <cell r="C156" t="str">
            <v>UND</v>
          </cell>
          <cell r="D156">
            <v>450.64</v>
          </cell>
          <cell r="E156">
            <v>38899</v>
          </cell>
        </row>
        <row r="157">
          <cell r="A157" t="str">
            <v>09.A.025</v>
          </cell>
          <cell r="B157" t="str">
            <v>Projetor altena MX 70V2 c/ lamp multi vapor metal. 70w c/ soquete reator ignitor alto fator potencia 230v-60hz</v>
          </cell>
          <cell r="C157" t="str">
            <v>UND</v>
          </cell>
          <cell r="D157">
            <v>803.35</v>
          </cell>
          <cell r="E157">
            <v>38899</v>
          </cell>
        </row>
        <row r="158">
          <cell r="A158" t="str">
            <v>09.A.026</v>
          </cell>
          <cell r="B158" t="str">
            <v>Luminaria embutir altena LPA 09125 c/ lampada halogena 20 50w/30°c transf 115v/12v</v>
          </cell>
          <cell r="C158" t="str">
            <v>UND</v>
          </cell>
          <cell r="D158">
            <v>65.59</v>
          </cell>
          <cell r="E158">
            <v>38899</v>
          </cell>
        </row>
        <row r="159">
          <cell r="A159" t="str">
            <v>09.A.027</v>
          </cell>
          <cell r="B159" t="str">
            <v>Luminaria sobrep altena SS 6232 c/ refletor parab c/ 2 lamp fluoresc 32w c/ soquete reator eletr partida rapida alto fator 115v-60hz</v>
          </cell>
          <cell r="C159" t="str">
            <v>UND</v>
          </cell>
          <cell r="D159">
            <v>432.43</v>
          </cell>
          <cell r="E159">
            <v>38899</v>
          </cell>
        </row>
        <row r="160">
          <cell r="A160" t="str">
            <v>09.A.028</v>
          </cell>
          <cell r="B160" t="str">
            <v>Spot altena LSA 9200 PHEBO c/ lamp halogena 75w/115v/60hz c/ soquete</v>
          </cell>
          <cell r="C160" t="str">
            <v>UND</v>
          </cell>
          <cell r="D160">
            <v>97.82</v>
          </cell>
          <cell r="E160">
            <v>38899</v>
          </cell>
        </row>
        <row r="161">
          <cell r="A161" t="str">
            <v>09.A.029</v>
          </cell>
          <cell r="B161" t="str">
            <v>POSTE EM TUBO GALV. PINT. C/ 2 LUMINÁRIAS AI ANODIZADAS E ACESSÓRIOS</v>
          </cell>
          <cell r="C161" t="str">
            <v xml:space="preserve">UN </v>
          </cell>
          <cell r="D161">
            <v>708.91</v>
          </cell>
          <cell r="E161">
            <v>39083</v>
          </cell>
        </row>
        <row r="162">
          <cell r="A162" t="str">
            <v>09.A.030</v>
          </cell>
          <cell r="B162" t="str">
            <v>POSTE EM TUBO GALV. PINT. C/ LUMINÁRIA TIPO PÉTALA EM  AI ANODIZADO PRETO H=4,5 M</v>
          </cell>
          <cell r="C162" t="str">
            <v xml:space="preserve">UN </v>
          </cell>
          <cell r="D162">
            <v>598.26</v>
          </cell>
          <cell r="E162">
            <v>39083</v>
          </cell>
        </row>
        <row r="163">
          <cell r="A163" t="str">
            <v>09.A.031</v>
          </cell>
          <cell r="B163" t="str">
            <v>Armação pressbow com 3 isoladores</v>
          </cell>
          <cell r="C163" t="str">
            <v xml:space="preserve">UN </v>
          </cell>
          <cell r="D163">
            <v>22.67</v>
          </cell>
          <cell r="E163">
            <v>39083</v>
          </cell>
        </row>
        <row r="164">
          <cell r="A164" t="str">
            <v>09.A.032</v>
          </cell>
          <cell r="B164" t="str">
            <v>Braçadeira para fixação de eletroduto</v>
          </cell>
          <cell r="C164" t="str">
            <v xml:space="preserve">UN </v>
          </cell>
          <cell r="D164">
            <v>2.91</v>
          </cell>
          <cell r="E164">
            <v>39083</v>
          </cell>
        </row>
        <row r="165">
          <cell r="A165" t="str">
            <v>09.A.033</v>
          </cell>
          <cell r="B165" t="str">
            <v>Poste de entrada de energia duplo "T" - 7,5 m / 200 DAN</v>
          </cell>
          <cell r="C165" t="str">
            <v xml:space="preserve">UN </v>
          </cell>
          <cell r="D165">
            <v>401.74</v>
          </cell>
          <cell r="E165">
            <v>39083</v>
          </cell>
        </row>
        <row r="166">
          <cell r="A166" t="str">
            <v>09.A.034</v>
          </cell>
          <cell r="B166" t="str">
            <v>Caixa de entrada de energia tipo "T" - 90X60 cm padrão eletropaulo</v>
          </cell>
          <cell r="C166" t="str">
            <v xml:space="preserve">UN </v>
          </cell>
          <cell r="D166">
            <v>258.57</v>
          </cell>
          <cell r="E166">
            <v>39083</v>
          </cell>
        </row>
        <row r="167">
          <cell r="A167" t="str">
            <v>09.A.035</v>
          </cell>
          <cell r="B167" t="str">
            <v>Haste de aço galvanizado - 2"x 3 m</v>
          </cell>
          <cell r="C167" t="str">
            <v xml:space="preserve">UN </v>
          </cell>
          <cell r="D167">
            <v>113.84</v>
          </cell>
          <cell r="E167">
            <v>39083</v>
          </cell>
        </row>
        <row r="168">
          <cell r="A168" t="str">
            <v>09.A.036</v>
          </cell>
          <cell r="B168" t="str">
            <v>Braçadeira de aço galvanizado - 3"</v>
          </cell>
          <cell r="C168" t="str">
            <v xml:space="preserve">UN </v>
          </cell>
          <cell r="D168">
            <v>6.34</v>
          </cell>
          <cell r="E168">
            <v>39083</v>
          </cell>
        </row>
        <row r="169">
          <cell r="A169" t="str">
            <v>09.A.037</v>
          </cell>
          <cell r="B169" t="str">
            <v>Estação Transformadora de IP Simples - 15 kVA, conforme detalhe de ILUME</v>
          </cell>
          <cell r="C169" t="str">
            <v xml:space="preserve">UN </v>
          </cell>
          <cell r="D169">
            <v>3392.44</v>
          </cell>
          <cell r="E169">
            <v>39083</v>
          </cell>
        </row>
        <row r="170">
          <cell r="A170" t="str">
            <v>09.A.038</v>
          </cell>
          <cell r="B170" t="str">
            <v>Poste de aço H=10,0 m, 1 lumin. c/ lâmp. Vapor de sódio 250 w - Padrão ILUME</v>
          </cell>
          <cell r="C170" t="str">
            <v xml:space="preserve">UN </v>
          </cell>
          <cell r="D170">
            <v>1461.43</v>
          </cell>
          <cell r="E170">
            <v>39083</v>
          </cell>
        </row>
        <row r="171">
          <cell r="A171" t="str">
            <v>09.A.039</v>
          </cell>
          <cell r="B171" t="str">
            <v>Poste de aço H=7,50 m, 1 lumin. c/ lâmp. Vapor de sódio 150 w - Padrão ILUME</v>
          </cell>
          <cell r="C171" t="str">
            <v xml:space="preserve">UN </v>
          </cell>
          <cell r="D171">
            <v>1035.56</v>
          </cell>
          <cell r="E171">
            <v>39083</v>
          </cell>
        </row>
        <row r="172">
          <cell r="A172" t="str">
            <v>09.A.040</v>
          </cell>
          <cell r="B172" t="str">
            <v>Poste de aço H=7,50 m, 2 lumin. c/ lâmp. Vapor de sódio 150 w - Padrão ILUME</v>
          </cell>
          <cell r="C172" t="str">
            <v xml:space="preserve">UN </v>
          </cell>
          <cell r="D172">
            <v>1357.38</v>
          </cell>
          <cell r="E172">
            <v>39083</v>
          </cell>
        </row>
        <row r="173">
          <cell r="A173" t="str">
            <v>09.A.041</v>
          </cell>
          <cell r="B173" t="str">
            <v>Poste de aço H=10,0 m, 3 lumin. c/ lâmp. Vapor de sódio 150 w - Padrão ILUME</v>
          </cell>
          <cell r="C173" t="str">
            <v xml:space="preserve">UN </v>
          </cell>
          <cell r="D173">
            <v>2105.6</v>
          </cell>
          <cell r="E173">
            <v>39083</v>
          </cell>
        </row>
        <row r="174">
          <cell r="A174" t="str">
            <v>09.A.042</v>
          </cell>
          <cell r="B174" t="str">
            <v>Comando de IP (CG07) para 7,5 kVA e rede duplex</v>
          </cell>
          <cell r="C174" t="str">
            <v xml:space="preserve">UN </v>
          </cell>
          <cell r="D174">
            <v>1045.5999999999999</v>
          </cell>
          <cell r="E174">
            <v>39083</v>
          </cell>
        </row>
        <row r="175">
          <cell r="A175" t="str">
            <v>09.A.043</v>
          </cell>
          <cell r="B175" t="str">
            <v>Aterramento de 1 haste (H1)</v>
          </cell>
          <cell r="C175" t="str">
            <v xml:space="preserve">UN </v>
          </cell>
          <cell r="D175">
            <v>33.090000000000003</v>
          </cell>
          <cell r="E175">
            <v>39083</v>
          </cell>
        </row>
        <row r="176">
          <cell r="A176" t="str">
            <v>09.A.044</v>
          </cell>
          <cell r="B176" t="str">
            <v>Aterramento de 3 haste (H3)</v>
          </cell>
          <cell r="C176" t="str">
            <v xml:space="preserve">UN </v>
          </cell>
          <cell r="D176">
            <v>118.32</v>
          </cell>
          <cell r="E176">
            <v>39083</v>
          </cell>
        </row>
        <row r="177">
          <cell r="A177" t="str">
            <v>09.A.045</v>
          </cell>
          <cell r="B177" t="str">
            <v>Base tipo SP-21</v>
          </cell>
          <cell r="C177" t="str">
            <v xml:space="preserve">UN </v>
          </cell>
          <cell r="D177">
            <v>237.07</v>
          </cell>
          <cell r="E177">
            <v>39083</v>
          </cell>
        </row>
        <row r="178">
          <cell r="A178" t="str">
            <v>09.A.046</v>
          </cell>
          <cell r="B178" t="str">
            <v>Ponto de transição simples (PT)</v>
          </cell>
          <cell r="C178" t="str">
            <v xml:space="preserve">UN </v>
          </cell>
          <cell r="D178">
            <v>130.76</v>
          </cell>
          <cell r="E178">
            <v>39083</v>
          </cell>
        </row>
        <row r="179">
          <cell r="A179" t="str">
            <v>09.A.047</v>
          </cell>
          <cell r="B179" t="str">
            <v>Entrada de Energia e Telefone - 73kVA (Rede Estrela com Neutro)</v>
          </cell>
          <cell r="C179" t="str">
            <v xml:space="preserve">UN </v>
          </cell>
          <cell r="D179">
            <v>5641.19</v>
          </cell>
          <cell r="E179">
            <v>39083</v>
          </cell>
        </row>
        <row r="180">
          <cell r="A180" t="str">
            <v>09.A.048</v>
          </cell>
          <cell r="B180" t="str">
            <v>Entrada de Energia e Telefone - 38kVA (Rede Delta com Neutro)</v>
          </cell>
          <cell r="C180" t="str">
            <v xml:space="preserve">UN </v>
          </cell>
          <cell r="D180">
            <v>4726.3</v>
          </cell>
          <cell r="E180">
            <v>39083</v>
          </cell>
        </row>
        <row r="181">
          <cell r="A181" t="str">
            <v>09.A.049</v>
          </cell>
          <cell r="B181" t="str">
            <v>Entrada de Energia e Telefone - 65kVA (Rede Estrela com Neutro)</v>
          </cell>
          <cell r="C181" t="str">
            <v xml:space="preserve">UN </v>
          </cell>
          <cell r="D181">
            <v>4726.3</v>
          </cell>
          <cell r="E181">
            <v>39083</v>
          </cell>
        </row>
        <row r="182">
          <cell r="A182" t="str">
            <v>09.A.050</v>
          </cell>
          <cell r="B182" t="str">
            <v>Caixa E-Padrão Eletropaulo</v>
          </cell>
          <cell r="C182" t="str">
            <v xml:space="preserve">UN </v>
          </cell>
          <cell r="D182">
            <v>103.88</v>
          </cell>
          <cell r="E182">
            <v>39084</v>
          </cell>
        </row>
        <row r="183">
          <cell r="A183" t="str">
            <v>09.A.051</v>
          </cell>
          <cell r="B183" t="str">
            <v>Entrada de Energia -Caixa E- 19kVA-Categoria B6</v>
          </cell>
          <cell r="C183" t="str">
            <v xml:space="preserve">UN </v>
          </cell>
          <cell r="D183">
            <v>1167.3900000000001</v>
          </cell>
          <cell r="E183">
            <v>39085</v>
          </cell>
        </row>
        <row r="184">
          <cell r="A184" t="str">
            <v>09.A.052</v>
          </cell>
          <cell r="B184" t="str">
            <v>Disjuntor caixa moldada tripolar 100A -TP europeu</v>
          </cell>
          <cell r="C184" t="str">
            <v xml:space="preserve">UN </v>
          </cell>
          <cell r="D184">
            <v>209.74</v>
          </cell>
          <cell r="E184">
            <v>39083</v>
          </cell>
        </row>
        <row r="185">
          <cell r="A185" t="str">
            <v>09.A.053</v>
          </cell>
          <cell r="B185" t="str">
            <v>Disjuntor caixa moldada tripolar 63A- tipo europeu</v>
          </cell>
          <cell r="C185" t="str">
            <v xml:space="preserve">UN </v>
          </cell>
          <cell r="D185">
            <v>59.98</v>
          </cell>
          <cell r="E185">
            <v>39083</v>
          </cell>
        </row>
        <row r="186">
          <cell r="A186" t="str">
            <v>09.A.054</v>
          </cell>
          <cell r="B186" t="str">
            <v>Contator 20A- 2NA- 220 V</v>
          </cell>
          <cell r="C186" t="str">
            <v xml:space="preserve">UN </v>
          </cell>
          <cell r="D186">
            <v>90.63</v>
          </cell>
          <cell r="E186">
            <v>39083</v>
          </cell>
        </row>
        <row r="187">
          <cell r="A187" t="str">
            <v>09.A.055</v>
          </cell>
          <cell r="B187" t="str">
            <v>Disjuntor Tripolar 80A- Tipo Europeu</v>
          </cell>
          <cell r="C187" t="str">
            <v xml:space="preserve">UN </v>
          </cell>
          <cell r="D187">
            <v>68.33</v>
          </cell>
          <cell r="E187">
            <v>39083</v>
          </cell>
        </row>
        <row r="188">
          <cell r="A188" t="str">
            <v>09.A.056</v>
          </cell>
          <cell r="B188" t="str">
            <v>Disjuntor Bipolar 80A- Tipo Europeu</v>
          </cell>
          <cell r="C188" t="str">
            <v xml:space="preserve">UN </v>
          </cell>
          <cell r="D188">
            <v>62.58</v>
          </cell>
          <cell r="E188">
            <v>39083</v>
          </cell>
        </row>
        <row r="189">
          <cell r="A189" t="str">
            <v>10.0.000</v>
          </cell>
          <cell r="B189" t="str">
            <v>Instalações hidro-sanitárias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10.A.001</v>
          </cell>
          <cell r="B190" t="str">
            <v>Buzinote de PVC rígido - linha d'água 2"</v>
          </cell>
          <cell r="C190" t="str">
            <v>UN</v>
          </cell>
          <cell r="D190">
            <v>20.71</v>
          </cell>
          <cell r="E190">
            <v>38718</v>
          </cell>
        </row>
        <row r="191">
          <cell r="A191" t="str">
            <v>10.A.003</v>
          </cell>
          <cell r="B191" t="str">
            <v>Barbacãs de PVC rígido - 2"</v>
          </cell>
          <cell r="C191" t="str">
            <v>M</v>
          </cell>
          <cell r="D191">
            <v>11.74</v>
          </cell>
          <cell r="E191">
            <v>37408</v>
          </cell>
        </row>
        <row r="192">
          <cell r="A192" t="str">
            <v>10.A.004</v>
          </cell>
          <cell r="B192" t="str">
            <v>Barbacãs de PVC rígido - 3"</v>
          </cell>
          <cell r="C192" t="str">
            <v>M</v>
          </cell>
          <cell r="D192">
            <v>12.46</v>
          </cell>
          <cell r="E192">
            <v>37408</v>
          </cell>
        </row>
        <row r="193">
          <cell r="A193" t="str">
            <v>10.A.005</v>
          </cell>
          <cell r="B193" t="str">
            <v>Barbacãs de PVC rígido - 4"</v>
          </cell>
          <cell r="C193" t="str">
            <v>M</v>
          </cell>
          <cell r="D193">
            <v>13.15</v>
          </cell>
          <cell r="E193">
            <v>37408</v>
          </cell>
        </row>
        <row r="194">
          <cell r="A194" t="str">
            <v>10.A.008</v>
          </cell>
          <cell r="B194" t="str">
            <v>Passou p/a TABELA N.31 - 17.05.21 - Barras de apoio p/deficiente físico</v>
          </cell>
          <cell r="C194" t="str">
            <v>UN</v>
          </cell>
          <cell r="D194">
            <v>32.35</v>
          </cell>
          <cell r="E194">
            <v>35431</v>
          </cell>
        </row>
        <row r="195">
          <cell r="A195" t="str">
            <v>10.A.020</v>
          </cell>
          <cell r="B195" t="str">
            <v>Passou p/a TABELA N.31 - 10.11.86 - Canaleta para águas pluviais (l = 30 cm) tipo FDE - CA01</v>
          </cell>
          <cell r="C195" t="str">
            <v>M</v>
          </cell>
          <cell r="D195">
            <v>37.380000000000003</v>
          </cell>
          <cell r="E195">
            <v>35431</v>
          </cell>
        </row>
        <row r="196">
          <cell r="A196" t="str">
            <v>10.A.027</v>
          </cell>
          <cell r="B196" t="str">
            <v>Reserv. 10.000 L - pré-mold. alt. aprox. = 9,0 m c/escada marinheiro</v>
          </cell>
          <cell r="C196" t="str">
            <v>UN</v>
          </cell>
          <cell r="D196">
            <v>11660.53</v>
          </cell>
          <cell r="E196">
            <v>36526</v>
          </cell>
        </row>
        <row r="197">
          <cell r="A197" t="str">
            <v>10.A.028</v>
          </cell>
          <cell r="B197" t="str">
            <v>Cavalete de entrada - 2"</v>
          </cell>
          <cell r="C197" t="str">
            <v>UN</v>
          </cell>
          <cell r="D197">
            <v>95.05</v>
          </cell>
          <cell r="E197">
            <v>35431</v>
          </cell>
        </row>
        <row r="198">
          <cell r="A198" t="str">
            <v>10.A.029</v>
          </cell>
          <cell r="B198" t="str">
            <v>Cuba simples de aço inox n.18 - 600x600x300 mm</v>
          </cell>
          <cell r="C198" t="str">
            <v>UN</v>
          </cell>
          <cell r="D198">
            <v>153.68</v>
          </cell>
          <cell r="E198">
            <v>35431</v>
          </cell>
        </row>
        <row r="199">
          <cell r="A199" t="str">
            <v>10.A.030</v>
          </cell>
          <cell r="B199" t="str">
            <v>Retirada de tampo úmido</v>
          </cell>
          <cell r="C199" t="str">
            <v>M2</v>
          </cell>
          <cell r="D199">
            <v>2.0099999999999998</v>
          </cell>
          <cell r="E199">
            <v>36526</v>
          </cell>
        </row>
        <row r="200">
          <cell r="A200" t="str">
            <v>10.A.031</v>
          </cell>
          <cell r="B200" t="str">
            <v>Passou p/a TABELA N.31 - 10.11.73 - Canaleta de concreto, conforme det. QD-14</v>
          </cell>
          <cell r="C200" t="str">
            <v>M</v>
          </cell>
          <cell r="D200">
            <v>59.79</v>
          </cell>
          <cell r="E200">
            <v>35431</v>
          </cell>
        </row>
        <row r="201">
          <cell r="A201" t="str">
            <v>10.A.032</v>
          </cell>
          <cell r="B201" t="str">
            <v>Canaleta de concreto 1/2 cana diâm = 40 cm</v>
          </cell>
          <cell r="C201" t="str">
            <v>M</v>
          </cell>
          <cell r="D201">
            <v>15.51</v>
          </cell>
          <cell r="E201">
            <v>36526</v>
          </cell>
        </row>
        <row r="202">
          <cell r="A202" t="str">
            <v>10.A.033</v>
          </cell>
          <cell r="B202" t="str">
            <v>Grelha de concreto para canaleta - L = 40 cm</v>
          </cell>
          <cell r="C202" t="str">
            <v>M</v>
          </cell>
          <cell r="D202">
            <v>17.739999999999998</v>
          </cell>
          <cell r="E202">
            <v>39083</v>
          </cell>
        </row>
        <row r="203">
          <cell r="A203" t="str">
            <v>10.A.034</v>
          </cell>
          <cell r="B203" t="str">
            <v>Bebedouro em concreto - Parque Vila do Rodeio</v>
          </cell>
          <cell r="C203" t="str">
            <v>UN</v>
          </cell>
          <cell r="D203">
            <v>198.67</v>
          </cell>
          <cell r="E203">
            <v>38718</v>
          </cell>
        </row>
        <row r="204">
          <cell r="A204" t="str">
            <v>10.A.035</v>
          </cell>
          <cell r="B204" t="str">
            <v>Torneira com temporizador - Docol Pressmatic ou similar</v>
          </cell>
          <cell r="C204" t="str">
            <v>UN</v>
          </cell>
          <cell r="D204">
            <v>188.21</v>
          </cell>
          <cell r="E204">
            <v>39083</v>
          </cell>
        </row>
        <row r="205">
          <cell r="A205" t="str">
            <v>10.A.036</v>
          </cell>
          <cell r="B205" t="str">
            <v>Passou p/a TABELA N.31 - 10.11.76 - Canaleta de concreto 1/2 cana diâm = 30 cm</v>
          </cell>
          <cell r="C205" t="str">
            <v>M</v>
          </cell>
          <cell r="D205">
            <v>15.24</v>
          </cell>
          <cell r="E205">
            <v>35431</v>
          </cell>
        </row>
        <row r="206">
          <cell r="A206" t="str">
            <v>10.A.037</v>
          </cell>
          <cell r="B206" t="str">
            <v>Escada hidráulica de concreto com poço, 06 degraus e talude 3:2</v>
          </cell>
          <cell r="C206" t="str">
            <v>UN</v>
          </cell>
          <cell r="D206">
            <v>356.25</v>
          </cell>
          <cell r="E206">
            <v>35431</v>
          </cell>
        </row>
        <row r="207">
          <cell r="A207" t="str">
            <v>10.A.038</v>
          </cell>
          <cell r="B207" t="str">
            <v>Esgotamento d'água com bomba submersa</v>
          </cell>
          <cell r="C207" t="str">
            <v>PH</v>
          </cell>
          <cell r="D207">
            <v>0.37</v>
          </cell>
          <cell r="E207">
            <v>35431</v>
          </cell>
        </row>
        <row r="208">
          <cell r="A208" t="str">
            <v>10.A.039</v>
          </cell>
          <cell r="B208" t="str">
            <v>Lavatório c/ torneira, louça branca, meia coluna, p/ sanit. def. físico</v>
          </cell>
          <cell r="C208" t="str">
            <v>UN</v>
          </cell>
          <cell r="D208">
            <v>443.26</v>
          </cell>
          <cell r="E208">
            <v>38899</v>
          </cell>
        </row>
        <row r="209">
          <cell r="A209" t="str">
            <v>10.A.041</v>
          </cell>
          <cell r="B209" t="str">
            <v>Retirada ou recolocação de barra de apoio</v>
          </cell>
          <cell r="C209" t="str">
            <v>UN</v>
          </cell>
          <cell r="D209">
            <v>5.88</v>
          </cell>
          <cell r="E209">
            <v>36526</v>
          </cell>
        </row>
        <row r="210">
          <cell r="A210" t="str">
            <v>10.A.042</v>
          </cell>
          <cell r="B210" t="str">
            <v>Retirada de porta-sabonete líquido e toalheiro</v>
          </cell>
          <cell r="C210" t="str">
            <v>UN</v>
          </cell>
          <cell r="D210">
            <v>1.44</v>
          </cell>
          <cell r="E210">
            <v>36526</v>
          </cell>
        </row>
        <row r="211">
          <cell r="A211" t="str">
            <v>10.A.043</v>
          </cell>
          <cell r="B211" t="str">
            <v xml:space="preserve">Recolocação de mictório em inox </v>
          </cell>
          <cell r="C211" t="str">
            <v>UN</v>
          </cell>
          <cell r="D211">
            <v>20.92</v>
          </cell>
          <cell r="E211">
            <v>36526</v>
          </cell>
        </row>
        <row r="212">
          <cell r="A212" t="str">
            <v>10.A.044</v>
          </cell>
          <cell r="B212" t="str">
            <v>Recolocação de porta-sabonete líquido e toalheiro</v>
          </cell>
          <cell r="C212" t="str">
            <v>UN</v>
          </cell>
          <cell r="D212">
            <v>3.11</v>
          </cell>
          <cell r="E212">
            <v>36526</v>
          </cell>
        </row>
        <row r="213">
          <cell r="A213" t="str">
            <v>10.A.045</v>
          </cell>
          <cell r="B213" t="str">
            <v>Retirada de lavatório ou mictório em inox</v>
          </cell>
          <cell r="C213" t="str">
            <v>UN</v>
          </cell>
          <cell r="D213">
            <v>8.6999999999999993</v>
          </cell>
          <cell r="E213">
            <v>36526</v>
          </cell>
        </row>
        <row r="214">
          <cell r="A214" t="str">
            <v>10.A.054</v>
          </cell>
          <cell r="B214" t="str">
            <v>Caixa d`água cilindrica de fibra de vidro - capacidade 500 litros</v>
          </cell>
          <cell r="C214" t="str">
            <v>UN</v>
          </cell>
          <cell r="D214">
            <v>307.19</v>
          </cell>
          <cell r="E214">
            <v>37408</v>
          </cell>
        </row>
        <row r="215">
          <cell r="A215" t="str">
            <v>10.A.055</v>
          </cell>
          <cell r="B215" t="str">
            <v>Caixa d`água cilindrica de fibra de vidro - capacidade 700 litros</v>
          </cell>
          <cell r="C215" t="str">
            <v>UN</v>
          </cell>
          <cell r="D215">
            <v>275.31</v>
          </cell>
          <cell r="E215">
            <v>36526</v>
          </cell>
        </row>
        <row r="216">
          <cell r="A216" t="str">
            <v>10.A.056</v>
          </cell>
          <cell r="B216" t="str">
            <v>Caixa d`água cilindrica de fibra de vidro - capacidade 1000 litros</v>
          </cell>
          <cell r="C216" t="str">
            <v>UN</v>
          </cell>
          <cell r="D216">
            <v>297.57</v>
          </cell>
          <cell r="E216">
            <v>36526</v>
          </cell>
        </row>
        <row r="217">
          <cell r="A217" t="str">
            <v>10.A.057</v>
          </cell>
          <cell r="B217" t="str">
            <v>Passou p/a TABELA N.31 - 10.07.80 - HD-10 INSTALAÇÃO P/ 2 BUJÕES GLP 13 KG EXCLUSIVE ABRIGO</v>
          </cell>
          <cell r="C217" t="str">
            <v>UN</v>
          </cell>
          <cell r="D217">
            <v>21.4</v>
          </cell>
          <cell r="E217">
            <v>36526</v>
          </cell>
        </row>
        <row r="218">
          <cell r="A218" t="str">
            <v>10.A.058</v>
          </cell>
          <cell r="B218" t="str">
            <v>Can-6  Canaleta c/ grelha, em concreto - L=30 cm</v>
          </cell>
          <cell r="C218" t="str">
            <v>M</v>
          </cell>
          <cell r="D218">
            <v>56.11</v>
          </cell>
          <cell r="E218">
            <v>38718</v>
          </cell>
        </row>
        <row r="219">
          <cell r="A219" t="str">
            <v>10.A.059</v>
          </cell>
          <cell r="B219" t="str">
            <v>Revisão das instalações hidraúlicas - reforma do casarão no Parque do Carmo</v>
          </cell>
          <cell r="C219" t="str">
            <v>GL</v>
          </cell>
          <cell r="D219">
            <v>3218.74</v>
          </cell>
          <cell r="E219">
            <v>36526</v>
          </cell>
        </row>
        <row r="220">
          <cell r="A220" t="str">
            <v>10.A.060</v>
          </cell>
          <cell r="B220" t="str">
            <v>HZ - 01   Lavatório / bebedouro revestido c/ azulejos</v>
          </cell>
          <cell r="C220" t="str">
            <v>M</v>
          </cell>
          <cell r="D220">
            <v>112.08</v>
          </cell>
          <cell r="E220">
            <v>36526</v>
          </cell>
        </row>
        <row r="221">
          <cell r="A221" t="str">
            <v>10.A.061</v>
          </cell>
          <cell r="B221" t="str">
            <v>Assento articulado p/ banho - def. físico - Deca ou similar</v>
          </cell>
          <cell r="C221" t="str">
            <v>UN</v>
          </cell>
          <cell r="D221">
            <v>907.12</v>
          </cell>
          <cell r="E221">
            <v>37408</v>
          </cell>
        </row>
        <row r="222">
          <cell r="A222" t="str">
            <v>10.A.062</v>
          </cell>
          <cell r="B222" t="str">
            <v>Barra de apoio p/ def. físico em aço inox em L p/ chuveiro</v>
          </cell>
          <cell r="C222" t="str">
            <v>UN</v>
          </cell>
          <cell r="D222">
            <v>204.8</v>
          </cell>
          <cell r="E222">
            <v>37408</v>
          </cell>
        </row>
        <row r="223">
          <cell r="A223" t="str">
            <v>10.A.063</v>
          </cell>
          <cell r="B223" t="str">
            <v>Retirada de chuveiro</v>
          </cell>
          <cell r="C223" t="str">
            <v>UN</v>
          </cell>
          <cell r="D223">
            <v>1.21</v>
          </cell>
          <cell r="E223">
            <v>36526</v>
          </cell>
        </row>
        <row r="224">
          <cell r="A224" t="str">
            <v>10.A.064</v>
          </cell>
          <cell r="B224" t="str">
            <v>Fornec. e instal. de micro aspersor , mod. Invertido , setorial (90,180,360 graus), em Ripado - viveiro Maneq. Lopes</v>
          </cell>
          <cell r="C224" t="str">
            <v>UN</v>
          </cell>
          <cell r="D224">
            <v>9.16</v>
          </cell>
          <cell r="E224">
            <v>38108</v>
          </cell>
        </row>
        <row r="225">
          <cell r="A225" t="str">
            <v>10.A.065</v>
          </cell>
          <cell r="B225" t="str">
            <v>Canaleta meia cana, em concreto d = 40 cm</v>
          </cell>
          <cell r="C225" t="str">
            <v>M</v>
          </cell>
          <cell r="D225">
            <v>23.55</v>
          </cell>
          <cell r="E225">
            <v>37408</v>
          </cell>
        </row>
        <row r="226">
          <cell r="A226" t="str">
            <v>10.A.066</v>
          </cell>
          <cell r="B226" t="str">
            <v>Canaleta meia cana, em concreto d = 50 cm</v>
          </cell>
          <cell r="C226" t="str">
            <v>M</v>
          </cell>
          <cell r="D226">
            <v>30.85</v>
          </cell>
          <cell r="E226">
            <v>37408</v>
          </cell>
        </row>
        <row r="227">
          <cell r="A227" t="str">
            <v>10.A.067</v>
          </cell>
          <cell r="B227" t="str">
            <v>Canaleta meia cana, em concreto d = 60 cm</v>
          </cell>
          <cell r="C227" t="str">
            <v>M</v>
          </cell>
          <cell r="D227">
            <v>47.68</v>
          </cell>
          <cell r="E227">
            <v>38718</v>
          </cell>
        </row>
        <row r="228">
          <cell r="A228" t="str">
            <v>10.A.068</v>
          </cell>
          <cell r="B228" t="str">
            <v xml:space="preserve">Barra de apoio p/ def. físico em aço inox c = 45 cm </v>
          </cell>
          <cell r="C228" t="str">
            <v>UN</v>
          </cell>
          <cell r="D228">
            <v>134.80000000000001</v>
          </cell>
          <cell r="E228">
            <v>37408</v>
          </cell>
        </row>
        <row r="229">
          <cell r="A229" t="str">
            <v>10.A.069</v>
          </cell>
          <cell r="B229" t="str">
            <v xml:space="preserve">Barra de apoio p/ def. físico em aço inox c = 80 cm </v>
          </cell>
          <cell r="C229" t="str">
            <v>UN</v>
          </cell>
          <cell r="D229">
            <v>132.66</v>
          </cell>
          <cell r="E229">
            <v>37408</v>
          </cell>
        </row>
        <row r="230">
          <cell r="A230" t="str">
            <v>10.A.070</v>
          </cell>
          <cell r="B230" t="str">
            <v xml:space="preserve">Barra de apoio p/ def. físico em aço inox c = 90 cm </v>
          </cell>
          <cell r="C230" t="str">
            <v>UN</v>
          </cell>
          <cell r="D230">
            <v>144.6</v>
          </cell>
          <cell r="E230">
            <v>37408</v>
          </cell>
        </row>
        <row r="231">
          <cell r="A231" t="str">
            <v>10.A.071</v>
          </cell>
          <cell r="B231" t="str">
            <v xml:space="preserve">Cadeira retrátil em madeira p/ def. físico </v>
          </cell>
          <cell r="C231" t="str">
            <v>UN</v>
          </cell>
          <cell r="D231">
            <v>57.86</v>
          </cell>
          <cell r="E231">
            <v>38108</v>
          </cell>
        </row>
        <row r="232">
          <cell r="A232" t="str">
            <v>10.A.072</v>
          </cell>
          <cell r="B232" t="str">
            <v>Caixa d'água de Polipropileno - 500 litros</v>
          </cell>
          <cell r="C232" t="str">
            <v>UN</v>
          </cell>
          <cell r="D232">
            <v>297.83</v>
          </cell>
          <cell r="E232">
            <v>37408</v>
          </cell>
        </row>
        <row r="233">
          <cell r="A233" t="str">
            <v>10.A.073</v>
          </cell>
          <cell r="B233" t="str">
            <v>Caixa d'água de Polipropileno - 1.000 litros</v>
          </cell>
          <cell r="C233" t="str">
            <v>UN</v>
          </cell>
          <cell r="D233">
            <v>538.65</v>
          </cell>
          <cell r="E233">
            <v>38108</v>
          </cell>
        </row>
        <row r="234">
          <cell r="A234" t="str">
            <v>10.A.074</v>
          </cell>
          <cell r="B234" t="str">
            <v>Bebedouro em alvenaria c/ revestimento em azulejo - det. Bb - 13</v>
          </cell>
          <cell r="C234" t="str">
            <v>UN</v>
          </cell>
          <cell r="D234">
            <v>661.48</v>
          </cell>
          <cell r="E234">
            <v>38718</v>
          </cell>
        </row>
        <row r="235">
          <cell r="A235" t="str">
            <v>10.A.075</v>
          </cell>
          <cell r="B235" t="str">
            <v>Porta papel toalha - plástico ABS (500 folhas)</v>
          </cell>
          <cell r="C235" t="str">
            <v>UN</v>
          </cell>
          <cell r="D235">
            <v>43.76</v>
          </cell>
          <cell r="E235">
            <v>37408</v>
          </cell>
        </row>
        <row r="236">
          <cell r="A236" t="str">
            <v>10.A.076</v>
          </cell>
          <cell r="B236" t="str">
            <v>Bebedouro tipo pressão p/ deficiente físico - 200 pessoas / hora</v>
          </cell>
          <cell r="C236" t="str">
            <v>UN</v>
          </cell>
          <cell r="D236">
            <v>1117.3399999999999</v>
          </cell>
          <cell r="E236">
            <v>37408</v>
          </cell>
        </row>
        <row r="237">
          <cell r="A237" t="str">
            <v>10.A.077</v>
          </cell>
          <cell r="B237" t="str">
            <v>Bebedouro tipo pressão p/ deficiente físico - 300 pessoas / hora</v>
          </cell>
          <cell r="C237" t="str">
            <v>UN</v>
          </cell>
          <cell r="D237">
            <v>1176.95</v>
          </cell>
          <cell r="E237">
            <v>37408</v>
          </cell>
        </row>
        <row r="238">
          <cell r="A238" t="str">
            <v>10.A.078</v>
          </cell>
          <cell r="B238" t="str">
            <v>Grelha de concreto (78 x 27 cm  esp. 6,0 cm)</v>
          </cell>
          <cell r="C238" t="str">
            <v>UN</v>
          </cell>
          <cell r="D238">
            <v>13.77</v>
          </cell>
          <cell r="E238">
            <v>37408</v>
          </cell>
        </row>
        <row r="239">
          <cell r="A239" t="str">
            <v>10.A.079</v>
          </cell>
          <cell r="B239" t="str">
            <v>Caixa d'água de fibra de vidro com tampa - 5000L</v>
          </cell>
          <cell r="C239" t="str">
            <v>UN</v>
          </cell>
          <cell r="D239">
            <v>672.21</v>
          </cell>
          <cell r="E239">
            <v>38108</v>
          </cell>
        </row>
        <row r="240">
          <cell r="A240" t="str">
            <v>10.A.080</v>
          </cell>
          <cell r="B240" t="str">
            <v>Bebedouro em concreto armado com duas alturas, lava-pé - sem piso</v>
          </cell>
          <cell r="C240" t="str">
            <v>UN</v>
          </cell>
          <cell r="D240">
            <v>1486.3</v>
          </cell>
          <cell r="E240">
            <v>39083</v>
          </cell>
        </row>
        <row r="241">
          <cell r="A241" t="str">
            <v>10.A.081</v>
          </cell>
          <cell r="B241" t="str">
            <v>Calha de PVC</v>
          </cell>
          <cell r="C241" t="str">
            <v>M</v>
          </cell>
          <cell r="D241">
            <v>28.88</v>
          </cell>
          <cell r="E241">
            <v>38718</v>
          </cell>
        </row>
        <row r="242">
          <cell r="A242" t="str">
            <v>10.A.082</v>
          </cell>
          <cell r="B242" t="str">
            <v>Tampo de granito amendoa esp = 2,0 cm</v>
          </cell>
          <cell r="C242" t="str">
            <v>M2</v>
          </cell>
          <cell r="D242">
            <v>127.72</v>
          </cell>
          <cell r="E242">
            <v>38718</v>
          </cell>
        </row>
        <row r="243">
          <cell r="A243" t="str">
            <v>10.A.083</v>
          </cell>
          <cell r="B243" t="str">
            <v>Curva de 90/4"</v>
          </cell>
          <cell r="C243" t="str">
            <v>UN</v>
          </cell>
          <cell r="D243">
            <v>11.84</v>
          </cell>
          <cell r="E243">
            <v>38718</v>
          </cell>
        </row>
        <row r="244">
          <cell r="A244" t="str">
            <v>10.A.084</v>
          </cell>
          <cell r="B244" t="str">
            <v>Joelho 90 soldável de PVC marrom p/ água fria (diam. 25,0 mm)</v>
          </cell>
          <cell r="C244" t="str">
            <v>UN</v>
          </cell>
          <cell r="D244">
            <v>3.31</v>
          </cell>
          <cell r="E244">
            <v>38108</v>
          </cell>
        </row>
        <row r="245">
          <cell r="A245" t="str">
            <v>10.A.085</v>
          </cell>
          <cell r="B245" t="str">
            <v>Joelho 90 soldável de PVC marrom p/ água fria (diam. 32,0 mm)</v>
          </cell>
          <cell r="C245" t="str">
            <v>UN</v>
          </cell>
          <cell r="D245">
            <v>3.94</v>
          </cell>
          <cell r="E245">
            <v>38108</v>
          </cell>
        </row>
        <row r="246">
          <cell r="A246" t="str">
            <v>10.A.086</v>
          </cell>
          <cell r="B246" t="str">
            <v>Joelho 90 soldável de PVC marrom p/ água fria (diam. 50,0 mm)</v>
          </cell>
          <cell r="C246" t="str">
            <v>UN</v>
          </cell>
          <cell r="D246">
            <v>5.77</v>
          </cell>
          <cell r="E246">
            <v>38108</v>
          </cell>
        </row>
        <row r="247">
          <cell r="A247" t="str">
            <v>10.A.087</v>
          </cell>
          <cell r="B247" t="str">
            <v>Joelho 90 soldável de PVC marrom p/ água fria (diam. 60,0 mm)</v>
          </cell>
          <cell r="C247" t="str">
            <v>UN</v>
          </cell>
          <cell r="D247">
            <v>14.78</v>
          </cell>
          <cell r="E247">
            <v>38108</v>
          </cell>
        </row>
        <row r="248">
          <cell r="A248" t="str">
            <v>10.A.088</v>
          </cell>
          <cell r="B248" t="str">
            <v>Tê 90 soldável de PVC marrom p/ água fria (diam. 25,0 mm)</v>
          </cell>
          <cell r="C248" t="str">
            <v>UN</v>
          </cell>
          <cell r="D248">
            <v>3.58</v>
          </cell>
          <cell r="E248">
            <v>38108</v>
          </cell>
        </row>
        <row r="249">
          <cell r="A249" t="str">
            <v>10.A.089</v>
          </cell>
          <cell r="B249" t="str">
            <v>Tê 90 soldável de PVC marrom p/ água fria (diam. 32,0 mm)</v>
          </cell>
          <cell r="C249" t="str">
            <v>UN</v>
          </cell>
          <cell r="D249">
            <v>4.5999999999999996</v>
          </cell>
          <cell r="E249">
            <v>38108</v>
          </cell>
        </row>
        <row r="250">
          <cell r="A250" t="str">
            <v>10.A.090</v>
          </cell>
          <cell r="B250" t="str">
            <v>Tê 90 soldável de PVC marrom p/ água fria (diam. 50,0 mm)</v>
          </cell>
          <cell r="C250" t="str">
            <v>UN</v>
          </cell>
          <cell r="D250">
            <v>7.02</v>
          </cell>
          <cell r="E250">
            <v>38108</v>
          </cell>
        </row>
        <row r="251">
          <cell r="A251" t="str">
            <v>10.A.091</v>
          </cell>
          <cell r="B251" t="str">
            <v>Tê 90 soldável de PVC marrom p/ água fria (diam. 60,0 mm)</v>
          </cell>
          <cell r="C251" t="str">
            <v>UN</v>
          </cell>
          <cell r="D251">
            <v>16.73</v>
          </cell>
          <cell r="E251">
            <v>38108</v>
          </cell>
        </row>
        <row r="252">
          <cell r="A252" t="str">
            <v>10.A.092</v>
          </cell>
          <cell r="B252" t="str">
            <v>Tê de redução 90 soldável de PVC marrom p/ água fria (diam. Ent. 32,0 mm diam. Saída 25,0 mm)</v>
          </cell>
          <cell r="C252" t="str">
            <v>UN</v>
          </cell>
          <cell r="D252">
            <v>6.11</v>
          </cell>
          <cell r="E252">
            <v>38108</v>
          </cell>
        </row>
        <row r="253">
          <cell r="A253" t="str">
            <v>10.A.093</v>
          </cell>
          <cell r="B253" t="str">
            <v>Tê de redução 90 soldável de PVC marrom p/ água fria (diam. Ent. 50,0 mm diam. Saída 25,0 mm)</v>
          </cell>
          <cell r="C253" t="str">
            <v>UN</v>
          </cell>
          <cell r="D253">
            <v>7.35</v>
          </cell>
          <cell r="E253">
            <v>38108</v>
          </cell>
        </row>
        <row r="254">
          <cell r="A254" t="str">
            <v>10.A.094</v>
          </cell>
          <cell r="B254" t="str">
            <v>Joelho 90 soldável de PVC marrom e com rosca com redução p/ água fria (diam. Sold. 25,0 mm diam. Rosc 1/2")</v>
          </cell>
          <cell r="C254" t="str">
            <v>UN</v>
          </cell>
          <cell r="D254">
            <v>3.53</v>
          </cell>
          <cell r="E254">
            <v>38108</v>
          </cell>
        </row>
        <row r="255">
          <cell r="A255" t="str">
            <v>10.A.095</v>
          </cell>
          <cell r="B255" t="str">
            <v>Joelho 45 PBV de PVC bege pérola p/ esgoto serie reforçada (diam. 40,0 mm)</v>
          </cell>
          <cell r="C255" t="str">
            <v>UN</v>
          </cell>
          <cell r="D255">
            <v>6.18</v>
          </cell>
          <cell r="E255">
            <v>38108</v>
          </cell>
        </row>
        <row r="256">
          <cell r="A256" t="str">
            <v>10.A.096</v>
          </cell>
          <cell r="B256" t="str">
            <v>Joelho 45 PBV de PVCbranco p/ esgoto serie normal (diam. 50,0 mm)</v>
          </cell>
          <cell r="C256" t="str">
            <v>UN</v>
          </cell>
          <cell r="D256">
            <v>6.21</v>
          </cell>
          <cell r="E256">
            <v>38108</v>
          </cell>
        </row>
        <row r="257">
          <cell r="A257" t="str">
            <v>10.A.097</v>
          </cell>
          <cell r="B257" t="str">
            <v>Joelho 45 PBV de PVCbranco p/ esgoto serie normal (diam. 75,0 mm)</v>
          </cell>
          <cell r="C257" t="str">
            <v>UN</v>
          </cell>
          <cell r="D257">
            <v>9.92</v>
          </cell>
          <cell r="E257">
            <v>38108</v>
          </cell>
        </row>
        <row r="258">
          <cell r="A258" t="str">
            <v>10.A.098</v>
          </cell>
          <cell r="B258" t="str">
            <v>Joelho 45 PBV de PVCbranco p/ esgoto serie normal (diam. 100,0 mm)</v>
          </cell>
          <cell r="C258" t="str">
            <v>UN</v>
          </cell>
          <cell r="D258">
            <v>12.58</v>
          </cell>
          <cell r="E258">
            <v>38108</v>
          </cell>
        </row>
        <row r="259">
          <cell r="A259" t="str">
            <v>10.A.099</v>
          </cell>
          <cell r="B259" t="str">
            <v>Joelho 90 PBV de PVC branco p/ esgoto serie normal (diam. 50,0 mm)</v>
          </cell>
          <cell r="C259" t="str">
            <v>UN</v>
          </cell>
          <cell r="D259">
            <v>5.79</v>
          </cell>
          <cell r="E259">
            <v>38108</v>
          </cell>
        </row>
        <row r="260">
          <cell r="A260" t="str">
            <v>10.A.100</v>
          </cell>
          <cell r="B260" t="str">
            <v>Joelho 90 PBV de PVC branco p/ esgoto serie normal (diam. 100,0 mm)</v>
          </cell>
          <cell r="C260" t="str">
            <v>UN</v>
          </cell>
          <cell r="D260">
            <v>12.63</v>
          </cell>
          <cell r="E260">
            <v>38108</v>
          </cell>
        </row>
        <row r="261">
          <cell r="A261" t="str">
            <v>10.A.101</v>
          </cell>
          <cell r="B261" t="str">
            <v>Junção simples PBV de PVC bege pérola p/ esgoto serie reforçada (diam. 50,0 mm)</v>
          </cell>
          <cell r="C261" t="str">
            <v>UN</v>
          </cell>
          <cell r="D261">
            <v>13.16</v>
          </cell>
          <cell r="E261">
            <v>38108</v>
          </cell>
        </row>
        <row r="262">
          <cell r="A262" t="str">
            <v>10.A.102</v>
          </cell>
          <cell r="B262" t="str">
            <v>Junção simples PBV de PVC bege pérola p/ esgoto serie reforçada (diam. 100,0 mm)</v>
          </cell>
          <cell r="C262" t="str">
            <v>UN</v>
          </cell>
          <cell r="D262">
            <v>30.32</v>
          </cell>
          <cell r="E262">
            <v>38108</v>
          </cell>
        </row>
        <row r="263">
          <cell r="A263" t="str">
            <v>10.A.103</v>
          </cell>
          <cell r="B263" t="str">
            <v>Junção simples PBV de PVC bege pérola p/ esgoto serie reforçada (diam.princ.100,0 mm diam. Derv. 75,0 mm)</v>
          </cell>
          <cell r="C263" t="str">
            <v>UN</v>
          </cell>
          <cell r="D263">
            <v>30.82</v>
          </cell>
          <cell r="E263">
            <v>38108</v>
          </cell>
        </row>
        <row r="264">
          <cell r="A264" t="str">
            <v>10.A.104</v>
          </cell>
          <cell r="B264" t="str">
            <v>Tê 90 PBV de PVC branco p/ esgoto serie normal (diam. 50,0 mm)</v>
          </cell>
          <cell r="C264" t="str">
            <v>UN</v>
          </cell>
          <cell r="D264">
            <v>8.0299999999999994</v>
          </cell>
          <cell r="E264">
            <v>38108</v>
          </cell>
        </row>
        <row r="265">
          <cell r="A265" t="str">
            <v>10.A.105</v>
          </cell>
          <cell r="B265" t="str">
            <v>Tê 90 de redução PVB de PVC branco p/ esgoto serie normal (diam. 100 x 50 mm)</v>
          </cell>
          <cell r="C265" t="str">
            <v>UN</v>
          </cell>
          <cell r="D265">
            <v>14.92</v>
          </cell>
          <cell r="E265">
            <v>38108</v>
          </cell>
        </row>
        <row r="266">
          <cell r="A266" t="str">
            <v>10.A.106</v>
          </cell>
          <cell r="B266" t="str">
            <v>Luva simples PBV de PVC branco p/ esgoto serie normal (diam. 50,0 mm)</v>
          </cell>
          <cell r="C266" t="str">
            <v>UN</v>
          </cell>
          <cell r="D266">
            <v>4.03</v>
          </cell>
          <cell r="E266">
            <v>38108</v>
          </cell>
        </row>
        <row r="267">
          <cell r="A267" t="str">
            <v>10.A.107</v>
          </cell>
          <cell r="B267" t="str">
            <v>Luva simples PBV de PVC branco p/ esgoto serie normal (diam. 75,0 mm)</v>
          </cell>
          <cell r="C267" t="str">
            <v>UN</v>
          </cell>
          <cell r="D267">
            <v>6.58</v>
          </cell>
          <cell r="E267">
            <v>38108</v>
          </cell>
        </row>
        <row r="268">
          <cell r="A268" t="str">
            <v>10.A.108</v>
          </cell>
          <cell r="B268" t="str">
            <v>Luva simples PBV de PVC branco p/ esgoto serie normal (diam. 100,0 mm)</v>
          </cell>
          <cell r="C268" t="str">
            <v>UN</v>
          </cell>
          <cell r="D268">
            <v>8.61</v>
          </cell>
          <cell r="E268">
            <v>38108</v>
          </cell>
        </row>
        <row r="269">
          <cell r="A269" t="str">
            <v>10.A.109</v>
          </cell>
          <cell r="B269" t="str">
            <v>Joelho 90 PBV de PVC bege pérola p/ esgoto serie reforçada (diam. 40,0 mm)</v>
          </cell>
          <cell r="C269" t="str">
            <v>UN</v>
          </cell>
          <cell r="D269">
            <v>6.34</v>
          </cell>
          <cell r="E269">
            <v>38108</v>
          </cell>
        </row>
        <row r="270">
          <cell r="A270" t="str">
            <v>10.A.110</v>
          </cell>
          <cell r="B270" t="str">
            <v>Caixa sifonada  de PVC p/ esgoto sanit.  (alt. 185,0 mm / diam. Ent. 40,00 diam. saída  75,0mm diam. Caixa 150,0 grelha redonda, n° de ent. 5)</v>
          </cell>
          <cell r="C270" t="str">
            <v>UN</v>
          </cell>
          <cell r="D270">
            <v>33.28</v>
          </cell>
          <cell r="E270">
            <v>38108</v>
          </cell>
        </row>
        <row r="271">
          <cell r="A271" t="str">
            <v>10.A.111</v>
          </cell>
          <cell r="B271" t="str">
            <v>Bucha de redução longa de PVC p/ esgoto serie normal (diam. 50x40 mm)</v>
          </cell>
          <cell r="C271" t="str">
            <v>UN</v>
          </cell>
          <cell r="D271">
            <v>3.22</v>
          </cell>
          <cell r="E271">
            <v>38108</v>
          </cell>
        </row>
        <row r="272">
          <cell r="A272" t="str">
            <v>10.A.112</v>
          </cell>
          <cell r="B272" t="str">
            <v>Válvula de descarga metálica sem registro interno (diam. 1 1/2")</v>
          </cell>
          <cell r="C272" t="str">
            <v>UN</v>
          </cell>
          <cell r="D272">
            <v>67.709999999999994</v>
          </cell>
          <cell r="E272">
            <v>38108</v>
          </cell>
        </row>
        <row r="273">
          <cell r="A273" t="str">
            <v>10.A.113</v>
          </cell>
          <cell r="B273" t="str">
            <v>Válvula de escoamento metálica p/ lavat./bidê (diam. 1")</v>
          </cell>
          <cell r="C273" t="str">
            <v>UN</v>
          </cell>
          <cell r="D273">
            <v>22.75</v>
          </cell>
          <cell r="E273">
            <v>38108</v>
          </cell>
        </row>
        <row r="274">
          <cell r="A274" t="str">
            <v>10.A.114</v>
          </cell>
          <cell r="B274" t="str">
            <v>Cabeceira p/calha de PVC - Tigre</v>
          </cell>
          <cell r="C274" t="str">
            <v>UN</v>
          </cell>
          <cell r="D274">
            <v>13.52</v>
          </cell>
          <cell r="E274">
            <v>38718</v>
          </cell>
        </row>
        <row r="275">
          <cell r="A275" t="str">
            <v>10.A.115</v>
          </cell>
          <cell r="B275" t="str">
            <v>Adaptador soldável c/ flanges e anel p/ caixa d'água de PVC marrom p/ água fria (diam. Sold. 25,0 mm / diam. Rosc. 3/4")</v>
          </cell>
          <cell r="C275" t="str">
            <v>UN</v>
          </cell>
          <cell r="D275">
            <v>6.18</v>
          </cell>
          <cell r="E275">
            <v>38108</v>
          </cell>
        </row>
        <row r="276">
          <cell r="A276" t="str">
            <v>10.A.116</v>
          </cell>
          <cell r="B276" t="str">
            <v>Adaptador soldável c/ flanges e anel p/ caixa d'água de PVC marrom p/ água fria (diam. Sold. 32,0 mm / diam. Rosc.1")</v>
          </cell>
          <cell r="C276" t="str">
            <v>UN</v>
          </cell>
          <cell r="D276">
            <v>10.02</v>
          </cell>
          <cell r="E276">
            <v>38108</v>
          </cell>
        </row>
        <row r="277">
          <cell r="A277" t="str">
            <v>10.A.117</v>
          </cell>
          <cell r="B277" t="str">
            <v>Adaptador soldável c/ flanges e anel p/ caixa d'água de PVC marrom p/ água fria (diam. Sold. 50,0 mm / diam. Rosc.1 1/2")</v>
          </cell>
          <cell r="C277" t="str">
            <v>UN</v>
          </cell>
          <cell r="D277">
            <v>13.98</v>
          </cell>
          <cell r="E277">
            <v>38108</v>
          </cell>
        </row>
        <row r="278">
          <cell r="A278" t="str">
            <v>10.A.118</v>
          </cell>
          <cell r="B278" t="str">
            <v>Adaptador soldável de PVC marrom p/ água fria (diam. 20,0 mm)</v>
          </cell>
          <cell r="C278" t="str">
            <v>UN</v>
          </cell>
          <cell r="D278">
            <v>1.64</v>
          </cell>
          <cell r="E278">
            <v>38108</v>
          </cell>
        </row>
        <row r="279">
          <cell r="A279" t="str">
            <v>10.A.119</v>
          </cell>
          <cell r="B279" t="str">
            <v>Adaptador soldável de PVC marrom p/ água fria (diam. 25,0 mm)</v>
          </cell>
          <cell r="C279" t="str">
            <v>UN</v>
          </cell>
          <cell r="D279">
            <v>1.75</v>
          </cell>
          <cell r="E279">
            <v>38108</v>
          </cell>
        </row>
        <row r="280">
          <cell r="A280" t="str">
            <v>10.A.120</v>
          </cell>
          <cell r="B280" t="str">
            <v>Engate flexível de PVC para entrada de água (300,0 mm / 1/2")</v>
          </cell>
          <cell r="C280" t="str">
            <v>UN</v>
          </cell>
          <cell r="D280">
            <v>9.17</v>
          </cell>
          <cell r="E280">
            <v>38108</v>
          </cell>
        </row>
        <row r="281">
          <cell r="A281" t="str">
            <v>10.A.121</v>
          </cell>
          <cell r="B281" t="str">
            <v>Adaptador curto de PVC 1 1/2"</v>
          </cell>
          <cell r="C281" t="str">
            <v>UN</v>
          </cell>
          <cell r="D281">
            <v>4.25</v>
          </cell>
          <cell r="E281">
            <v>38108</v>
          </cell>
        </row>
        <row r="282">
          <cell r="A282" t="str">
            <v>10.A.122</v>
          </cell>
          <cell r="B282" t="str">
            <v>Adaptador curto de PVC 2"</v>
          </cell>
          <cell r="C282" t="str">
            <v>UN</v>
          </cell>
          <cell r="D282">
            <v>7.56</v>
          </cell>
          <cell r="E282">
            <v>38108</v>
          </cell>
        </row>
        <row r="283">
          <cell r="A283" t="str">
            <v>10.A.123</v>
          </cell>
          <cell r="B283" t="str">
            <v>Bucha de redução soldável curta de PVC 32 x 25 mm</v>
          </cell>
          <cell r="C283" t="str">
            <v>UN</v>
          </cell>
          <cell r="D283">
            <v>1.68</v>
          </cell>
          <cell r="E283">
            <v>38108</v>
          </cell>
        </row>
        <row r="284">
          <cell r="A284" t="str">
            <v>10.A.124</v>
          </cell>
          <cell r="B284" t="str">
            <v>Bucha de redução soldável curta de PVC 60 x 50 mm</v>
          </cell>
          <cell r="C284" t="str">
            <v>UN</v>
          </cell>
          <cell r="D284">
            <v>4.58</v>
          </cell>
          <cell r="E284">
            <v>38108</v>
          </cell>
        </row>
        <row r="285">
          <cell r="A285" t="str">
            <v>10.A.125</v>
          </cell>
          <cell r="B285" t="str">
            <v>Bucha de redução soldável longa de PVC 50 x 25 mm</v>
          </cell>
          <cell r="C285" t="str">
            <v>UN</v>
          </cell>
          <cell r="D285">
            <v>3.65</v>
          </cell>
          <cell r="E285">
            <v>38108</v>
          </cell>
        </row>
        <row r="286">
          <cell r="A286" t="str">
            <v>10.A.126</v>
          </cell>
          <cell r="B286" t="str">
            <v>Junção simples de PVC p/ esgoto sanit. 100 x 50 mm</v>
          </cell>
          <cell r="C286" t="str">
            <v>UN</v>
          </cell>
          <cell r="D286">
            <v>15.58</v>
          </cell>
          <cell r="E286">
            <v>38108</v>
          </cell>
        </row>
        <row r="287">
          <cell r="A287" t="str">
            <v>10.A.127</v>
          </cell>
          <cell r="B287" t="str">
            <v>Bucha de redução longa de PVC 50 x 40 mm</v>
          </cell>
          <cell r="C287" t="str">
            <v>UN</v>
          </cell>
          <cell r="D287">
            <v>3.04</v>
          </cell>
          <cell r="E287">
            <v>38108</v>
          </cell>
        </row>
        <row r="288">
          <cell r="A288" t="str">
            <v>10.A.128</v>
          </cell>
          <cell r="B288" t="str">
            <v>Bucha de redução longa de PVC 100 x 50 mm</v>
          </cell>
          <cell r="C288" t="str">
            <v>UN</v>
          </cell>
          <cell r="D288">
            <v>6.42</v>
          </cell>
          <cell r="E288">
            <v>38108</v>
          </cell>
        </row>
        <row r="289">
          <cell r="A289" t="str">
            <v>10.A.129</v>
          </cell>
          <cell r="B289" t="str">
            <v>Tubo de ligação cromado para vaso sanitário</v>
          </cell>
          <cell r="C289" t="str">
            <v>UN</v>
          </cell>
          <cell r="D289">
            <v>19.690000000000001</v>
          </cell>
          <cell r="E289">
            <v>38108</v>
          </cell>
        </row>
        <row r="290">
          <cell r="A290" t="str">
            <v>10.A.130</v>
          </cell>
          <cell r="B290" t="str">
            <v>Válvula de descarga para mictório</v>
          </cell>
          <cell r="C290" t="str">
            <v>UN</v>
          </cell>
          <cell r="D290">
            <v>149.81</v>
          </cell>
          <cell r="E290">
            <v>38108</v>
          </cell>
        </row>
        <row r="291">
          <cell r="A291" t="str">
            <v>10.A.131</v>
          </cell>
          <cell r="B291" t="str">
            <v>Caixa sifonada  de PVC c/ corpo giratório p/ esgoto sanit.  (alt. 140,0 mm / diam. Ent. 40,0 diam. saída  50,0mm diam. Caixa 100,0 grelha redonda, n° de ent. 5)</v>
          </cell>
          <cell r="C291" t="str">
            <v>UN</v>
          </cell>
          <cell r="D291">
            <v>26.81</v>
          </cell>
          <cell r="E291">
            <v>38108</v>
          </cell>
        </row>
        <row r="292">
          <cell r="A292" t="str">
            <v>10.A.132</v>
          </cell>
          <cell r="B292" t="str">
            <v>Tubo de PAD 1"</v>
          </cell>
          <cell r="C292" t="str">
            <v>M</v>
          </cell>
          <cell r="D292">
            <v>17.07</v>
          </cell>
          <cell r="E292">
            <v>38108</v>
          </cell>
        </row>
        <row r="293">
          <cell r="A293" t="str">
            <v>10.A.133</v>
          </cell>
          <cell r="B293" t="str">
            <v>União para tubo de PAD 1"</v>
          </cell>
          <cell r="C293" t="str">
            <v>UN</v>
          </cell>
          <cell r="D293">
            <v>5.54</v>
          </cell>
          <cell r="E293">
            <v>38108</v>
          </cell>
        </row>
        <row r="294">
          <cell r="A294" t="str">
            <v>10.A.134</v>
          </cell>
          <cell r="B294" t="str">
            <v xml:space="preserve">Bebedouro e torneira de irrigação conforme detalhe </v>
          </cell>
          <cell r="C294" t="str">
            <v>UN</v>
          </cell>
          <cell r="D294">
            <v>654.62</v>
          </cell>
          <cell r="E294">
            <v>38718</v>
          </cell>
        </row>
        <row r="295">
          <cell r="A295" t="str">
            <v>10.A.135</v>
          </cell>
          <cell r="B295" t="str">
            <v>Tê de redução soldavel de PVC ( diam. De ent. 50 mm/saida 32mm)</v>
          </cell>
          <cell r="C295" t="str">
            <v>UN</v>
          </cell>
          <cell r="D295">
            <v>9.92</v>
          </cell>
          <cell r="E295">
            <v>38108</v>
          </cell>
        </row>
        <row r="296">
          <cell r="A296" t="str">
            <v>10.A.136</v>
          </cell>
          <cell r="B296" t="str">
            <v>CAP soldavel de PVC (diam. De 32 mm)</v>
          </cell>
          <cell r="C296" t="str">
            <v>UN</v>
          </cell>
          <cell r="D296">
            <v>4.12</v>
          </cell>
          <cell r="E296">
            <v>38718</v>
          </cell>
        </row>
        <row r="297">
          <cell r="A297" t="str">
            <v>10.A.137</v>
          </cell>
          <cell r="B297" t="str">
            <v>CAP roscavel de PVC (diam. De 4")</v>
          </cell>
          <cell r="C297" t="str">
            <v>UN</v>
          </cell>
          <cell r="D297">
            <v>21.23</v>
          </cell>
          <cell r="E297">
            <v>38718</v>
          </cell>
        </row>
        <row r="298">
          <cell r="A298" t="str">
            <v>10.A.138</v>
          </cell>
          <cell r="B298" t="str">
            <v>Joelho 45 soldavel de PVC p/ água fria (diametro da seção de 25 mm)</v>
          </cell>
          <cell r="C298" t="str">
            <v>UN</v>
          </cell>
          <cell r="D298">
            <v>3.86</v>
          </cell>
          <cell r="E298">
            <v>38718</v>
          </cell>
        </row>
        <row r="299">
          <cell r="A299" t="str">
            <v>10.A.139</v>
          </cell>
          <cell r="B299" t="str">
            <v>Joelho 45 soldavel de PVC p/ água fria (diâmetro da seção de 32 mm)</v>
          </cell>
          <cell r="C299" t="str">
            <v>UN</v>
          </cell>
          <cell r="D299">
            <v>5.16</v>
          </cell>
          <cell r="E299">
            <v>38718</v>
          </cell>
        </row>
        <row r="300">
          <cell r="A300" t="str">
            <v>10.A.140</v>
          </cell>
          <cell r="B300" t="str">
            <v>Cuba de louca de embutir</v>
          </cell>
          <cell r="C300" t="str">
            <v>UN</v>
          </cell>
          <cell r="D300">
            <v>122.81</v>
          </cell>
          <cell r="E300">
            <v>38718</v>
          </cell>
        </row>
        <row r="301">
          <cell r="A301" t="str">
            <v>10.A.141</v>
          </cell>
          <cell r="B301" t="str">
            <v>Calha em chapa de aço galvanizado - desenvolvimento 140 cm</v>
          </cell>
          <cell r="C301" t="str">
            <v>M</v>
          </cell>
          <cell r="D301">
            <v>68.349999999999994</v>
          </cell>
          <cell r="E301">
            <v>38108</v>
          </cell>
        </row>
        <row r="302">
          <cell r="A302" t="str">
            <v>10.A.142</v>
          </cell>
          <cell r="B302" t="str">
            <v>Plataforma de madeira a serem armadas sobre andaimes metálicos</v>
          </cell>
          <cell r="C302" t="str">
            <v>M2</v>
          </cell>
          <cell r="D302">
            <v>4.7300000000000004</v>
          </cell>
          <cell r="E302">
            <v>38108</v>
          </cell>
        </row>
        <row r="303">
          <cell r="A303" t="str">
            <v>10.A.143</v>
          </cell>
          <cell r="B303" t="str">
            <v>Válvula de retenção horizontal - 80(3")</v>
          </cell>
          <cell r="C303" t="str">
            <v>UN</v>
          </cell>
          <cell r="D303">
            <v>112.59</v>
          </cell>
          <cell r="E303">
            <v>38108</v>
          </cell>
        </row>
        <row r="304">
          <cell r="A304" t="str">
            <v>10.A.144</v>
          </cell>
          <cell r="B304" t="str">
            <v>Registro gaveta bruto - 80 (3")</v>
          </cell>
          <cell r="C304" t="str">
            <v>UN</v>
          </cell>
          <cell r="D304">
            <v>175.16</v>
          </cell>
          <cell r="E304">
            <v>38108</v>
          </cell>
        </row>
        <row r="305">
          <cell r="A305" t="str">
            <v>10.A.145</v>
          </cell>
          <cell r="B305" t="str">
            <v>Reservatório de fibra de vidro cilindrico com capacidade para 1000 l</v>
          </cell>
          <cell r="C305" t="str">
            <v>UN</v>
          </cell>
          <cell r="D305">
            <v>204.2</v>
          </cell>
          <cell r="E305">
            <v>38718</v>
          </cell>
        </row>
        <row r="306">
          <cell r="A306" t="str">
            <v xml:space="preserve"> v</v>
          </cell>
          <cell r="B306" t="str">
            <v>Tubo de cobre classe E  1/2"</v>
          </cell>
          <cell r="C306" t="str">
            <v>UN</v>
          </cell>
          <cell r="D306">
            <v>31.83</v>
          </cell>
          <cell r="E306">
            <v>38718</v>
          </cell>
        </row>
        <row r="307">
          <cell r="A307" t="str">
            <v>10.A.147</v>
          </cell>
          <cell r="B307" t="str">
            <v>Válvula de retencão, de pe com crivo de bronze - 1 1/4"</v>
          </cell>
          <cell r="C307" t="str">
            <v>UN</v>
          </cell>
          <cell r="D307">
            <v>38.26</v>
          </cell>
          <cell r="E307">
            <v>38718</v>
          </cell>
        </row>
        <row r="308">
          <cell r="A308" t="str">
            <v>10.A.148</v>
          </cell>
          <cell r="B308" t="str">
            <v>Torneira antivandalismo - docol pressmatic ou similar</v>
          </cell>
          <cell r="C308" t="str">
            <v xml:space="preserve">UN </v>
          </cell>
          <cell r="D308">
            <v>276.61</v>
          </cell>
          <cell r="E308">
            <v>39083</v>
          </cell>
        </row>
        <row r="309">
          <cell r="A309" t="str">
            <v>10.A.149</v>
          </cell>
          <cell r="B309" t="str">
            <v xml:space="preserve">Torneira com temporizador para jardim </v>
          </cell>
          <cell r="C309" t="str">
            <v xml:space="preserve">UN </v>
          </cell>
          <cell r="D309">
            <v>308.23</v>
          </cell>
          <cell r="E309">
            <v>38899</v>
          </cell>
        </row>
        <row r="310">
          <cell r="A310" t="str">
            <v>10.A.150</v>
          </cell>
          <cell r="B310" t="str">
            <v>Canaleta de alv. p/grelha ou tampa de concreto L=50CM</v>
          </cell>
          <cell r="C310" t="str">
            <v>M</v>
          </cell>
          <cell r="D310">
            <v>50.27</v>
          </cell>
          <cell r="E310">
            <v>38718</v>
          </cell>
        </row>
        <row r="311">
          <cell r="A311" t="str">
            <v>10.A.151</v>
          </cell>
          <cell r="B311" t="str">
            <v>Tubo de cobre 1/2"</v>
          </cell>
          <cell r="C311" t="str">
            <v>M</v>
          </cell>
          <cell r="D311">
            <v>22.72</v>
          </cell>
          <cell r="E311">
            <v>38899</v>
          </cell>
        </row>
        <row r="312">
          <cell r="A312" t="str">
            <v>10.A.152</v>
          </cell>
          <cell r="B312" t="str">
            <v>Ligação para despejo livre em sargeta, com tubo ferro fundido 75 mm</v>
          </cell>
          <cell r="C312" t="str">
            <v>M</v>
          </cell>
          <cell r="D312">
            <v>228.89</v>
          </cell>
          <cell r="E312">
            <v>38899</v>
          </cell>
        </row>
        <row r="313">
          <cell r="A313" t="str">
            <v>10.A.153</v>
          </cell>
          <cell r="B313" t="str">
            <v>Grelha ferro fundido 20x20 cm</v>
          </cell>
          <cell r="C313" t="str">
            <v>UND</v>
          </cell>
          <cell r="D313">
            <v>15.55</v>
          </cell>
          <cell r="E313">
            <v>38899</v>
          </cell>
        </row>
        <row r="314">
          <cell r="A314" t="str">
            <v>10.A.154</v>
          </cell>
          <cell r="B314" t="str">
            <v>Filtro anaerobico d=2,00 m  h=2,00 m</v>
          </cell>
          <cell r="C314" t="str">
            <v xml:space="preserve">UN </v>
          </cell>
          <cell r="D314">
            <v>3280.73</v>
          </cell>
          <cell r="E314">
            <v>39083</v>
          </cell>
        </row>
        <row r="315">
          <cell r="A315" t="str">
            <v>10.A.155</v>
          </cell>
          <cell r="B315" t="str">
            <v>Ralo sifonado redondo com grelhas cromadas e dimensões de 100x40mm</v>
          </cell>
          <cell r="C315" t="str">
            <v xml:space="preserve">UN </v>
          </cell>
          <cell r="D315">
            <v>25.32</v>
          </cell>
          <cell r="E315">
            <v>39083</v>
          </cell>
        </row>
        <row r="316">
          <cell r="A316" t="str">
            <v>10.A.156</v>
          </cell>
          <cell r="B316" t="str">
            <v>Dreno com pedra e manilha, conforme Det. Dr-01</v>
          </cell>
          <cell r="C316" t="str">
            <v>M</v>
          </cell>
          <cell r="D316">
            <v>40.479999999999997</v>
          </cell>
          <cell r="E316">
            <v>39083</v>
          </cell>
        </row>
        <row r="317">
          <cell r="A317" t="str">
            <v>10.A.157</v>
          </cell>
          <cell r="B317" t="str">
            <v>Válvula de descarga de PVC sem registro interno (diâmetro da seção: 1 1/2")</v>
          </cell>
          <cell r="C317" t="str">
            <v xml:space="preserve">UN </v>
          </cell>
          <cell r="D317">
            <v>88.6</v>
          </cell>
          <cell r="E317">
            <v>39083</v>
          </cell>
        </row>
        <row r="318">
          <cell r="A318" t="str">
            <v>10.A.158</v>
          </cell>
          <cell r="B318" t="str">
            <v>Canaleta com grelha de concreto - Det. Can-10</v>
          </cell>
          <cell r="C318" t="str">
            <v>M</v>
          </cell>
          <cell r="D318">
            <v>69.19</v>
          </cell>
          <cell r="E318">
            <v>39083</v>
          </cell>
        </row>
        <row r="319">
          <cell r="A319" t="str">
            <v>11.0.000</v>
          </cell>
          <cell r="B319" t="str">
            <v>Revestimentos</v>
          </cell>
          <cell r="C319">
            <v>0</v>
          </cell>
          <cell r="D319">
            <v>0</v>
          </cell>
          <cell r="E319">
            <v>0</v>
          </cell>
        </row>
        <row r="320">
          <cell r="A320" t="str">
            <v>11.A.002</v>
          </cell>
          <cell r="B320" t="str">
            <v>Revest parede c/ argamassa baritada c/equiv de 1,5 mm de chumbo</v>
          </cell>
          <cell r="C320" t="str">
            <v>M2</v>
          </cell>
          <cell r="D320">
            <v>51.35</v>
          </cell>
          <cell r="E320">
            <v>36526</v>
          </cell>
        </row>
        <row r="321">
          <cell r="A321" t="str">
            <v>11.A.003</v>
          </cell>
          <cell r="B321" t="str">
            <v>Passou p/a TABELA N.31 - 11.04.52 - Peitoril de concreto aparente</v>
          </cell>
          <cell r="C321" t="str">
            <v>M</v>
          </cell>
          <cell r="D321">
            <v>25.16</v>
          </cell>
          <cell r="E321">
            <v>35431</v>
          </cell>
        </row>
        <row r="322">
          <cell r="A322" t="str">
            <v>11.A.004</v>
          </cell>
          <cell r="B322" t="str">
            <v>Revestimento de cimento queimado</v>
          </cell>
          <cell r="C322" t="str">
            <v>M2</v>
          </cell>
          <cell r="D322">
            <v>4.33</v>
          </cell>
          <cell r="E322">
            <v>35431</v>
          </cell>
        </row>
        <row r="323">
          <cell r="A323" t="str">
            <v>11.A.005</v>
          </cell>
          <cell r="B323" t="str">
            <v>Chapisco externo grosso com adição de pedrisco e impermeabilizante</v>
          </cell>
          <cell r="C323" t="str">
            <v>M2</v>
          </cell>
          <cell r="D323">
            <v>4.33</v>
          </cell>
          <cell r="E323">
            <v>36526</v>
          </cell>
        </row>
        <row r="324">
          <cell r="A324" t="str">
            <v>11.A.009</v>
          </cell>
          <cell r="B324" t="str">
            <v xml:space="preserve">Revestimento em tijolo aparente, 1/2 tijolo  </v>
          </cell>
          <cell r="C324" t="str">
            <v>M2</v>
          </cell>
          <cell r="D324">
            <v>29.38</v>
          </cell>
          <cell r="E324">
            <v>36526</v>
          </cell>
        </row>
        <row r="325">
          <cell r="A325" t="str">
            <v>11.A.010</v>
          </cell>
          <cell r="B325" t="str">
            <v>Retirada de revestimento em azulejos</v>
          </cell>
          <cell r="C325" t="str">
            <v>M2</v>
          </cell>
          <cell r="D325">
            <v>0.89</v>
          </cell>
          <cell r="E325">
            <v>36526</v>
          </cell>
        </row>
        <row r="326">
          <cell r="A326" t="str">
            <v>11.A.011</v>
          </cell>
          <cell r="B326" t="str">
            <v>Recolocação de azulejos c/ argamassa colante</v>
          </cell>
          <cell r="C326" t="str">
            <v>M2</v>
          </cell>
          <cell r="D326">
            <v>4.49</v>
          </cell>
          <cell r="E326">
            <v>36526</v>
          </cell>
        </row>
        <row r="327">
          <cell r="A327" t="str">
            <v>11.A.012</v>
          </cell>
          <cell r="B327" t="str">
            <v xml:space="preserve">Revestimento ceramico Gail, 240 x 116 mm - cor 1000 com arg. de cim. e areia </v>
          </cell>
          <cell r="C327" t="str">
            <v>M2</v>
          </cell>
          <cell r="D327">
            <v>54.83</v>
          </cell>
          <cell r="E327">
            <v>38108</v>
          </cell>
        </row>
        <row r="328">
          <cell r="A328" t="str">
            <v>11.A.013</v>
          </cell>
          <cell r="B328" t="str">
            <v>Emboço - paredes internas e externas, argamassa mista de cimento, cal e areia - 1: 2: 9</v>
          </cell>
          <cell r="C328" t="str">
            <v>M2</v>
          </cell>
          <cell r="D328">
            <v>11.34</v>
          </cell>
          <cell r="E328">
            <v>38108</v>
          </cell>
        </row>
        <row r="329">
          <cell r="A329" t="str">
            <v>11.A.014</v>
          </cell>
          <cell r="B329" t="str">
            <v>Emboço - forros, argamassa mista de cimento, cal e areia - 1: 2: 9</v>
          </cell>
          <cell r="C329" t="str">
            <v>M2</v>
          </cell>
          <cell r="D329">
            <v>12.58</v>
          </cell>
          <cell r="E329">
            <v>38108</v>
          </cell>
        </row>
        <row r="330">
          <cell r="A330" t="str">
            <v>11.A.015</v>
          </cell>
          <cell r="B330" t="str">
            <v xml:space="preserve">Pastilha de porcelana 5 x 5 cm </v>
          </cell>
          <cell r="C330" t="str">
            <v>M2</v>
          </cell>
          <cell r="D330">
            <v>85.94</v>
          </cell>
          <cell r="E330">
            <v>39083</v>
          </cell>
        </row>
        <row r="331">
          <cell r="A331" t="str">
            <v>12.0.000</v>
          </cell>
          <cell r="B331" t="str">
            <v>Forros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12.A.005</v>
          </cell>
          <cell r="B332" t="str">
            <v>Remoção de lambris de fibro cimento incl. entarugamento</v>
          </cell>
          <cell r="C332" t="str">
            <v>M2</v>
          </cell>
          <cell r="D332">
            <v>3.2</v>
          </cell>
          <cell r="E332">
            <v>36526</v>
          </cell>
        </row>
        <row r="333">
          <cell r="A333" t="str">
            <v>12.A.006</v>
          </cell>
          <cell r="B333" t="str">
            <v>Fornec. e aplicação de moldura de gesso simples</v>
          </cell>
          <cell r="C333" t="str">
            <v>M</v>
          </cell>
          <cell r="D333">
            <v>4.46</v>
          </cell>
          <cell r="E333">
            <v>36526</v>
          </cell>
        </row>
        <row r="334">
          <cell r="A334" t="str">
            <v>12.A.007</v>
          </cell>
          <cell r="B334" t="str">
            <v>Tábuas de madeira maciça p/ forro - cedrinho mesclado, 18,5 x 1 cm</v>
          </cell>
          <cell r="C334" t="str">
            <v>M2</v>
          </cell>
          <cell r="D334">
            <v>16.54</v>
          </cell>
          <cell r="E334">
            <v>36526</v>
          </cell>
        </row>
        <row r="335">
          <cell r="A335" t="str">
            <v>12.A.008</v>
          </cell>
          <cell r="B335" t="str">
            <v>Forro de gesso acartonado removível com perfil "T" de aço galvanizado, placas de 0,62x1,25 m, e= 12,50 mm - colocado - (já incluso: material + M.O. + equipamentos)</v>
          </cell>
          <cell r="C335" t="str">
            <v>M2</v>
          </cell>
          <cell r="D335">
            <v>36.4</v>
          </cell>
          <cell r="E335">
            <v>39083</v>
          </cell>
        </row>
        <row r="336">
          <cell r="A336" t="str">
            <v>13.0.000</v>
          </cell>
          <cell r="B336" t="str">
            <v>Pisos</v>
          </cell>
          <cell r="C336">
            <v>0</v>
          </cell>
          <cell r="D336">
            <v>0</v>
          </cell>
          <cell r="E336">
            <v>0</v>
          </cell>
        </row>
        <row r="337">
          <cell r="A337" t="str">
            <v>13.A.008</v>
          </cell>
          <cell r="B337" t="str">
            <v>Piso de ardósia 30 x 30 cm, assentado com cimento colante</v>
          </cell>
          <cell r="C337" t="str">
            <v>M2</v>
          </cell>
          <cell r="D337">
            <v>7.64</v>
          </cell>
          <cell r="E337">
            <v>37408</v>
          </cell>
        </row>
        <row r="338">
          <cell r="A338" t="str">
            <v>13.A.009</v>
          </cell>
          <cell r="B338" t="str">
            <v>Soleira de ardósia</v>
          </cell>
          <cell r="C338" t="str">
            <v>M2</v>
          </cell>
          <cell r="D338">
            <v>69.25</v>
          </cell>
          <cell r="E338">
            <v>37408</v>
          </cell>
        </row>
        <row r="339">
          <cell r="A339" t="str">
            <v>13.A.010</v>
          </cell>
          <cell r="B339" t="str">
            <v>Junta plástica 1,00x1,00m p/piso em cimentado até 10 m2</v>
          </cell>
          <cell r="C339" t="str">
            <v>M2</v>
          </cell>
          <cell r="D339">
            <v>1.56</v>
          </cell>
          <cell r="E339">
            <v>35431</v>
          </cell>
        </row>
        <row r="340">
          <cell r="A340" t="str">
            <v>13.A.011</v>
          </cell>
          <cell r="B340" t="str">
            <v>Junta plástica 1,00x1,00m p/piso em cimentado acima de 10 até 30m2</v>
          </cell>
          <cell r="C340" t="str">
            <v>M2</v>
          </cell>
          <cell r="D340">
            <v>1.49</v>
          </cell>
          <cell r="E340">
            <v>35431</v>
          </cell>
        </row>
        <row r="341">
          <cell r="A341" t="str">
            <v>13.A.012</v>
          </cell>
          <cell r="B341" t="str">
            <v>Junta plástica 1,00x1,00 m p/piso em cimentado acima de 30 até 50m2</v>
          </cell>
          <cell r="C341" t="str">
            <v>M2</v>
          </cell>
          <cell r="D341">
            <v>1.39</v>
          </cell>
          <cell r="E341">
            <v>35431</v>
          </cell>
        </row>
        <row r="342">
          <cell r="A342" t="str">
            <v>13.A.013</v>
          </cell>
          <cell r="B342" t="str">
            <v>Junta plástica 1,00x1,00 m p/ piso em cimentado acima de 50 m2</v>
          </cell>
          <cell r="C342" t="str">
            <v>M2</v>
          </cell>
          <cell r="D342">
            <v>1.34</v>
          </cell>
          <cell r="E342">
            <v>35431</v>
          </cell>
        </row>
        <row r="343">
          <cell r="A343" t="str">
            <v>13.A.018</v>
          </cell>
          <cell r="B343" t="str">
            <v>Soleira concreto aparente incl cantoneira de ferro</v>
          </cell>
          <cell r="C343" t="str">
            <v>M</v>
          </cell>
          <cell r="D343">
            <v>15.04</v>
          </cell>
          <cell r="E343">
            <v>37408</v>
          </cell>
        </row>
        <row r="344">
          <cell r="A344" t="str">
            <v>13.A.019</v>
          </cell>
          <cell r="B344" t="str">
            <v>Fita anti-derrapante, faixa c/5 cm larg, 2 mm esp, aplic em degrau</v>
          </cell>
          <cell r="C344" t="str">
            <v>M</v>
          </cell>
          <cell r="D344">
            <v>11.72</v>
          </cell>
          <cell r="E344">
            <v>35431</v>
          </cell>
        </row>
        <row r="345">
          <cell r="A345" t="str">
            <v>13.A.020</v>
          </cell>
          <cell r="B345" t="str">
            <v>Passou p/a TABELA N.31 - 13.03.10 - Rodapé de grês cerâmico, tipo alta resistência</v>
          </cell>
          <cell r="C345" t="str">
            <v>M</v>
          </cell>
          <cell r="D345">
            <v>6.68</v>
          </cell>
          <cell r="E345">
            <v>35431</v>
          </cell>
        </row>
        <row r="346">
          <cell r="A346" t="str">
            <v>13.A.021</v>
          </cell>
          <cell r="B346" t="str">
            <v>Junta plástica p/ piso 3/4 x 1/8 "</v>
          </cell>
          <cell r="C346" t="str">
            <v>M</v>
          </cell>
          <cell r="D346">
            <v>1.06</v>
          </cell>
          <cell r="E346">
            <v>35431</v>
          </cell>
        </row>
        <row r="347">
          <cell r="A347" t="str">
            <v>13.A.022</v>
          </cell>
          <cell r="B347" t="str">
            <v>Cimentado queimado roletado</v>
          </cell>
          <cell r="C347" t="str">
            <v>M2</v>
          </cell>
          <cell r="D347">
            <v>15.51</v>
          </cell>
          <cell r="E347">
            <v>38718</v>
          </cell>
        </row>
        <row r="348">
          <cell r="A348" t="str">
            <v>13.A.023</v>
          </cell>
          <cell r="B348" t="str">
            <v>Assentamento de pisos c/ cimento e areia - 1:3</v>
          </cell>
          <cell r="C348" t="str">
            <v>M2</v>
          </cell>
          <cell r="D348">
            <v>10.77</v>
          </cell>
          <cell r="E348">
            <v>35431</v>
          </cell>
        </row>
        <row r="349">
          <cell r="A349" t="str">
            <v>13.A.024</v>
          </cell>
          <cell r="B349" t="str">
            <v>Assentamento de tijolo comum c/ rejuntamento de argamassa 1:3</v>
          </cell>
          <cell r="C349" t="str">
            <v>M2</v>
          </cell>
          <cell r="D349">
            <v>15.26</v>
          </cell>
          <cell r="E349">
            <v>35431</v>
          </cell>
        </row>
        <row r="350">
          <cell r="A350" t="str">
            <v>13.A.029</v>
          </cell>
          <cell r="B350" t="str">
            <v>Demolição de manta de fibra textil de nailon</v>
          </cell>
          <cell r="C350" t="str">
            <v>M2</v>
          </cell>
          <cell r="D350">
            <v>2.2400000000000002</v>
          </cell>
          <cell r="E350">
            <v>38108</v>
          </cell>
        </row>
        <row r="351">
          <cell r="A351" t="str">
            <v>13.A.030</v>
          </cell>
          <cell r="B351" t="str">
            <v>USAR 13.A.018 - Soleira concreto aparente incl cantoneira de ferro</v>
          </cell>
          <cell r="C351" t="str">
            <v>M</v>
          </cell>
          <cell r="D351">
            <v>10.72</v>
          </cell>
          <cell r="E351">
            <v>35431</v>
          </cell>
        </row>
        <row r="352">
          <cell r="A352" t="str">
            <v>13.A.031</v>
          </cell>
          <cell r="B352" t="str">
            <v>Retirada e assentamento de rodapé em ladrilho cerâmico h = 7 cm</v>
          </cell>
          <cell r="C352" t="str">
            <v>M2</v>
          </cell>
          <cell r="D352">
            <v>1.52</v>
          </cell>
          <cell r="E352">
            <v>36526</v>
          </cell>
        </row>
        <row r="353">
          <cell r="A353" t="str">
            <v>13.A.032</v>
          </cell>
          <cell r="B353" t="str">
            <v>Ladrilho hidráulico liso, em cores diversas - 20x20 cm</v>
          </cell>
          <cell r="C353" t="str">
            <v>M2</v>
          </cell>
          <cell r="D353">
            <v>38.74</v>
          </cell>
          <cell r="E353">
            <v>36526</v>
          </cell>
        </row>
        <row r="354">
          <cell r="A354" t="str">
            <v>13.A.033</v>
          </cell>
          <cell r="B354" t="str">
            <v xml:space="preserve">Pedra mineira - inclusive assentamento </v>
          </cell>
          <cell r="C354" t="str">
            <v>M2</v>
          </cell>
          <cell r="D354">
            <v>43.8</v>
          </cell>
          <cell r="E354">
            <v>36526</v>
          </cell>
        </row>
        <row r="355">
          <cell r="A355" t="str">
            <v>13.A.034</v>
          </cell>
          <cell r="B355" t="str">
            <v>Granito polido, forras de 20 mm - amêndoa - colocado</v>
          </cell>
          <cell r="C355" t="str">
            <v>M2</v>
          </cell>
          <cell r="D355">
            <v>170.87</v>
          </cell>
          <cell r="E355">
            <v>36526</v>
          </cell>
        </row>
        <row r="356">
          <cell r="A356" t="str">
            <v>13.A.035</v>
          </cell>
          <cell r="B356" t="str">
            <v>Recolocação de forras de pedras naturais - granito ou mármore</v>
          </cell>
          <cell r="C356" t="str">
            <v>M2</v>
          </cell>
          <cell r="D356">
            <v>5.77</v>
          </cell>
          <cell r="E356">
            <v>36526</v>
          </cell>
        </row>
        <row r="357">
          <cell r="A357" t="str">
            <v>13.A.036</v>
          </cell>
          <cell r="B357" t="str">
            <v>Ladrilho hidráulico liso, em cores diversas - 20x20 cm</v>
          </cell>
          <cell r="C357" t="str">
            <v>M2</v>
          </cell>
          <cell r="D357">
            <v>66.25</v>
          </cell>
          <cell r="E357">
            <v>38718</v>
          </cell>
        </row>
        <row r="358">
          <cell r="A358" t="str">
            <v>13.A.037</v>
          </cell>
          <cell r="B358" t="str">
            <v>Assoalho de chapa naval 15mm, c/ pintura hidrófuga</v>
          </cell>
          <cell r="C358" t="str">
            <v>M2</v>
          </cell>
          <cell r="D358">
            <v>18.55</v>
          </cell>
          <cell r="E358">
            <v>36526</v>
          </cell>
        </row>
        <row r="359">
          <cell r="A359" t="str">
            <v>13.A.038</v>
          </cell>
          <cell r="B359" t="str">
            <v>ES - 2   Escada de concreto, degraus 15 x 30 cm</v>
          </cell>
          <cell r="C359" t="str">
            <v>M2</v>
          </cell>
          <cell r="D359">
            <v>103.36</v>
          </cell>
          <cell r="E359">
            <v>38718</v>
          </cell>
        </row>
        <row r="360">
          <cell r="A360" t="str">
            <v>13.A.039</v>
          </cell>
          <cell r="B360" t="str">
            <v>P.Pic-17  Piso de concreto c/ junta de mosaico português</v>
          </cell>
          <cell r="C360" t="str">
            <v>M2</v>
          </cell>
          <cell r="D360">
            <v>30.23</v>
          </cell>
          <cell r="E360">
            <v>36526</v>
          </cell>
        </row>
        <row r="361">
          <cell r="A361" t="str">
            <v>13.A.040</v>
          </cell>
          <cell r="B361" t="str">
            <v>Piso em ardósia, em placas, esp. 1,5 cm , colocado</v>
          </cell>
          <cell r="C361" t="str">
            <v>M2</v>
          </cell>
          <cell r="D361">
            <v>22</v>
          </cell>
          <cell r="E361">
            <v>36526</v>
          </cell>
        </row>
        <row r="362">
          <cell r="A362" t="str">
            <v>13.A.041</v>
          </cell>
          <cell r="B362" t="str">
            <v>Piso asfáltico sobre base de terra compactada p/ quadra de bocha</v>
          </cell>
          <cell r="C362" t="str">
            <v>M2</v>
          </cell>
          <cell r="D362">
            <v>2.25</v>
          </cell>
          <cell r="E362">
            <v>37408</v>
          </cell>
        </row>
        <row r="363">
          <cell r="A363" t="str">
            <v>13.A.042</v>
          </cell>
          <cell r="B363" t="str">
            <v>Piso em areia compactada h = 10,00 cm sobre base de terra</v>
          </cell>
          <cell r="C363" t="str">
            <v>M2</v>
          </cell>
          <cell r="D363">
            <v>10.52</v>
          </cell>
          <cell r="E363">
            <v>39083</v>
          </cell>
        </row>
        <row r="364">
          <cell r="A364" t="str">
            <v>13.A.043</v>
          </cell>
          <cell r="B364" t="str">
            <v>Resina acrílica p/ proteção de pisos cerâmicos</v>
          </cell>
          <cell r="C364" t="str">
            <v>M2</v>
          </cell>
          <cell r="D364">
            <v>8.14</v>
          </cell>
          <cell r="E364">
            <v>38108</v>
          </cell>
        </row>
        <row r="365">
          <cell r="A365" t="str">
            <v>13.A.044</v>
          </cell>
          <cell r="B365" t="str">
            <v>Concreto desempenado armado e alisado com junta plástica - 8 cm</v>
          </cell>
          <cell r="C365" t="str">
            <v>M2</v>
          </cell>
          <cell r="D365">
            <v>33.64</v>
          </cell>
          <cell r="E365">
            <v>37408</v>
          </cell>
        </row>
        <row r="366">
          <cell r="A366" t="str">
            <v>13.A.045</v>
          </cell>
          <cell r="B366" t="str">
            <v>Passeio de ladrilho hidraulico,inclusive preparo de caixa e base de concreto com 5 cm de espessura</v>
          </cell>
          <cell r="C366" t="str">
            <v>M2</v>
          </cell>
          <cell r="D366">
            <v>46.7</v>
          </cell>
          <cell r="E366">
            <v>37408</v>
          </cell>
        </row>
        <row r="367">
          <cell r="A367" t="str">
            <v>13.A.046</v>
          </cell>
          <cell r="B367" t="str">
            <v>Piso cerâmico esmalt. 30 x 30 cm - assent. Com arg. Colante</v>
          </cell>
          <cell r="C367" t="str">
            <v>M2</v>
          </cell>
          <cell r="D367">
            <v>15.4</v>
          </cell>
          <cell r="E367">
            <v>37408</v>
          </cell>
        </row>
        <row r="368">
          <cell r="A368" t="str">
            <v>13.A.047</v>
          </cell>
          <cell r="B368" t="str">
            <v>Soleira de Granito</v>
          </cell>
          <cell r="C368" t="str">
            <v>M2</v>
          </cell>
          <cell r="D368">
            <v>229.34</v>
          </cell>
          <cell r="E368">
            <v>39083</v>
          </cell>
        </row>
        <row r="369">
          <cell r="A369" t="str">
            <v>13.A.048</v>
          </cell>
          <cell r="B369" t="str">
            <v>Revestimento ceramico Gail, 240 x 116 mm - cor 1000, assent. arg. Colante</v>
          </cell>
          <cell r="C369" t="str">
            <v>M2</v>
          </cell>
          <cell r="D369">
            <v>34.979999999999997</v>
          </cell>
          <cell r="E369">
            <v>38108</v>
          </cell>
        </row>
        <row r="370">
          <cell r="A370" t="str">
            <v>13.A.049</v>
          </cell>
          <cell r="B370" t="str">
            <v>Piso solo cimento</v>
          </cell>
          <cell r="C370" t="str">
            <v>M3</v>
          </cell>
          <cell r="D370">
            <v>60.31</v>
          </cell>
          <cell r="E370">
            <v>39083</v>
          </cell>
        </row>
        <row r="371">
          <cell r="A371" t="str">
            <v>13.A.050</v>
          </cell>
          <cell r="B371" t="str">
            <v>Piso cerâmico esmalt. 40 x 40 cm - assent. Arg. Colante</v>
          </cell>
          <cell r="C371" t="str">
            <v>M2</v>
          </cell>
          <cell r="D371">
            <v>30.56</v>
          </cell>
          <cell r="E371">
            <v>39083</v>
          </cell>
        </row>
        <row r="372">
          <cell r="A372" t="str">
            <v>13.A.051</v>
          </cell>
          <cell r="B372" t="str">
            <v>Soleira cimentada de 15 cm</v>
          </cell>
          <cell r="C372" t="str">
            <v>M</v>
          </cell>
          <cell r="D372">
            <v>2.85</v>
          </cell>
          <cell r="E372">
            <v>38108</v>
          </cell>
        </row>
        <row r="373">
          <cell r="A373" t="str">
            <v>13.A.052</v>
          </cell>
          <cell r="B373" t="str">
            <v>Piso intertravado de concreto - 8,0 cm, usar o item 05-86-02 de SIURB</v>
          </cell>
          <cell r="C373" t="str">
            <v>M2</v>
          </cell>
          <cell r="D373">
            <v>35.799999999999997</v>
          </cell>
          <cell r="E373">
            <v>39083</v>
          </cell>
        </row>
        <row r="374">
          <cell r="A374" t="str">
            <v>13.A.053</v>
          </cell>
          <cell r="B374" t="str">
            <v>Piso intertravado de concreto - 6,0 cm, usar o item 05-86-01 de SIURB</v>
          </cell>
          <cell r="C374" t="str">
            <v>M2</v>
          </cell>
          <cell r="D374">
            <v>30.79</v>
          </cell>
          <cell r="E374">
            <v>39083</v>
          </cell>
        </row>
        <row r="375">
          <cell r="A375" t="str">
            <v>13.A.054</v>
          </cell>
          <cell r="B375" t="str">
            <v>Piso de pedrisco c/ orla de concreto (Det. Pi-83) - Larg. = 1,0 m</v>
          </cell>
          <cell r="C375" t="str">
            <v>M</v>
          </cell>
          <cell r="D375">
            <v>120.22</v>
          </cell>
          <cell r="E375">
            <v>39083</v>
          </cell>
        </row>
        <row r="376">
          <cell r="A376" t="str">
            <v>13.A.055</v>
          </cell>
          <cell r="B376" t="str">
            <v>Piso de ardósia sete lagoas, fornec. e colocação, inclusive rodapé.</v>
          </cell>
          <cell r="C376" t="str">
            <v>M2</v>
          </cell>
          <cell r="D376">
            <v>44.11</v>
          </cell>
          <cell r="E376">
            <v>38718</v>
          </cell>
        </row>
        <row r="377">
          <cell r="A377" t="str">
            <v>13.A.056</v>
          </cell>
          <cell r="B377" t="str">
            <v>Recolocação de lajota sextava  de concreto, articulada 6,0 cm</v>
          </cell>
          <cell r="C377" t="str">
            <v>M2</v>
          </cell>
          <cell r="D377">
            <v>13.6</v>
          </cell>
          <cell r="E377">
            <v>38718</v>
          </cell>
        </row>
        <row r="378">
          <cell r="A378" t="str">
            <v>13.A.057</v>
          </cell>
          <cell r="B378" t="str">
            <v>Recolocação de piso intertravado de concreto</v>
          </cell>
          <cell r="C378" t="str">
            <v>M2</v>
          </cell>
          <cell r="D378">
            <v>10.34</v>
          </cell>
          <cell r="E378">
            <v>38899</v>
          </cell>
        </row>
        <row r="379">
          <cell r="A379" t="str">
            <v>13.A.058</v>
          </cell>
          <cell r="B379" t="str">
            <v>Piso drenante de concreto, fornec e instalação - Det. Pi-102</v>
          </cell>
          <cell r="C379" t="str">
            <v>M2</v>
          </cell>
          <cell r="D379">
            <v>68.33</v>
          </cell>
          <cell r="E379">
            <v>39083</v>
          </cell>
        </row>
        <row r="380">
          <cell r="A380" t="str">
            <v>13.A.059</v>
          </cell>
          <cell r="B380" t="str">
            <v>Piso de pedra São Tomé, fornec e assentamento - Det. Pi - 89</v>
          </cell>
          <cell r="C380" t="str">
            <v>M2</v>
          </cell>
          <cell r="D380">
            <v>88.13</v>
          </cell>
          <cell r="E380">
            <v>38899</v>
          </cell>
        </row>
        <row r="381">
          <cell r="A381" t="str">
            <v>13.A.060</v>
          </cell>
          <cell r="B381" t="str">
            <v>Piso de terra batida, esp = 20,00 cm - Det. Pi - 98</v>
          </cell>
          <cell r="C381" t="str">
            <v>M2</v>
          </cell>
          <cell r="D381">
            <v>19.170000000000002</v>
          </cell>
          <cell r="E381">
            <v>39083</v>
          </cell>
        </row>
        <row r="382">
          <cell r="A382" t="str">
            <v>13.A.061</v>
          </cell>
          <cell r="B382" t="str">
            <v>Piso de areia, esp = 40 cm - Det. Pi - 103</v>
          </cell>
          <cell r="C382" t="str">
            <v>M2</v>
          </cell>
          <cell r="D382">
            <v>30.49</v>
          </cell>
          <cell r="E382">
            <v>39083</v>
          </cell>
        </row>
        <row r="383">
          <cell r="A383" t="str">
            <v>13.A.062</v>
          </cell>
          <cell r="B383" t="str">
            <v>Rejuntamento de blocos intertravados de concreto junto ao alinhamento da edificação</v>
          </cell>
          <cell r="C383" t="str">
            <v>M</v>
          </cell>
          <cell r="D383">
            <v>5.07</v>
          </cell>
          <cell r="E383">
            <v>39083</v>
          </cell>
        </row>
        <row r="384">
          <cell r="A384" t="str">
            <v>14.0.000</v>
          </cell>
          <cell r="B384" t="str">
            <v>Vidros</v>
          </cell>
          <cell r="C384">
            <v>0</v>
          </cell>
          <cell r="D384">
            <v>0</v>
          </cell>
          <cell r="E384">
            <v>0</v>
          </cell>
        </row>
        <row r="385">
          <cell r="A385" t="str">
            <v>14.A.003</v>
          </cell>
          <cell r="B385" t="str">
            <v>Vidro plano p/ caixilho, temperado, 10 mm - bronze ou cinza</v>
          </cell>
          <cell r="C385" t="str">
            <v>M2</v>
          </cell>
          <cell r="D385">
            <v>215.1</v>
          </cell>
          <cell r="E385">
            <v>36526</v>
          </cell>
        </row>
        <row r="386">
          <cell r="A386" t="str">
            <v>15.0.000</v>
          </cell>
          <cell r="B386" t="str">
            <v>Pintura</v>
          </cell>
          <cell r="C386">
            <v>0</v>
          </cell>
          <cell r="D386">
            <v>0</v>
          </cell>
          <cell r="E386">
            <v>0</v>
          </cell>
        </row>
        <row r="387">
          <cell r="A387" t="str">
            <v>15.A.002</v>
          </cell>
          <cell r="B387" t="str">
            <v>USAR O ITEM 15.A.005 - Pintura protetora c/ neutrol ou sim. em madei/to de telhado</v>
          </cell>
          <cell r="C387" t="str">
            <v>M2</v>
          </cell>
          <cell r="D387">
            <v>0.87</v>
          </cell>
          <cell r="E387">
            <v>36526</v>
          </cell>
        </row>
        <row r="388">
          <cell r="A388" t="str">
            <v>15.A.004</v>
          </cell>
          <cell r="B388" t="str">
            <v>Tinta epóxi - exterior de tubos e condutores</v>
          </cell>
          <cell r="C388" t="str">
            <v>M</v>
          </cell>
          <cell r="D388">
            <v>6.63</v>
          </cell>
          <cell r="E388">
            <v>35431</v>
          </cell>
        </row>
        <row r="389">
          <cell r="A389" t="str">
            <v>15.A.005</v>
          </cell>
          <cell r="B389" t="str">
            <v>Tratam. imunizante p/madeiramento c/Penetrol cupim ou similar</v>
          </cell>
          <cell r="C389" t="str">
            <v>M2</v>
          </cell>
          <cell r="D389">
            <v>5.98</v>
          </cell>
          <cell r="E389">
            <v>38899</v>
          </cell>
        </row>
        <row r="390">
          <cell r="A390" t="str">
            <v>15.A.006</v>
          </cell>
          <cell r="B390" t="str">
            <v>USAR O ITEM 15.A.005 - Líquido imunizante em madeira aparente</v>
          </cell>
          <cell r="C390" t="str">
            <v>M2</v>
          </cell>
          <cell r="D390">
            <v>2.77</v>
          </cell>
          <cell r="E390">
            <v>36526</v>
          </cell>
        </row>
        <row r="391">
          <cell r="A391" t="str">
            <v>15.A.008</v>
          </cell>
          <cell r="B391" t="str">
            <v>Pintura protetora - tinta, sobre látex PVA/revest/o acrílico, superfície não pichada</v>
          </cell>
          <cell r="C391" t="str">
            <v>M2</v>
          </cell>
          <cell r="D391">
            <v>7.06</v>
          </cell>
          <cell r="E391">
            <v>35431</v>
          </cell>
        </row>
        <row r="392">
          <cell r="A392" t="str">
            <v>15.A.009</v>
          </cell>
          <cell r="B392" t="str">
            <v>Pintura protetora - verniz, sobre látex PVA/revest/o acrílico, superfície não pichada</v>
          </cell>
          <cell r="C392" t="str">
            <v>M2</v>
          </cell>
          <cell r="D392">
            <v>7.77</v>
          </cell>
          <cell r="E392">
            <v>36526</v>
          </cell>
        </row>
        <row r="393">
          <cell r="A393" t="str">
            <v>15.A.010</v>
          </cell>
          <cell r="B393" t="str">
            <v>Pintura protetora - tinta, sobre látex PVA/revest/o acrílico, superfície pichada</v>
          </cell>
          <cell r="C393" t="str">
            <v>M2</v>
          </cell>
          <cell r="D393">
            <v>9.84</v>
          </cell>
          <cell r="E393">
            <v>35431</v>
          </cell>
        </row>
        <row r="394">
          <cell r="A394" t="str">
            <v>15.A.011</v>
          </cell>
          <cell r="B394" t="str">
            <v>Verniz fosco com filtro solar - uma demão</v>
          </cell>
          <cell r="C394" t="str">
            <v>M2</v>
          </cell>
          <cell r="D394">
            <v>3.7</v>
          </cell>
          <cell r="E394">
            <v>35432</v>
          </cell>
        </row>
        <row r="395">
          <cell r="A395" t="str">
            <v>15.A.012</v>
          </cell>
          <cell r="B395" t="str">
            <v>Verniz brilhante com filtro solar - uma demão</v>
          </cell>
          <cell r="C395" t="str">
            <v>M2</v>
          </cell>
          <cell r="D395">
            <v>3.56</v>
          </cell>
          <cell r="E395">
            <v>35433</v>
          </cell>
        </row>
        <row r="396">
          <cell r="A396" t="str">
            <v>15.A.013</v>
          </cell>
          <cell r="B396" t="str">
            <v>Quartzo acrílico - pintura em duas demãos</v>
          </cell>
          <cell r="C396" t="str">
            <v>M2</v>
          </cell>
          <cell r="D396">
            <v>18.329999999999998</v>
          </cell>
          <cell r="E396">
            <v>36526</v>
          </cell>
        </row>
        <row r="397">
          <cell r="A397" t="str">
            <v>15.A.014</v>
          </cell>
          <cell r="B397" t="str">
            <v>Esmalte sintético - concreto ou reboco c/ massa corrida</v>
          </cell>
          <cell r="C397" t="str">
            <v>M2</v>
          </cell>
          <cell r="D397">
            <v>8.39</v>
          </cell>
          <cell r="E397">
            <v>36526</v>
          </cell>
        </row>
        <row r="398">
          <cell r="A398" t="str">
            <v>15.A.015</v>
          </cell>
          <cell r="B398" t="str">
            <v xml:space="preserve">Imunizante para madeira bruta da ponte - Pq. Chico Mendes </v>
          </cell>
          <cell r="C398" t="str">
            <v>M2</v>
          </cell>
          <cell r="D398">
            <v>7.1</v>
          </cell>
          <cell r="E398">
            <v>36526</v>
          </cell>
        </row>
        <row r="399">
          <cell r="A399" t="str">
            <v>15.A.016</v>
          </cell>
          <cell r="B399" t="str">
            <v>Pintura texto e logotipo PMSP - Pq. Campo da Vinha</v>
          </cell>
          <cell r="C399" t="str">
            <v>UN</v>
          </cell>
          <cell r="D399">
            <v>688.04</v>
          </cell>
          <cell r="E399">
            <v>37408</v>
          </cell>
        </row>
        <row r="400">
          <cell r="A400" t="str">
            <v>15.A.017</v>
          </cell>
          <cell r="B400" t="str">
            <v>Madeiramento de telhado, peroba - peças especiais</v>
          </cell>
          <cell r="C400" t="str">
            <v>M3</v>
          </cell>
          <cell r="D400">
            <v>1612.73</v>
          </cell>
          <cell r="E400">
            <v>39083</v>
          </cell>
        </row>
        <row r="401">
          <cell r="A401" t="str">
            <v>17.0.000</v>
          </cell>
          <cell r="B401" t="str">
            <v>Serviços complementares</v>
          </cell>
          <cell r="C401">
            <v>0</v>
          </cell>
          <cell r="D401">
            <v>0</v>
          </cell>
          <cell r="E401">
            <v>0</v>
          </cell>
        </row>
        <row r="402">
          <cell r="A402" t="str">
            <v>17.A.001</v>
          </cell>
          <cell r="B402" t="str">
            <v>Bancada de ardósia, esp = 3,0 cm</v>
          </cell>
          <cell r="C402" t="str">
            <v>M2</v>
          </cell>
          <cell r="D402">
            <v>90.18</v>
          </cell>
          <cell r="E402">
            <v>37408</v>
          </cell>
        </row>
        <row r="403">
          <cell r="A403" t="str">
            <v>17.A.002</v>
          </cell>
          <cell r="B403" t="str">
            <v>Recolocação de gradil tipo parque inclusive mureta e fundações</v>
          </cell>
          <cell r="C403" t="str">
            <v>M</v>
          </cell>
          <cell r="D403">
            <v>74.86</v>
          </cell>
          <cell r="E403">
            <v>35431</v>
          </cell>
        </row>
        <row r="404">
          <cell r="A404" t="str">
            <v>17.A.003</v>
          </cell>
          <cell r="B404" t="str">
            <v>Retirada de gradil tipo parque inclusive mureta</v>
          </cell>
          <cell r="C404" t="str">
            <v>M</v>
          </cell>
          <cell r="D404">
            <v>15.5</v>
          </cell>
          <cell r="E404">
            <v>39083</v>
          </cell>
        </row>
        <row r="405">
          <cell r="A405" t="str">
            <v>17.A.004</v>
          </cell>
          <cell r="B405" t="str">
            <v>Gradil tipo parque com mureta sobre muro de arrimo</v>
          </cell>
          <cell r="C405" t="str">
            <v>M</v>
          </cell>
          <cell r="D405">
            <v>216.19</v>
          </cell>
          <cell r="E405">
            <v>36526</v>
          </cell>
        </row>
        <row r="406">
          <cell r="A406" t="str">
            <v>17.A.014</v>
          </cell>
          <cell r="B406" t="str">
            <v>Fornecimento e espalhamento de pedrisco</v>
          </cell>
          <cell r="C406" t="str">
            <v>M3</v>
          </cell>
          <cell r="D406">
            <v>40.57</v>
          </cell>
          <cell r="E406">
            <v>38899</v>
          </cell>
        </row>
        <row r="407">
          <cell r="A407" t="str">
            <v>17.A.015</v>
          </cell>
          <cell r="B407" t="str">
            <v>Fornecimento e aplicação de pedra n. 2</v>
          </cell>
          <cell r="C407" t="str">
            <v>M3</v>
          </cell>
          <cell r="D407">
            <v>37.28</v>
          </cell>
          <cell r="E407">
            <v>35435</v>
          </cell>
        </row>
        <row r="408">
          <cell r="A408" t="str">
            <v>17.A.017</v>
          </cell>
          <cell r="B408" t="str">
            <v>Orla de concreto p/ separação de canteiro - det. OR-4</v>
          </cell>
          <cell r="C408" t="str">
            <v>M</v>
          </cell>
          <cell r="D408">
            <v>21.01</v>
          </cell>
          <cell r="E408">
            <v>38108</v>
          </cell>
        </row>
        <row r="409">
          <cell r="A409" t="str">
            <v>17.A.018</v>
          </cell>
          <cell r="B409" t="str">
            <v>Piso cimentado c/caixa de terra p/ árvore 1 x 1 m - det. PI-10</v>
          </cell>
          <cell r="C409" t="str">
            <v>M2</v>
          </cell>
          <cell r="D409">
            <v>22.68</v>
          </cell>
          <cell r="E409">
            <v>38108</v>
          </cell>
        </row>
        <row r="410">
          <cell r="A410" t="str">
            <v>17.A.019</v>
          </cell>
          <cell r="B410" t="str">
            <v>Piso ciment quadric tipo "Prefeitura",50x50cm,juntas emulsão asfált</v>
          </cell>
          <cell r="C410" t="str">
            <v>M2</v>
          </cell>
          <cell r="D410">
            <v>15.58</v>
          </cell>
          <cell r="E410">
            <v>35432</v>
          </cell>
        </row>
        <row r="411">
          <cell r="A411" t="str">
            <v>17.A.022</v>
          </cell>
          <cell r="B411" t="str">
            <v>Banco de concreto 2,40 x 0,40 m - det. DPBA-01, antigo det. BA-3</v>
          </cell>
          <cell r="C411" t="str">
            <v>UN</v>
          </cell>
          <cell r="D411">
            <v>288.63</v>
          </cell>
          <cell r="E411">
            <v>39083</v>
          </cell>
        </row>
        <row r="412">
          <cell r="A412" t="str">
            <v>17.A.023</v>
          </cell>
          <cell r="B412" t="str">
            <v>Mesa - banco em blocos de concreto estrutural aparente - Det. P.Mes-02</v>
          </cell>
          <cell r="C412" t="str">
            <v>UN</v>
          </cell>
          <cell r="D412">
            <v>227.13</v>
          </cell>
          <cell r="E412">
            <v>39083</v>
          </cell>
        </row>
        <row r="413">
          <cell r="A413" t="str">
            <v>17.A.030</v>
          </cell>
          <cell r="B413" t="str">
            <v>Piso de terra compactada - L=1,50m,incl limpeza do terreno</v>
          </cell>
          <cell r="C413" t="str">
            <v>M</v>
          </cell>
          <cell r="D413">
            <v>10.16</v>
          </cell>
          <cell r="E413">
            <v>38718</v>
          </cell>
        </row>
        <row r="414">
          <cell r="A414" t="str">
            <v>17.A.031</v>
          </cell>
          <cell r="B414" t="str">
            <v>Drenagem de play ground - L = 0,90 m</v>
          </cell>
          <cell r="C414" t="str">
            <v>M</v>
          </cell>
          <cell r="D414">
            <v>35.68</v>
          </cell>
          <cell r="E414">
            <v>38108</v>
          </cell>
        </row>
        <row r="415">
          <cell r="A415" t="str">
            <v>17.A.032</v>
          </cell>
          <cell r="B415" t="str">
            <v>Assentamento pedra de mão no espelho d` água - Pq. Darcy Silva</v>
          </cell>
          <cell r="C415" t="str">
            <v>GL</v>
          </cell>
          <cell r="D415">
            <v>294.04000000000002</v>
          </cell>
          <cell r="E415">
            <v>38108</v>
          </cell>
        </row>
        <row r="416">
          <cell r="A416" t="str">
            <v>17.A.033</v>
          </cell>
          <cell r="B416" t="str">
            <v>Retirada de tela de proteção</v>
          </cell>
          <cell r="C416" t="str">
            <v>M2</v>
          </cell>
          <cell r="D416">
            <v>4.92</v>
          </cell>
          <cell r="E416">
            <v>38108</v>
          </cell>
        </row>
        <row r="417">
          <cell r="A417" t="str">
            <v>17.A.034</v>
          </cell>
          <cell r="B417" t="str">
            <v>Gradil tipo parque c/mureta e fund - det DEPAVE revisado-DPGP A/E-01</v>
          </cell>
          <cell r="C417" t="str">
            <v>M</v>
          </cell>
          <cell r="D417">
            <v>293.36</v>
          </cell>
          <cell r="E417">
            <v>36526</v>
          </cell>
        </row>
        <row r="418">
          <cell r="A418" t="str">
            <v>17.A.041</v>
          </cell>
          <cell r="B418" t="str">
            <v>Fornec. coloc. placa sinaliz. vert., tipo "A", 550x100x15 cm</v>
          </cell>
          <cell r="C418" t="str">
            <v>UN</v>
          </cell>
          <cell r="D418">
            <v>8704.51</v>
          </cell>
          <cell r="E418">
            <v>38108</v>
          </cell>
        </row>
        <row r="419">
          <cell r="A419" t="str">
            <v>17.A.042</v>
          </cell>
          <cell r="B419" t="str">
            <v>Fornec. coloc. placa sinaliz. vert., tipo "B", 240x60x10 cm</v>
          </cell>
          <cell r="C419" t="str">
            <v>UN</v>
          </cell>
          <cell r="D419">
            <v>2411.96</v>
          </cell>
          <cell r="E419">
            <v>38108</v>
          </cell>
        </row>
        <row r="420">
          <cell r="A420" t="str">
            <v>17.A.043</v>
          </cell>
          <cell r="B420" t="str">
            <v>Fornec. coloc. placa sinaliz. vert., tipo "B", f/v, 240x60x10 cm</v>
          </cell>
          <cell r="C420" t="str">
            <v>UN</v>
          </cell>
          <cell r="D420">
            <v>4781.57</v>
          </cell>
          <cell r="E420">
            <v>38108</v>
          </cell>
        </row>
        <row r="421">
          <cell r="A421" t="str">
            <v>17.A.044</v>
          </cell>
          <cell r="B421" t="str">
            <v>Fornec. coloc. placa sinaliz. vert., tipo "C", frente,120x60x10 cm</v>
          </cell>
          <cell r="C421" t="str">
            <v>UN</v>
          </cell>
          <cell r="D421">
            <v>1231.95</v>
          </cell>
          <cell r="E421">
            <v>38108</v>
          </cell>
        </row>
        <row r="422">
          <cell r="A422" t="str">
            <v>17.A.045</v>
          </cell>
          <cell r="B422" t="str">
            <v>Fornec. coloc. placa sinaliz. vert., tipo "D", 30x20x1,5 cm</v>
          </cell>
          <cell r="C422" t="str">
            <v>UN</v>
          </cell>
          <cell r="D422">
            <v>95.24</v>
          </cell>
          <cell r="E422">
            <v>38108</v>
          </cell>
        </row>
        <row r="423">
          <cell r="A423" t="str">
            <v>17.A.046</v>
          </cell>
          <cell r="B423" t="str">
            <v>Fornec. coloc. placa sinaliz. vert., tipo "B1", frente, 300x60x10 cm</v>
          </cell>
          <cell r="C423" t="str">
            <v>UN</v>
          </cell>
          <cell r="D423">
            <v>1560.37</v>
          </cell>
          <cell r="E423">
            <v>35436</v>
          </cell>
        </row>
        <row r="424">
          <cell r="A424" t="str">
            <v>17.A.053</v>
          </cell>
          <cell r="B424" t="str">
            <v>Retirada de gradil GPM-1 incl mureta</v>
          </cell>
          <cell r="C424" t="str">
            <v>M</v>
          </cell>
          <cell r="D424">
            <v>9.85</v>
          </cell>
          <cell r="E424">
            <v>35437</v>
          </cell>
        </row>
        <row r="425">
          <cell r="A425" t="str">
            <v>17.A.054</v>
          </cell>
          <cell r="B425" t="str">
            <v>Recolocação de gradil GPM-1 incl mureta</v>
          </cell>
          <cell r="C425" t="str">
            <v>M</v>
          </cell>
          <cell r="D425">
            <v>40.880000000000003</v>
          </cell>
          <cell r="E425">
            <v>35438</v>
          </cell>
        </row>
        <row r="426">
          <cell r="A426" t="str">
            <v>17.A.056</v>
          </cell>
          <cell r="B426" t="str">
            <v>Orla de paralelepípedo sobre lastro de concreto</v>
          </cell>
          <cell r="C426" t="str">
            <v>M</v>
          </cell>
          <cell r="D426">
            <v>4.71</v>
          </cell>
          <cell r="E426">
            <v>37408</v>
          </cell>
        </row>
        <row r="427">
          <cell r="A427" t="str">
            <v>17.A.057</v>
          </cell>
          <cell r="B427" t="str">
            <v>Abrigo p/lixo HV-19 - l = 1,66 m</v>
          </cell>
          <cell r="C427" t="str">
            <v>UN</v>
          </cell>
          <cell r="D427">
            <v>310.32</v>
          </cell>
          <cell r="E427">
            <v>35440</v>
          </cell>
        </row>
        <row r="428">
          <cell r="A428" t="str">
            <v>17.A.059</v>
          </cell>
          <cell r="B428" t="str">
            <v>Demolição de paredes com toras de madeira h até 3 m</v>
          </cell>
          <cell r="C428" t="str">
            <v>M2</v>
          </cell>
          <cell r="D428">
            <v>0.6</v>
          </cell>
          <cell r="E428">
            <v>35441</v>
          </cell>
        </row>
        <row r="429">
          <cell r="A429" t="str">
            <v>17.A.060</v>
          </cell>
          <cell r="B429" t="str">
            <v>Passou p/a TABELA N.31 - 17.04.12 - Limpeza de superfície de concreto por hidrojateamento</v>
          </cell>
          <cell r="C429" t="str">
            <v>M2</v>
          </cell>
          <cell r="D429">
            <v>4</v>
          </cell>
          <cell r="E429">
            <v>35442</v>
          </cell>
        </row>
        <row r="430">
          <cell r="A430" t="str">
            <v>17.A.061</v>
          </cell>
          <cell r="B430" t="str">
            <v>Passou p/a TABELA N.31 - 17.03.55 - Demarc. de quadra com tinta a base de resina epóxi - voleibol</v>
          </cell>
          <cell r="C430" t="str">
            <v>UN</v>
          </cell>
          <cell r="D430">
            <v>55.38</v>
          </cell>
          <cell r="E430">
            <v>35443</v>
          </cell>
        </row>
        <row r="431">
          <cell r="A431" t="str">
            <v>17.A.062</v>
          </cell>
          <cell r="B431" t="str">
            <v>Quiosque com telha cerâmica "paulistinha" e tijolo recozido-det Qui-11</v>
          </cell>
          <cell r="C431" t="str">
            <v>UN</v>
          </cell>
          <cell r="D431">
            <v>39719.480000000003</v>
          </cell>
          <cell r="E431">
            <v>37408</v>
          </cell>
        </row>
        <row r="432">
          <cell r="A432" t="str">
            <v>17.A.063</v>
          </cell>
          <cell r="B432" t="str">
            <v>Bate pneu em tubo de ferro galv 3" - c = 1,90 m</v>
          </cell>
          <cell r="C432" t="str">
            <v>UN</v>
          </cell>
          <cell r="D432">
            <v>107.67</v>
          </cell>
          <cell r="E432">
            <v>35445</v>
          </cell>
        </row>
        <row r="433">
          <cell r="A433" t="str">
            <v>17.A.064</v>
          </cell>
          <cell r="B433" t="str">
            <v>Churrasqueira com tijolo requeimado - DPCH A-02</v>
          </cell>
          <cell r="C433" t="str">
            <v>UN</v>
          </cell>
          <cell r="D433">
            <v>372.36</v>
          </cell>
          <cell r="E433">
            <v>36526</v>
          </cell>
        </row>
        <row r="434">
          <cell r="A434" t="str">
            <v>17.A.065</v>
          </cell>
          <cell r="B434" t="str">
            <v>Churrasqueira com tijolo refratário - DPCH A-01</v>
          </cell>
          <cell r="C434" t="str">
            <v>UN</v>
          </cell>
          <cell r="D434">
            <v>775.07</v>
          </cell>
          <cell r="E434">
            <v>38108</v>
          </cell>
        </row>
        <row r="435">
          <cell r="A435" t="str">
            <v>17.A.066</v>
          </cell>
          <cell r="B435" t="str">
            <v>Fornec e coloc tela galv ondulada 15mm-fio 16,box"A"-veter Pq Anhang</v>
          </cell>
          <cell r="C435" t="str">
            <v>M2</v>
          </cell>
          <cell r="D435">
            <v>41.21</v>
          </cell>
          <cell r="E435">
            <v>35448</v>
          </cell>
        </row>
        <row r="436">
          <cell r="A436" t="str">
            <v>17.A.067</v>
          </cell>
          <cell r="B436" t="str">
            <v>Porta recinto tipo A,tela 15mm-fio 16,ond estrut fg 1",incl pintura</v>
          </cell>
          <cell r="C436" t="str">
            <v>M2</v>
          </cell>
          <cell r="D436">
            <v>139.65</v>
          </cell>
          <cell r="E436">
            <v>35449</v>
          </cell>
        </row>
        <row r="437">
          <cell r="A437" t="str">
            <v>17.A.068</v>
          </cell>
          <cell r="B437" t="str">
            <v>Porta recinto tipo B,tela 20mm-fio 12,ond estrut fg 1",incl pintura</v>
          </cell>
          <cell r="C437" t="str">
            <v>M2</v>
          </cell>
          <cell r="D437">
            <v>145.59</v>
          </cell>
          <cell r="E437">
            <v>35450</v>
          </cell>
        </row>
        <row r="438">
          <cell r="A438" t="str">
            <v>17.A.069</v>
          </cell>
          <cell r="B438" t="str">
            <v>Fornec e coloc tela galv ondulada 20mm-fio16-box "B"-veter Pq Anhang</v>
          </cell>
          <cell r="C438" t="str">
            <v>M2</v>
          </cell>
          <cell r="D438">
            <v>124.82</v>
          </cell>
          <cell r="E438">
            <v>38718</v>
          </cell>
        </row>
        <row r="439">
          <cell r="A439" t="str">
            <v>17.A.070</v>
          </cell>
          <cell r="B439" t="str">
            <v>Porta recinto tipo C,tela 20mm-fio12,ond estrut fg 1",incl pintura</v>
          </cell>
          <cell r="C439" t="str">
            <v>M2</v>
          </cell>
          <cell r="D439">
            <v>400.86</v>
          </cell>
          <cell r="E439">
            <v>38718</v>
          </cell>
        </row>
        <row r="440">
          <cell r="A440" t="str">
            <v>17.A.071</v>
          </cell>
          <cell r="B440" t="str">
            <v>Fornec e coloc tela galv ondul, 20mm-fio 12, box "c"-veter Pq Anhang</v>
          </cell>
          <cell r="C440" t="str">
            <v>M2</v>
          </cell>
          <cell r="D440">
            <v>50.33</v>
          </cell>
          <cell r="E440">
            <v>35453</v>
          </cell>
        </row>
        <row r="441">
          <cell r="A441" t="str">
            <v>17.A.072</v>
          </cell>
          <cell r="B441" t="str">
            <v>Piso de terra batida</v>
          </cell>
          <cell r="C441" t="str">
            <v>M2</v>
          </cell>
          <cell r="D441">
            <v>1.64</v>
          </cell>
          <cell r="E441">
            <v>39083</v>
          </cell>
        </row>
        <row r="442">
          <cell r="A442" t="str">
            <v>17.A.073</v>
          </cell>
          <cell r="B442" t="str">
            <v>Piso de pó de brita det. PI-90</v>
          </cell>
          <cell r="C442" t="str">
            <v>M2</v>
          </cell>
          <cell r="D442">
            <v>10.91</v>
          </cell>
          <cell r="E442">
            <v>37408</v>
          </cell>
        </row>
        <row r="443">
          <cell r="A443" t="str">
            <v>17.A.074</v>
          </cell>
          <cell r="B443" t="str">
            <v>Orla de eucalipto c/ tratamento - det. PI-65</v>
          </cell>
          <cell r="C443" t="str">
            <v>M</v>
          </cell>
          <cell r="D443">
            <v>8.02</v>
          </cell>
          <cell r="E443">
            <v>38108</v>
          </cell>
        </row>
        <row r="444">
          <cell r="A444" t="str">
            <v>17.A.075</v>
          </cell>
          <cell r="B444" t="str">
            <v>Orla de paralelepípedo sobre areia - det. Pi-90</v>
          </cell>
          <cell r="C444" t="str">
            <v>M</v>
          </cell>
          <cell r="D444">
            <v>3.61</v>
          </cell>
          <cell r="E444">
            <v>37408</v>
          </cell>
        </row>
        <row r="445">
          <cell r="A445" t="str">
            <v>17.A.076</v>
          </cell>
          <cell r="B445" t="str">
            <v>Orla dupla de paralelepípedo nos 2 lados da pista - det. PI-32</v>
          </cell>
          <cell r="C445" t="str">
            <v>M</v>
          </cell>
          <cell r="D445">
            <v>26.52</v>
          </cell>
          <cell r="E445">
            <v>37408</v>
          </cell>
        </row>
        <row r="446">
          <cell r="A446" t="str">
            <v>17.A.077</v>
          </cell>
          <cell r="B446" t="str">
            <v>Piso de pedrisco det. PI-89</v>
          </cell>
          <cell r="C446" t="str">
            <v>M2</v>
          </cell>
          <cell r="D446">
            <v>14.51</v>
          </cell>
          <cell r="E446">
            <v>38108</v>
          </cell>
        </row>
        <row r="447">
          <cell r="A447" t="str">
            <v>17.A.078</v>
          </cell>
          <cell r="B447" t="str">
            <v>Alambrado p/ campo de futebol det. GR-34 (h=1,20m)</v>
          </cell>
          <cell r="C447" t="str">
            <v>M</v>
          </cell>
          <cell r="D447">
            <v>68.7</v>
          </cell>
          <cell r="E447">
            <v>39083</v>
          </cell>
        </row>
        <row r="448">
          <cell r="A448" t="str">
            <v>17.A.079</v>
          </cell>
          <cell r="B448" t="str">
            <v>Alambrado p/ campo de futebol det. GR-34 (h=4,00m)</v>
          </cell>
          <cell r="C448" t="str">
            <v>M</v>
          </cell>
          <cell r="D448">
            <v>197.78</v>
          </cell>
          <cell r="E448">
            <v>39083</v>
          </cell>
        </row>
        <row r="449">
          <cell r="A449" t="str">
            <v>17.A.080</v>
          </cell>
          <cell r="B449" t="str">
            <v>Portão p/ alambrado det. GR-34 - l=0,90m x h= 1,20m</v>
          </cell>
          <cell r="C449" t="str">
            <v>UN</v>
          </cell>
          <cell r="D449">
            <v>127.74</v>
          </cell>
          <cell r="E449">
            <v>39083</v>
          </cell>
        </row>
        <row r="450">
          <cell r="A450" t="str">
            <v>17.A.081</v>
          </cell>
          <cell r="B450" t="str">
            <v>Portão p/alambrado det. GR-34 - l=0,90m x 2,00m</v>
          </cell>
          <cell r="C450" t="str">
            <v>UN</v>
          </cell>
          <cell r="D450">
            <v>103.17</v>
          </cell>
          <cell r="E450">
            <v>37408</v>
          </cell>
        </row>
        <row r="451">
          <cell r="A451" t="str">
            <v>17.A.082</v>
          </cell>
          <cell r="B451" t="str">
            <v>Portão p/alambrado det. GR-33 - l=0,90m x 2,00m</v>
          </cell>
          <cell r="C451" t="str">
            <v>UN</v>
          </cell>
          <cell r="D451">
            <v>69.790000000000006</v>
          </cell>
          <cell r="E451">
            <v>35454</v>
          </cell>
        </row>
        <row r="452">
          <cell r="A452" t="str">
            <v>17.A.083</v>
          </cell>
          <cell r="B452" t="str">
            <v>Portão p/alambrado det. GR-33 - l=1,00m x h=1,10m</v>
          </cell>
          <cell r="C452" t="str">
            <v>UN</v>
          </cell>
          <cell r="D452">
            <v>45.09</v>
          </cell>
          <cell r="E452">
            <v>35455</v>
          </cell>
        </row>
        <row r="453">
          <cell r="A453" t="str">
            <v>17.A.084</v>
          </cell>
          <cell r="B453" t="str">
            <v>Alambrado p/quadras de esportes det. GR-34 (h=1,20m)</v>
          </cell>
          <cell r="C453" t="str">
            <v>M</v>
          </cell>
          <cell r="D453">
            <v>40.17</v>
          </cell>
          <cell r="E453">
            <v>35456</v>
          </cell>
        </row>
        <row r="454">
          <cell r="A454" t="str">
            <v>17.A.085</v>
          </cell>
          <cell r="B454" t="str">
            <v>Portão p/ quadra 1,00 x 1,20 m</v>
          </cell>
          <cell r="C454" t="str">
            <v>UN</v>
          </cell>
          <cell r="D454">
            <v>58.18</v>
          </cell>
          <cell r="E454">
            <v>35457</v>
          </cell>
        </row>
        <row r="455">
          <cell r="A455" t="str">
            <v>17.A.086</v>
          </cell>
          <cell r="B455" t="str">
            <v>Alambrado p/quadras de esportes det. GR-33 (h=2,50 m)</v>
          </cell>
          <cell r="C455" t="str">
            <v>M</v>
          </cell>
          <cell r="D455">
            <v>90.66</v>
          </cell>
          <cell r="E455">
            <v>37408</v>
          </cell>
        </row>
        <row r="456">
          <cell r="A456" t="str">
            <v>17.A.087</v>
          </cell>
          <cell r="B456" t="str">
            <v>Alambrado p/ quadras de esportes det. GR-33 (h=4,00 m)</v>
          </cell>
          <cell r="C456" t="str">
            <v>M</v>
          </cell>
          <cell r="D456">
            <v>139.4</v>
          </cell>
          <cell r="E456">
            <v>37408</v>
          </cell>
        </row>
        <row r="457">
          <cell r="A457" t="str">
            <v>17.A.088</v>
          </cell>
          <cell r="B457" t="str">
            <v>Placas de concr. moldadas "in loco" - tipo PMSP, e=7 cm, junta seca</v>
          </cell>
          <cell r="C457" t="str">
            <v>M2</v>
          </cell>
          <cell r="D457">
            <v>25.47</v>
          </cell>
          <cell r="E457">
            <v>37408</v>
          </cell>
        </row>
        <row r="458">
          <cell r="A458" t="str">
            <v>17.A.089</v>
          </cell>
          <cell r="B458" t="str">
            <v>Muro de arrimo pedra natural c/ saída p/água - incl fund det. MU-10</v>
          </cell>
          <cell r="C458" t="str">
            <v>M</v>
          </cell>
          <cell r="D458">
            <v>470.24</v>
          </cell>
          <cell r="E458">
            <v>37408</v>
          </cell>
        </row>
        <row r="459">
          <cell r="A459" t="str">
            <v>17.A.090</v>
          </cell>
          <cell r="B459" t="str">
            <v>Piso cimentado quadriculado tipo "Prefeitura",90x90cm - det. PI-2</v>
          </cell>
          <cell r="C459" t="str">
            <v>M2</v>
          </cell>
          <cell r="D459">
            <v>32.880000000000003</v>
          </cell>
          <cell r="E459">
            <v>38108</v>
          </cell>
        </row>
        <row r="460">
          <cell r="A460" t="str">
            <v>17.A.091</v>
          </cell>
          <cell r="B460" t="str">
            <v>Banco-jardineira circular, r = 3,00 m c/fund. em brocas - det. BA-15</v>
          </cell>
          <cell r="C460" t="str">
            <v>M</v>
          </cell>
          <cell r="D460">
            <v>250.11</v>
          </cell>
          <cell r="E460">
            <v>38108</v>
          </cell>
        </row>
        <row r="461">
          <cell r="A461" t="str">
            <v>17.A.092</v>
          </cell>
          <cell r="B461" t="str">
            <v>Piso cimentado quadriculado tipo "Prefeitura",50x50cm - det. PI-1</v>
          </cell>
          <cell r="C461" t="str">
            <v>M2</v>
          </cell>
          <cell r="D461">
            <v>26.28</v>
          </cell>
          <cell r="E461">
            <v>37408</v>
          </cell>
        </row>
        <row r="462">
          <cell r="A462" t="str">
            <v>17.A.093</v>
          </cell>
          <cell r="B462" t="str">
            <v>Piso cimentado quadriculado tipo "Prefeitura" - det. PI-2a</v>
          </cell>
          <cell r="C462" t="str">
            <v>M2</v>
          </cell>
          <cell r="D462">
            <v>27.68</v>
          </cell>
          <cell r="E462">
            <v>37408</v>
          </cell>
        </row>
        <row r="463">
          <cell r="A463" t="str">
            <v>17.A.094</v>
          </cell>
          <cell r="B463" t="str">
            <v>Piso cimentado quadriculado tipo "Prefeitura", 60x60 cm</v>
          </cell>
          <cell r="C463" t="str">
            <v>UN</v>
          </cell>
          <cell r="D463">
            <v>5.18</v>
          </cell>
          <cell r="E463">
            <v>36526</v>
          </cell>
        </row>
        <row r="464">
          <cell r="A464" t="str">
            <v>17.A.095</v>
          </cell>
          <cell r="B464" t="str">
            <v>Piso cimentado quadriculado tipo "Prefeitura", 60x60 cm</v>
          </cell>
          <cell r="C464" t="str">
            <v>M2</v>
          </cell>
          <cell r="D464">
            <v>25.97</v>
          </cell>
          <cell r="E464">
            <v>37408</v>
          </cell>
        </row>
        <row r="465">
          <cell r="A465" t="str">
            <v>17.A.096</v>
          </cell>
          <cell r="B465" t="str">
            <v>Fornecimento e aplicação de areia lavada</v>
          </cell>
          <cell r="C465" t="str">
            <v>M3</v>
          </cell>
          <cell r="D465">
            <v>50.93</v>
          </cell>
          <cell r="E465">
            <v>39083</v>
          </cell>
        </row>
        <row r="466">
          <cell r="A466" t="str">
            <v>17.A.097</v>
          </cell>
          <cell r="B466" t="str">
            <v>Banco de concreto reto ou curvo - det. BA-2</v>
          </cell>
          <cell r="C466" t="str">
            <v>M</v>
          </cell>
          <cell r="D466">
            <v>59.51</v>
          </cell>
          <cell r="E466">
            <v>39083</v>
          </cell>
        </row>
        <row r="467">
          <cell r="A467" t="str">
            <v>17.A.098</v>
          </cell>
          <cell r="B467" t="str">
            <v>Escada de concreto, degraus 15 x 30 cm - det ES-2</v>
          </cell>
          <cell r="C467" t="str">
            <v>M2</v>
          </cell>
          <cell r="D467">
            <v>104.09</v>
          </cell>
          <cell r="E467">
            <v>39083</v>
          </cell>
        </row>
        <row r="468">
          <cell r="A468" t="str">
            <v>17.A.099</v>
          </cell>
          <cell r="B468" t="str">
            <v>Piso de paralelepípedo p/locais de mesa-bancos e churrasq - PI-35  =&gt; "17.02.23"</v>
          </cell>
          <cell r="C468" t="str">
            <v>M2</v>
          </cell>
          <cell r="D468">
            <v>23.56</v>
          </cell>
          <cell r="E468">
            <v>37408</v>
          </cell>
        </row>
        <row r="469">
          <cell r="A469" t="str">
            <v>17.A.100</v>
          </cell>
          <cell r="B469" t="str">
            <v>Jardineira banco - det FJ-12</v>
          </cell>
          <cell r="C469" t="str">
            <v>M</v>
          </cell>
          <cell r="D469">
            <v>58.34</v>
          </cell>
          <cell r="E469">
            <v>37408</v>
          </cell>
        </row>
        <row r="470">
          <cell r="A470" t="str">
            <v>17.A.101</v>
          </cell>
          <cell r="B470" t="str">
            <v>Mesa c/2 bancos,assento tábuas peroba,estrut em concreto - det BA-21</v>
          </cell>
          <cell r="C470" t="str">
            <v>CJ</v>
          </cell>
          <cell r="D470">
            <v>1014.84</v>
          </cell>
          <cell r="E470">
            <v>38718</v>
          </cell>
        </row>
        <row r="471">
          <cell r="A471" t="str">
            <v>17.A.102</v>
          </cell>
          <cell r="B471" t="str">
            <v>Alambrado p/ quadras - h = 1,20 m - det GR-33</v>
          </cell>
          <cell r="C471" t="str">
            <v>M</v>
          </cell>
          <cell r="D471">
            <v>56.91</v>
          </cell>
          <cell r="E471">
            <v>37408</v>
          </cell>
        </row>
        <row r="472">
          <cell r="A472" t="str">
            <v>17.A.103</v>
          </cell>
          <cell r="B472" t="str">
            <v>Piso cimentado c/ caixa de terra p/ árvore, 2 x 2 m - det PI-80</v>
          </cell>
          <cell r="C472" t="str">
            <v>M2</v>
          </cell>
          <cell r="D472">
            <v>74.290000000000006</v>
          </cell>
          <cell r="E472">
            <v>35459</v>
          </cell>
        </row>
        <row r="473">
          <cell r="A473" t="str">
            <v>17.A.104</v>
          </cell>
          <cell r="B473" t="str">
            <v>Mesa e banco de concreto - det. MB-2</v>
          </cell>
          <cell r="C473" t="str">
            <v>UN</v>
          </cell>
          <cell r="D473">
            <v>451.66</v>
          </cell>
          <cell r="E473">
            <v>36526</v>
          </cell>
        </row>
        <row r="474">
          <cell r="A474" t="str">
            <v>17.A.105</v>
          </cell>
          <cell r="B474" t="str">
            <v>Orla de separação de concreto pré-moldado - det. OR-1</v>
          </cell>
          <cell r="C474" t="str">
            <v>M</v>
          </cell>
          <cell r="D474">
            <v>20.91</v>
          </cell>
          <cell r="E474">
            <v>37408</v>
          </cell>
        </row>
        <row r="475">
          <cell r="A475" t="str">
            <v>17.A.106</v>
          </cell>
          <cell r="B475" t="str">
            <v>Pisos de paralelepípedo c/ junta de amarração - det. PI-30</v>
          </cell>
          <cell r="C475" t="str">
            <v>M2</v>
          </cell>
          <cell r="D475">
            <v>22.18</v>
          </cell>
          <cell r="E475">
            <v>37408</v>
          </cell>
        </row>
        <row r="476">
          <cell r="A476" t="str">
            <v>17.A.107</v>
          </cell>
          <cell r="B476" t="str">
            <v>Mureta banco - reta ou curva det. MU-11</v>
          </cell>
          <cell r="C476" t="str">
            <v>M</v>
          </cell>
          <cell r="D476">
            <v>119.04</v>
          </cell>
          <cell r="E476">
            <v>38108</v>
          </cell>
        </row>
        <row r="477">
          <cell r="A477" t="str">
            <v>17.A.108</v>
          </cell>
          <cell r="B477" t="str">
            <v>Piso cimentado c/ caixa de terra p/ árvore 1x1 m - det. PI-72</v>
          </cell>
          <cell r="C477" t="str">
            <v>UN</v>
          </cell>
          <cell r="D477">
            <v>15.07</v>
          </cell>
          <cell r="E477">
            <v>37408</v>
          </cell>
        </row>
        <row r="478">
          <cell r="A478" t="str">
            <v>17.A.109</v>
          </cell>
          <cell r="B478" t="str">
            <v>Caixa quadrada c/contorno de paralelepípedo p/árvore - det. PI-52</v>
          </cell>
          <cell r="C478" t="str">
            <v>UN</v>
          </cell>
          <cell r="D478">
            <v>29.44</v>
          </cell>
          <cell r="E478">
            <v>37408</v>
          </cell>
        </row>
        <row r="479">
          <cell r="A479" t="str">
            <v>17.A.110</v>
          </cell>
          <cell r="B479" t="str">
            <v>Jardineira - banco - det. FJ-1</v>
          </cell>
          <cell r="C479" t="str">
            <v>UN</v>
          </cell>
          <cell r="D479">
            <v>319.23</v>
          </cell>
          <cell r="E479">
            <v>39083</v>
          </cell>
        </row>
        <row r="480">
          <cell r="A480" t="str">
            <v>17.A.111</v>
          </cell>
          <cell r="B480" t="str">
            <v>Talude de paralelepípedo do "play-ground" (escada) - det. BR-37</v>
          </cell>
          <cell r="C480" t="str">
            <v>M2</v>
          </cell>
          <cell r="D480">
            <v>28.86</v>
          </cell>
          <cell r="E480">
            <v>35460</v>
          </cell>
        </row>
        <row r="481">
          <cell r="A481" t="str">
            <v>17.A.112</v>
          </cell>
          <cell r="B481" t="str">
            <v>Gradil tipo alambrado, h=2,55 m, c/mureta p/quadras - det. GR-26</v>
          </cell>
          <cell r="C481" t="str">
            <v>M</v>
          </cell>
          <cell r="D481">
            <v>59.63</v>
          </cell>
          <cell r="E481">
            <v>35461</v>
          </cell>
        </row>
        <row r="482">
          <cell r="A482" t="str">
            <v>17.A.113</v>
          </cell>
          <cell r="B482" t="str">
            <v>Piso de paralelep c/junta alinhada e mata junta cimentada-det. PI-59</v>
          </cell>
          <cell r="C482" t="str">
            <v>M2</v>
          </cell>
          <cell r="D482">
            <v>25.52</v>
          </cell>
          <cell r="E482">
            <v>35431</v>
          </cell>
        </row>
        <row r="483">
          <cell r="A483" t="str">
            <v>17.A.114</v>
          </cell>
          <cell r="B483" t="str">
            <v>Banco de bloco concr. "Reago" aparente ou sim. - det. BA-1</v>
          </cell>
          <cell r="C483" t="str">
            <v>M</v>
          </cell>
          <cell r="D483">
            <v>42.9</v>
          </cell>
          <cell r="E483">
            <v>35460</v>
          </cell>
        </row>
        <row r="484">
          <cell r="A484" t="str">
            <v>17.A.115</v>
          </cell>
          <cell r="B484" t="str">
            <v>Piso cimentado, quadriculado, colorido, tipo "PMSP" - det. PI-2a</v>
          </cell>
          <cell r="C484" t="str">
            <v>M2</v>
          </cell>
          <cell r="D484">
            <v>18.39</v>
          </cell>
          <cell r="E484">
            <v>35461</v>
          </cell>
        </row>
        <row r="485">
          <cell r="A485" t="str">
            <v>17.A.116</v>
          </cell>
          <cell r="B485" t="str">
            <v>Demarc. de quadra com tinta a base de resina epóxi - f. salão</v>
          </cell>
          <cell r="C485" t="str">
            <v>UN</v>
          </cell>
          <cell r="D485">
            <v>102.61</v>
          </cell>
          <cell r="E485">
            <v>35431</v>
          </cell>
        </row>
        <row r="486">
          <cell r="A486" t="str">
            <v>17.A.117</v>
          </cell>
          <cell r="B486" t="str">
            <v>Demarc. de quadra com tinta a base de resina epóxi - basquete</v>
          </cell>
          <cell r="C486" t="str">
            <v>UN</v>
          </cell>
          <cell r="D486">
            <v>136.81</v>
          </cell>
          <cell r="E486">
            <v>35460</v>
          </cell>
        </row>
        <row r="487">
          <cell r="A487" t="str">
            <v>17.A.118</v>
          </cell>
          <cell r="B487" t="str">
            <v>Mureta p/ arremate de talude - praça 04 / GEPROCAV - II.</v>
          </cell>
          <cell r="C487" t="str">
            <v>M</v>
          </cell>
          <cell r="D487">
            <v>59.32</v>
          </cell>
          <cell r="E487">
            <v>35461</v>
          </cell>
        </row>
        <row r="488">
          <cell r="A488" t="str">
            <v>17.A.119</v>
          </cell>
          <cell r="B488" t="str">
            <v>Quiosque c/telha cerâmica "paulistinha" e tij.requeimado-det QUI-11</v>
          </cell>
          <cell r="C488" t="str">
            <v>UN</v>
          </cell>
          <cell r="D488">
            <v>70958.3</v>
          </cell>
          <cell r="E488">
            <v>38718</v>
          </cell>
        </row>
        <row r="489">
          <cell r="A489" t="str">
            <v>17.A.120</v>
          </cell>
          <cell r="B489" t="str">
            <v>Passou p/a TABELA N.31 - 17.03.61- Trave de ferro galvanizado c/ rede fio 2 - det. Fu-4</v>
          </cell>
          <cell r="C489" t="str">
            <v>UN</v>
          </cell>
          <cell r="D489">
            <v>569.30999999999995</v>
          </cell>
          <cell r="E489">
            <v>35460</v>
          </cell>
        </row>
        <row r="490">
          <cell r="A490" t="str">
            <v>17.A.121</v>
          </cell>
          <cell r="B490" t="str">
            <v>Passou p/a TABELA N.31 - 17.03.61- Trave de ferro galvanizado c/ rede fio 4 - det. Fu-4</v>
          </cell>
          <cell r="C490" t="str">
            <v>UN</v>
          </cell>
          <cell r="D490">
            <v>600.12</v>
          </cell>
          <cell r="E490">
            <v>35461</v>
          </cell>
        </row>
        <row r="491">
          <cell r="A491" t="str">
            <v>17.A.122</v>
          </cell>
          <cell r="B491" t="str">
            <v>USAR 17.A.131 - Quadra em piso de terra batida e areia, a 50%</v>
          </cell>
          <cell r="C491" t="str">
            <v>M2</v>
          </cell>
          <cell r="D491">
            <v>5.21</v>
          </cell>
          <cell r="E491">
            <v>35431</v>
          </cell>
        </row>
        <row r="492">
          <cell r="A492" t="str">
            <v>17.A.123</v>
          </cell>
          <cell r="B492" t="str">
            <v>Orla de concreto enterrada - Pq Vila do Rodeio</v>
          </cell>
          <cell r="C492" t="str">
            <v>M</v>
          </cell>
          <cell r="D492">
            <v>7.86</v>
          </cell>
          <cell r="E492">
            <v>35460</v>
          </cell>
        </row>
        <row r="493">
          <cell r="A493" t="str">
            <v>17.A.124</v>
          </cell>
          <cell r="B493" t="str">
            <v>Mureta - banco em alvenaria - Pq Vila do Rodeio</v>
          </cell>
          <cell r="C493" t="str">
            <v>M</v>
          </cell>
          <cell r="D493">
            <v>39.270000000000003</v>
          </cell>
          <cell r="E493">
            <v>35461</v>
          </cell>
        </row>
        <row r="494">
          <cell r="A494" t="str">
            <v>17.A.125</v>
          </cell>
          <cell r="B494" t="str">
            <v>Piso em mosaico de seixo rolado, cor marrom</v>
          </cell>
          <cell r="C494" t="str">
            <v>M2</v>
          </cell>
          <cell r="D494">
            <v>25.03</v>
          </cell>
          <cell r="E494">
            <v>37408</v>
          </cell>
        </row>
        <row r="495">
          <cell r="A495" t="str">
            <v>17.A.126</v>
          </cell>
          <cell r="B495" t="str">
            <v>Fornec. e coloc. mourão de aço sobre broca 25cm, Gerdau ou similar</v>
          </cell>
          <cell r="C495" t="str">
            <v>UN</v>
          </cell>
          <cell r="D495">
            <v>16.77</v>
          </cell>
          <cell r="E495">
            <v>35461</v>
          </cell>
        </row>
        <row r="496">
          <cell r="A496" t="str">
            <v>17.A.127</v>
          </cell>
          <cell r="B496" t="str">
            <v>Fornec. coloc. placa sinaliz. vert., tipo "A", F/V, 550X100X15 cm</v>
          </cell>
          <cell r="C496" t="str">
            <v>UN</v>
          </cell>
          <cell r="D496">
            <v>8913.58</v>
          </cell>
          <cell r="E496">
            <v>35431</v>
          </cell>
        </row>
        <row r="497">
          <cell r="A497" t="str">
            <v>17.A.128</v>
          </cell>
          <cell r="B497" t="str">
            <v>Fornec. coloc. placa sinaliz. vert., tipo "C", F/V, 120X60X10 cm</v>
          </cell>
          <cell r="C497" t="str">
            <v>UN</v>
          </cell>
          <cell r="D497">
            <v>1260.97</v>
          </cell>
          <cell r="E497">
            <v>35460</v>
          </cell>
        </row>
        <row r="498">
          <cell r="A498" t="str">
            <v>17.A.129</v>
          </cell>
          <cell r="B498" t="str">
            <v>Passou p/a TABELA N.31 - 08.60.01 - Retirada de portão</v>
          </cell>
          <cell r="C498" t="str">
            <v>M2</v>
          </cell>
          <cell r="D498">
            <v>3.36</v>
          </cell>
          <cell r="E498">
            <v>35461</v>
          </cell>
        </row>
        <row r="499">
          <cell r="A499" t="str">
            <v>17.A.130</v>
          </cell>
          <cell r="B499" t="str">
            <v>Recolocação de protão de ferro perfilado, tipo Parque</v>
          </cell>
          <cell r="C499" t="str">
            <v>M2</v>
          </cell>
          <cell r="D499">
            <v>9.7799999999999994</v>
          </cell>
          <cell r="E499">
            <v>37408</v>
          </cell>
        </row>
        <row r="500">
          <cell r="A500" t="str">
            <v>17.A.131</v>
          </cell>
          <cell r="B500" t="str">
            <v>Piso de terra batida e areia, a 50%, Det. - Pi-97</v>
          </cell>
          <cell r="C500" t="str">
            <v>M2</v>
          </cell>
          <cell r="D500">
            <v>11.12</v>
          </cell>
          <cell r="E500">
            <v>39083</v>
          </cell>
        </row>
        <row r="501">
          <cell r="A501" t="str">
            <v>17.A.132</v>
          </cell>
          <cell r="B501" t="str">
            <v>Brinquedo escorregador de concreto - BR-33</v>
          </cell>
          <cell r="C501" t="str">
            <v>UN</v>
          </cell>
          <cell r="D501">
            <v>5826.74</v>
          </cell>
          <cell r="E501">
            <v>37408</v>
          </cell>
        </row>
        <row r="502">
          <cell r="A502" t="str">
            <v>17.A.133</v>
          </cell>
          <cell r="B502" t="str">
            <v>Cerca tela tipo alambrado c/ mourão concreto e mureta - det. GR-29</v>
          </cell>
          <cell r="C502" t="str">
            <v>M</v>
          </cell>
          <cell r="D502">
            <v>195.08</v>
          </cell>
          <cell r="E502">
            <v>36526</v>
          </cell>
        </row>
        <row r="503">
          <cell r="A503" t="str">
            <v>17.A.134</v>
          </cell>
          <cell r="B503" t="str">
            <v>Cerca tela tipo alambrado c/ mourão e mureta em concreto - det. GR-29</v>
          </cell>
          <cell r="C503" t="str">
            <v>M</v>
          </cell>
          <cell r="D503">
            <v>230.36</v>
          </cell>
          <cell r="E503">
            <v>37408</v>
          </cell>
        </row>
        <row r="504">
          <cell r="A504" t="str">
            <v>17.A.135</v>
          </cell>
          <cell r="B504" t="str">
            <v xml:space="preserve">Cerca de mourão de eucalípto com tela (Gr - 8A) </v>
          </cell>
          <cell r="C504" t="str">
            <v>M</v>
          </cell>
          <cell r="D504">
            <v>45.47</v>
          </cell>
          <cell r="E504">
            <v>36526</v>
          </cell>
        </row>
        <row r="505">
          <cell r="A505" t="str">
            <v>17.A.136</v>
          </cell>
          <cell r="B505" t="str">
            <v>Muro de fecho FV 02 sem fundação</v>
          </cell>
          <cell r="C505" t="str">
            <v>M</v>
          </cell>
          <cell r="D505">
            <v>107.03</v>
          </cell>
          <cell r="E505">
            <v>35461</v>
          </cell>
        </row>
        <row r="506">
          <cell r="A506" t="str">
            <v>17.A.137</v>
          </cell>
          <cell r="B506" t="str">
            <v>Alambrado p/o Centro de Reabilitação de Animais Silvestres - CRAS no Pq. Anhanguera</v>
          </cell>
          <cell r="C506" t="str">
            <v>M</v>
          </cell>
          <cell r="D506">
            <v>109.25</v>
          </cell>
          <cell r="E506">
            <v>35431</v>
          </cell>
        </row>
        <row r="507">
          <cell r="A507" t="str">
            <v>17.A.138</v>
          </cell>
          <cell r="B507" t="str">
            <v>Alambrado de cobertura do CRAS, tela galv. 1" fio 12 - Pq. Anhanguera</v>
          </cell>
          <cell r="C507" t="str">
            <v>M</v>
          </cell>
          <cell r="D507">
            <v>80.77</v>
          </cell>
          <cell r="E507">
            <v>35432</v>
          </cell>
        </row>
        <row r="508">
          <cell r="A508" t="str">
            <v>17.A.139</v>
          </cell>
          <cell r="B508" t="str">
            <v>Levantamento de guia (rebaixada)</v>
          </cell>
          <cell r="C508" t="str">
            <v>M</v>
          </cell>
          <cell r="D508">
            <v>8.3000000000000007</v>
          </cell>
          <cell r="E508">
            <v>37408</v>
          </cell>
        </row>
        <row r="509">
          <cell r="A509" t="str">
            <v>17.A.140</v>
          </cell>
          <cell r="B509" t="str">
            <v>PI-41 - Piso de tijolo  comum com junta alinhada</v>
          </cell>
          <cell r="C509" t="str">
            <v>M2</v>
          </cell>
          <cell r="D509">
            <v>29.43</v>
          </cell>
          <cell r="E509">
            <v>36526</v>
          </cell>
        </row>
        <row r="510">
          <cell r="A510" t="str">
            <v>17.A.141</v>
          </cell>
          <cell r="B510" t="str">
            <v>Floreira de alvenaria e concreto - H=1,00M - MU-7</v>
          </cell>
          <cell r="C510" t="str">
            <v>M</v>
          </cell>
          <cell r="D510">
            <v>86.51</v>
          </cell>
          <cell r="E510">
            <v>36526</v>
          </cell>
        </row>
        <row r="511">
          <cell r="A511" t="str">
            <v>17.A.142</v>
          </cell>
          <cell r="B511" t="str">
            <v>Muro em alven. de um tijolo c/assentam. e revest. em massa mista h=1,50 m - MU22</v>
          </cell>
          <cell r="C511" t="str">
            <v>M</v>
          </cell>
          <cell r="D511">
            <v>123.53</v>
          </cell>
          <cell r="E511">
            <v>36526</v>
          </cell>
        </row>
        <row r="512">
          <cell r="A512" t="str">
            <v>17.A.143</v>
          </cell>
          <cell r="B512" t="str">
            <v>Concreto desempenado, fck=15,0 Mpa - traço (vol) = 1:2,5:3</v>
          </cell>
          <cell r="C512" t="str">
            <v>M3</v>
          </cell>
          <cell r="D512">
            <v>348.58</v>
          </cell>
          <cell r="E512">
            <v>38108</v>
          </cell>
        </row>
        <row r="513">
          <cell r="A513" t="str">
            <v>17.A.144</v>
          </cell>
          <cell r="B513" t="str">
            <v>Junta plástica p/ pisos - 3/4"  X 1/8"</v>
          </cell>
          <cell r="C513" t="str">
            <v>M</v>
          </cell>
          <cell r="D513">
            <v>0.84</v>
          </cell>
          <cell r="E513">
            <v>35461</v>
          </cell>
        </row>
        <row r="514">
          <cell r="A514" t="str">
            <v>17.A.145</v>
          </cell>
          <cell r="B514" t="str">
            <v>Junta de pedrisco lançado sobre argam. cimento e areia 1:3</v>
          </cell>
          <cell r="C514" t="str">
            <v>M2</v>
          </cell>
          <cell r="D514">
            <v>1.26</v>
          </cell>
          <cell r="E514">
            <v>35431</v>
          </cell>
        </row>
        <row r="515">
          <cell r="A515" t="str">
            <v>17.A.146</v>
          </cell>
          <cell r="B515" t="str">
            <v>Fornecimento e colocação de paralelepipedos c/ rejunte de areia</v>
          </cell>
          <cell r="C515" t="str">
            <v>M2</v>
          </cell>
          <cell r="D515">
            <v>18.77</v>
          </cell>
          <cell r="E515">
            <v>35432</v>
          </cell>
        </row>
        <row r="516">
          <cell r="A516" t="str">
            <v>17.A.147</v>
          </cell>
          <cell r="B516" t="str">
            <v>PID-05 - Piso de tijolo comum com junta alinhada</v>
          </cell>
          <cell r="C516" t="str">
            <v>M2</v>
          </cell>
          <cell r="D516">
            <v>25.63</v>
          </cell>
          <cell r="E516">
            <v>35433</v>
          </cell>
        </row>
        <row r="517">
          <cell r="A517" t="str">
            <v>17.A.148</v>
          </cell>
          <cell r="B517" t="str">
            <v xml:space="preserve">Assentamento de paralelepípedo com rejuntamento de areia </v>
          </cell>
          <cell r="C517" t="str">
            <v>M2</v>
          </cell>
          <cell r="D517">
            <v>18.100000000000001</v>
          </cell>
          <cell r="E517">
            <v>35434</v>
          </cell>
        </row>
        <row r="518">
          <cell r="A518" t="str">
            <v>17.A.149</v>
          </cell>
          <cell r="B518" t="str">
            <v xml:space="preserve">Tora de eucalipto com tratamento anti-cupim e pintura betuminosa </v>
          </cell>
          <cell r="C518" t="str">
            <v>M</v>
          </cell>
          <cell r="D518">
            <v>2.73</v>
          </cell>
          <cell r="E518">
            <v>35435</v>
          </cell>
        </row>
        <row r="519">
          <cell r="A519" t="str">
            <v>17.A.150</v>
          </cell>
          <cell r="B519" t="str">
            <v xml:space="preserve">Tora de eucalipto com tratamento de óleo queimado e anti-cupim </v>
          </cell>
          <cell r="C519" t="str">
            <v>M</v>
          </cell>
          <cell r="D519">
            <v>3.11</v>
          </cell>
          <cell r="E519">
            <v>35436</v>
          </cell>
        </row>
        <row r="520">
          <cell r="A520" t="str">
            <v>17.A.151</v>
          </cell>
          <cell r="B520" t="str">
            <v>Pó de pedra - fornecimento e espalhamento c/ compactação manual - e=5cm</v>
          </cell>
          <cell r="C520" t="str">
            <v>M2</v>
          </cell>
          <cell r="D520">
            <v>1.5</v>
          </cell>
          <cell r="E520">
            <v>35437</v>
          </cell>
        </row>
        <row r="521">
          <cell r="A521" t="str">
            <v>17.A.152</v>
          </cell>
          <cell r="B521" t="str">
            <v>Pó de pedra - fornecimento e espalhamento c/ compactação mecânica</v>
          </cell>
          <cell r="C521" t="str">
            <v>M3</v>
          </cell>
          <cell r="D521">
            <v>24.31</v>
          </cell>
          <cell r="E521">
            <v>35438</v>
          </cell>
        </row>
        <row r="522">
          <cell r="A522" t="str">
            <v>17.A.153</v>
          </cell>
          <cell r="B522" t="str">
            <v xml:space="preserve">Bica corrida - fornecimento e espalhamento </v>
          </cell>
          <cell r="C522" t="str">
            <v>M3</v>
          </cell>
          <cell r="D522">
            <v>25.56</v>
          </cell>
          <cell r="E522">
            <v>35439</v>
          </cell>
        </row>
        <row r="523">
          <cell r="A523" t="str">
            <v>17.A.154</v>
          </cell>
          <cell r="B523" t="str">
            <v>Pedrisco c/ pó de pedra ( 50% ) - e=3cm</v>
          </cell>
          <cell r="C523" t="str">
            <v>M2</v>
          </cell>
          <cell r="D523">
            <v>1.31</v>
          </cell>
          <cell r="E523">
            <v>35440</v>
          </cell>
        </row>
        <row r="524">
          <cell r="A524" t="str">
            <v>17.A.157</v>
          </cell>
          <cell r="B524" t="str">
            <v>Enrocamento de talude c/ pedra rachão e argamassa 1:3 c/ impermeabilizante</v>
          </cell>
          <cell r="C524" t="str">
            <v>M2</v>
          </cell>
          <cell r="D524">
            <v>33.11</v>
          </cell>
          <cell r="E524">
            <v>35441</v>
          </cell>
        </row>
        <row r="525">
          <cell r="A525" t="str">
            <v>17.A.158</v>
          </cell>
          <cell r="B525" t="str">
            <v>Tora de eucalipto c/ tratamento de óleo queimado - d=35cm</v>
          </cell>
          <cell r="C525" t="str">
            <v>M</v>
          </cell>
          <cell r="D525">
            <v>7.2</v>
          </cell>
          <cell r="E525">
            <v>35442</v>
          </cell>
        </row>
        <row r="526">
          <cell r="A526" t="str">
            <v>17.A.159</v>
          </cell>
          <cell r="B526" t="str">
            <v>Tora de eucalipto c/ tratamento de óleo queimado - d=70cm</v>
          </cell>
          <cell r="C526" t="str">
            <v>M</v>
          </cell>
          <cell r="D526">
            <v>7.99</v>
          </cell>
          <cell r="E526">
            <v>35443</v>
          </cell>
        </row>
        <row r="527">
          <cell r="A527" t="str">
            <v>17.A.160</v>
          </cell>
          <cell r="B527" t="str">
            <v>Reparo de gradil tipo parque s/ mureta</v>
          </cell>
          <cell r="C527" t="str">
            <v>M</v>
          </cell>
          <cell r="D527">
            <v>333.03</v>
          </cell>
          <cell r="E527">
            <v>35444</v>
          </cell>
        </row>
        <row r="528">
          <cell r="A528" t="str">
            <v>17.A.163</v>
          </cell>
          <cell r="B528" t="str">
            <v>Retirada de poltronas</v>
          </cell>
          <cell r="C528" t="str">
            <v>UN</v>
          </cell>
          <cell r="D528">
            <v>2.81</v>
          </cell>
          <cell r="E528">
            <v>36526</v>
          </cell>
        </row>
        <row r="529">
          <cell r="A529" t="str">
            <v>17.A.164</v>
          </cell>
          <cell r="B529" t="str">
            <v>Serviço de descupinização - Planetário Ibirapuera</v>
          </cell>
          <cell r="C529" t="str">
            <v>GL</v>
          </cell>
          <cell r="D529">
            <v>10839.7</v>
          </cell>
          <cell r="E529">
            <v>36526</v>
          </cell>
        </row>
        <row r="530">
          <cell r="A530" t="str">
            <v>17.A.165</v>
          </cell>
          <cell r="B530" t="str">
            <v>Fornec mistura e compact 60% areia e  siltec c/40% argila no campo fut. - Pq Rap.Tav.</v>
          </cell>
          <cell r="C530" t="str">
            <v>M2</v>
          </cell>
          <cell r="D530">
            <v>5.82</v>
          </cell>
          <cell r="E530">
            <v>35442</v>
          </cell>
        </row>
        <row r="531">
          <cell r="A531" t="str">
            <v>17.A.166</v>
          </cell>
          <cell r="B531" t="str">
            <v>Demolição de rocha e carga no caminhão (c/emprego de explosivo)</v>
          </cell>
          <cell r="C531" t="str">
            <v>M3</v>
          </cell>
          <cell r="D531">
            <v>257.20999999999998</v>
          </cell>
          <cell r="E531">
            <v>36526</v>
          </cell>
        </row>
        <row r="532">
          <cell r="A532" t="str">
            <v>17.A.167</v>
          </cell>
          <cell r="B532" t="str">
            <v xml:space="preserve">Transporte de rocha </v>
          </cell>
          <cell r="C532" t="str">
            <v>MK</v>
          </cell>
          <cell r="D532">
            <v>3.58</v>
          </cell>
          <cell r="E532">
            <v>36526</v>
          </cell>
        </row>
        <row r="533">
          <cell r="A533" t="str">
            <v>17.A.168</v>
          </cell>
          <cell r="B533" t="str">
            <v xml:space="preserve">Ensaio : análise granulométrica com sedimentação </v>
          </cell>
          <cell r="C533" t="str">
            <v>UN</v>
          </cell>
          <cell r="D533">
            <v>48.42</v>
          </cell>
          <cell r="E533">
            <v>35444</v>
          </cell>
        </row>
        <row r="534">
          <cell r="A534" t="str">
            <v>17.A.169</v>
          </cell>
          <cell r="B534" t="str">
            <v>Ensaio de compactação - proctor normal</v>
          </cell>
          <cell r="C534" t="str">
            <v>UN</v>
          </cell>
          <cell r="D534">
            <v>32.380000000000003</v>
          </cell>
          <cell r="E534">
            <v>35445</v>
          </cell>
        </row>
        <row r="535">
          <cell r="A535" t="str">
            <v>17.A.170</v>
          </cell>
          <cell r="B535" t="str">
            <v>Ensaios : limites de consistência (LL, LP e IP)</v>
          </cell>
          <cell r="C535" t="str">
            <v>UN</v>
          </cell>
          <cell r="D535">
            <v>20.32</v>
          </cell>
          <cell r="E535">
            <v>35446</v>
          </cell>
        </row>
        <row r="536">
          <cell r="A536" t="str">
            <v>17.A.171</v>
          </cell>
          <cell r="B536" t="str">
            <v>Classificação H. R. B.</v>
          </cell>
          <cell r="C536" t="str">
            <v>UN</v>
          </cell>
          <cell r="D536">
            <v>2.76</v>
          </cell>
          <cell r="E536">
            <v>35447</v>
          </cell>
        </row>
        <row r="537">
          <cell r="A537" t="str">
            <v>17.A.172</v>
          </cell>
          <cell r="B537" t="str">
            <v>Ensaio : índice de grupo</v>
          </cell>
          <cell r="C537" t="str">
            <v>UN</v>
          </cell>
          <cell r="D537">
            <v>2.76</v>
          </cell>
          <cell r="E537">
            <v>35448</v>
          </cell>
        </row>
        <row r="538">
          <cell r="A538" t="str">
            <v>17.A.173</v>
          </cell>
          <cell r="B538" t="str">
            <v>Ensaio : C.B.R. (5 pontos) - Energia Normal</v>
          </cell>
          <cell r="C538" t="str">
            <v>UN</v>
          </cell>
          <cell r="D538">
            <v>71.209999999999994</v>
          </cell>
          <cell r="E538">
            <v>35449</v>
          </cell>
        </row>
        <row r="539">
          <cell r="A539" t="str">
            <v>17.A.174</v>
          </cell>
          <cell r="B539" t="str">
            <v>Ensaio : Densidade "in situ" - frasco de areia</v>
          </cell>
          <cell r="C539" t="str">
            <v>UN</v>
          </cell>
          <cell r="D539">
            <v>22.37</v>
          </cell>
          <cell r="E539">
            <v>35450</v>
          </cell>
        </row>
        <row r="540">
          <cell r="A540" t="str">
            <v>17.A.175</v>
          </cell>
          <cell r="B540" t="str">
            <v>Ensaio : compessão triaxial, lento ou com drenagem</v>
          </cell>
          <cell r="C540" t="str">
            <v>UN</v>
          </cell>
          <cell r="D540">
            <v>553</v>
          </cell>
          <cell r="E540">
            <v>35451</v>
          </cell>
        </row>
        <row r="541">
          <cell r="A541" t="str">
            <v>17.A.176</v>
          </cell>
          <cell r="B541" t="str">
            <v>Ensaio : pressão neutra</v>
          </cell>
          <cell r="C541" t="str">
            <v>UN</v>
          </cell>
          <cell r="D541">
            <v>118.4</v>
          </cell>
          <cell r="E541">
            <v>35452</v>
          </cell>
        </row>
        <row r="542">
          <cell r="A542" t="str">
            <v>17.A.177</v>
          </cell>
          <cell r="B542" t="str">
            <v>Ensaio : saturação do CP</v>
          </cell>
          <cell r="C542" t="str">
            <v>UN</v>
          </cell>
          <cell r="D542">
            <v>118.4</v>
          </cell>
          <cell r="E542">
            <v>35453</v>
          </cell>
        </row>
        <row r="543">
          <cell r="A543" t="str">
            <v>17.A.178</v>
          </cell>
          <cell r="B543" t="str">
            <v xml:space="preserve">Ensaio : permeabilidade </v>
          </cell>
          <cell r="C543" t="str">
            <v>UN</v>
          </cell>
          <cell r="D543">
            <v>213.96</v>
          </cell>
          <cell r="E543">
            <v>35454</v>
          </cell>
        </row>
        <row r="544">
          <cell r="A544" t="str">
            <v>17.A.179</v>
          </cell>
          <cell r="B544" t="str">
            <v>Laudo de estabilidade dos aterros - Pq. Raposo Tavares</v>
          </cell>
          <cell r="C544" t="str">
            <v>UN</v>
          </cell>
          <cell r="D544">
            <v>9807.76</v>
          </cell>
          <cell r="E544">
            <v>35455</v>
          </cell>
        </row>
        <row r="545">
          <cell r="A545" t="str">
            <v>17.A.180</v>
          </cell>
          <cell r="B545" t="str">
            <v>Limpeza, manut.e subst. de peças do sistema de ar condicionado - Astrofísica</v>
          </cell>
          <cell r="C545" t="str">
            <v>GL</v>
          </cell>
          <cell r="D545">
            <v>31721.439999999999</v>
          </cell>
          <cell r="E545">
            <v>38108</v>
          </cell>
        </row>
        <row r="546">
          <cell r="A546" t="str">
            <v>17.A.181</v>
          </cell>
          <cell r="B546" t="str">
            <v>Limpeza de forro em régua de "PVC"</v>
          </cell>
          <cell r="C546" t="str">
            <v>M2</v>
          </cell>
          <cell r="D546">
            <v>1.19</v>
          </cell>
          <cell r="E546">
            <v>35454</v>
          </cell>
        </row>
        <row r="547">
          <cell r="A547" t="str">
            <v>17.A.182</v>
          </cell>
          <cell r="B547" t="str">
            <v>Recomposição de gradil tipo parque c/ mureta</v>
          </cell>
          <cell r="C547" t="str">
            <v>M</v>
          </cell>
          <cell r="D547">
            <v>235.46</v>
          </cell>
          <cell r="E547">
            <v>36526</v>
          </cell>
        </row>
        <row r="548">
          <cell r="A548" t="str">
            <v>17.A.183</v>
          </cell>
          <cell r="B548" t="str">
            <v>Abertura de vias de terra batida</v>
          </cell>
          <cell r="C548" t="str">
            <v>M2</v>
          </cell>
          <cell r="D548">
            <v>20.41</v>
          </cell>
          <cell r="E548">
            <v>36526</v>
          </cell>
        </row>
        <row r="549">
          <cell r="A549" t="str">
            <v>17.A.184</v>
          </cell>
          <cell r="B549" t="str">
            <v>Orla de concreto pré-moldade (0,5 x 0,06) (P. ORL - 04) - compr. 0,50 m</v>
          </cell>
          <cell r="C549" t="str">
            <v>UN</v>
          </cell>
          <cell r="D549">
            <v>6.36</v>
          </cell>
          <cell r="E549">
            <v>36526</v>
          </cell>
        </row>
        <row r="550">
          <cell r="A550" t="str">
            <v>17.A.185</v>
          </cell>
          <cell r="B550" t="str">
            <v>Abertura de vias de saibro</v>
          </cell>
          <cell r="C550" t="str">
            <v>M2</v>
          </cell>
          <cell r="D550">
            <v>18.88</v>
          </cell>
          <cell r="E550">
            <v>36526</v>
          </cell>
        </row>
        <row r="551">
          <cell r="A551" t="str">
            <v>17.A.186</v>
          </cell>
          <cell r="B551" t="str">
            <v>Placa sinaliz. de alumínio auto-adesiva p/ deficiente físico - 15x15 cm</v>
          </cell>
          <cell r="C551" t="str">
            <v>UN</v>
          </cell>
          <cell r="D551">
            <v>10.5</v>
          </cell>
          <cell r="E551">
            <v>38899</v>
          </cell>
        </row>
        <row r="552">
          <cell r="A552" t="str">
            <v>17.A.189</v>
          </cell>
          <cell r="B552" t="str">
            <v>Portão em tela galv., 2 fls., pilares concr. H = 2,20 m - PO-16</v>
          </cell>
          <cell r="C552" t="str">
            <v>UN</v>
          </cell>
          <cell r="D552">
            <v>631.25</v>
          </cell>
          <cell r="E552">
            <v>36526</v>
          </cell>
        </row>
        <row r="553">
          <cell r="A553" t="str">
            <v>17.A.190</v>
          </cell>
          <cell r="B553" t="str">
            <v>Reconstituição de gradil tipo parque, incl. mureta, fundação e pintura</v>
          </cell>
          <cell r="C553" t="str">
            <v>M</v>
          </cell>
          <cell r="D553">
            <v>177.19</v>
          </cell>
          <cell r="E553">
            <v>38718</v>
          </cell>
        </row>
        <row r="554">
          <cell r="A554" t="str">
            <v>17.A.191</v>
          </cell>
          <cell r="B554" t="str">
            <v>Tapume móvel</v>
          </cell>
          <cell r="C554" t="str">
            <v>M2</v>
          </cell>
          <cell r="D554">
            <v>11.58</v>
          </cell>
          <cell r="E554">
            <v>36526</v>
          </cell>
        </row>
        <row r="555">
          <cell r="A555" t="str">
            <v>17.A.192</v>
          </cell>
          <cell r="B555" t="str">
            <v>Restauro da Casa do Administrador - Pq. da Luz - USAR ITENS 17.A.244 A 17.A.252</v>
          </cell>
          <cell r="C555" t="str">
            <v>GL</v>
          </cell>
          <cell r="D555">
            <v>219829.92</v>
          </cell>
          <cell r="E555">
            <v>36526</v>
          </cell>
        </row>
        <row r="556">
          <cell r="A556" t="str">
            <v>17.A.193</v>
          </cell>
          <cell r="B556" t="str">
            <v>Estreitamento de via c/ pavimentação asfáltica</v>
          </cell>
          <cell r="C556" t="str">
            <v>M2</v>
          </cell>
          <cell r="D556">
            <v>21.45</v>
          </cell>
          <cell r="E556">
            <v>36526</v>
          </cell>
        </row>
        <row r="557">
          <cell r="A557" t="str">
            <v>17.A.194</v>
          </cell>
          <cell r="B557" t="str">
            <v>Montagem de palanque de madeira</v>
          </cell>
          <cell r="C557" t="str">
            <v>UN</v>
          </cell>
          <cell r="D557">
            <v>120.8</v>
          </cell>
          <cell r="E557">
            <v>36526</v>
          </cell>
        </row>
        <row r="558">
          <cell r="A558" t="str">
            <v>17.A.195</v>
          </cell>
          <cell r="B558" t="str">
            <v>Portão em tela galv., 1 fl., pilares concr. H = 2,20 m - PO-16</v>
          </cell>
          <cell r="C558" t="str">
            <v>UN</v>
          </cell>
          <cell r="D558">
            <v>342.62</v>
          </cell>
          <cell r="E558">
            <v>36526</v>
          </cell>
        </row>
        <row r="559">
          <cell r="A559" t="str">
            <v>17.A.196</v>
          </cell>
          <cell r="B559" t="str">
            <v>P.Pic-10 - Piso de concreto com junta dupla de paralelepípedo</v>
          </cell>
          <cell r="C559" t="str">
            <v>M2</v>
          </cell>
          <cell r="D559">
            <v>28.11</v>
          </cell>
          <cell r="E559">
            <v>36526</v>
          </cell>
        </row>
        <row r="560">
          <cell r="A560" t="str">
            <v>17.A.197</v>
          </cell>
          <cell r="B560" t="str">
            <v>P.Pic-16 - Lajota de concreto com juntas de seixos rolados</v>
          </cell>
          <cell r="C560" t="str">
            <v>M2</v>
          </cell>
          <cell r="D560">
            <v>27.89</v>
          </cell>
          <cell r="E560">
            <v>36526</v>
          </cell>
        </row>
        <row r="561">
          <cell r="A561" t="str">
            <v>17.A.198</v>
          </cell>
          <cell r="B561" t="str">
            <v>P.Pic-15 - Piso de concreto com junta de placa de cerâmica industrial</v>
          </cell>
          <cell r="C561" t="str">
            <v>M2</v>
          </cell>
          <cell r="D561">
            <v>30.63</v>
          </cell>
          <cell r="E561">
            <v>36526</v>
          </cell>
        </row>
        <row r="562">
          <cell r="A562" t="str">
            <v>17.A.199</v>
          </cell>
          <cell r="B562" t="str">
            <v>P.Pic-12 - Piso de concreto com junta de placa de cerâmica industrial</v>
          </cell>
          <cell r="C562" t="str">
            <v>M2</v>
          </cell>
          <cell r="D562">
            <v>16.84</v>
          </cell>
          <cell r="E562">
            <v>36526</v>
          </cell>
        </row>
        <row r="563">
          <cell r="A563" t="str">
            <v>17.A.200</v>
          </cell>
          <cell r="B563" t="str">
            <v>Pedra britada nº 3 com compactação manual - 5 cm</v>
          </cell>
          <cell r="C563" t="str">
            <v>M2</v>
          </cell>
          <cell r="D563">
            <v>2.11</v>
          </cell>
          <cell r="E563">
            <v>36526</v>
          </cell>
        </row>
        <row r="564">
          <cell r="A564" t="str">
            <v>17.A.201</v>
          </cell>
          <cell r="B564" t="str">
            <v>Revestimento em tábuas de peróba p/ quadra de bocha</v>
          </cell>
          <cell r="C564" t="str">
            <v>M2</v>
          </cell>
          <cell r="D564">
            <v>17.03</v>
          </cell>
          <cell r="E564">
            <v>36526</v>
          </cell>
        </row>
        <row r="565">
          <cell r="A565" t="str">
            <v>17.A.202</v>
          </cell>
          <cell r="B565" t="str">
            <v>Fornecimento e aplicação de pedra britada nº 3</v>
          </cell>
          <cell r="C565" t="str">
            <v>M3</v>
          </cell>
          <cell r="D565">
            <v>51.76</v>
          </cell>
          <cell r="E565">
            <v>38899</v>
          </cell>
        </row>
        <row r="566">
          <cell r="A566" t="str">
            <v>17.A.203</v>
          </cell>
          <cell r="B566" t="str">
            <v>Dreno de pedra britada - Dr-15</v>
          </cell>
          <cell r="C566" t="str">
            <v>M</v>
          </cell>
          <cell r="D566">
            <v>20.14</v>
          </cell>
          <cell r="E566">
            <v>38899</v>
          </cell>
        </row>
        <row r="567">
          <cell r="A567" t="str">
            <v>17.A.204</v>
          </cell>
          <cell r="B567" t="str">
            <v>Banco de pedra rachão</v>
          </cell>
          <cell r="C567" t="str">
            <v>M</v>
          </cell>
          <cell r="D567">
            <v>40.1</v>
          </cell>
          <cell r="E567">
            <v>36526</v>
          </cell>
        </row>
        <row r="568">
          <cell r="A568" t="str">
            <v>17.A.205</v>
          </cell>
          <cell r="B568" t="str">
            <v>Elemento vazado de concreto - tipo Neo-Rex - Concregrama - Diagonal ou similar</v>
          </cell>
          <cell r="C568" t="str">
            <v>M2</v>
          </cell>
          <cell r="D568">
            <v>40.119999999999997</v>
          </cell>
          <cell r="E568">
            <v>36526</v>
          </cell>
        </row>
        <row r="569">
          <cell r="A569" t="str">
            <v>17.A.206</v>
          </cell>
          <cell r="B569" t="str">
            <v>Mesa-Banco de concreto aparente (def. físico) - Det. P.Mes-06</v>
          </cell>
          <cell r="C569" t="str">
            <v>CJ</v>
          </cell>
          <cell r="D569">
            <v>382.4</v>
          </cell>
          <cell r="E569">
            <v>39083</v>
          </cell>
        </row>
        <row r="570">
          <cell r="A570" t="str">
            <v>17.A.207</v>
          </cell>
          <cell r="B570" t="str">
            <v>Bebedouro para cães - conf. det. A-01</v>
          </cell>
          <cell r="C570" t="str">
            <v>UN</v>
          </cell>
          <cell r="D570">
            <v>1099.1600000000001</v>
          </cell>
          <cell r="E570">
            <v>38108</v>
          </cell>
        </row>
        <row r="571">
          <cell r="A571" t="str">
            <v>17.A.208</v>
          </cell>
          <cell r="B571" t="str">
            <v>Guarda corpo da ponte - Pq. Chico Mendes</v>
          </cell>
          <cell r="C571" t="str">
            <v>M</v>
          </cell>
          <cell r="D571">
            <v>46.09</v>
          </cell>
          <cell r="E571">
            <v>37408</v>
          </cell>
        </row>
        <row r="572">
          <cell r="A572" t="str">
            <v>17.A.209</v>
          </cell>
          <cell r="B572" t="str">
            <v>Prancha peroba rosa (20 x 5 x 300 cm) do Tabuleiro da ponte - Pq. Chico Mendes</v>
          </cell>
          <cell r="C572" t="str">
            <v>UN</v>
          </cell>
          <cell r="D572">
            <v>51.61</v>
          </cell>
          <cell r="E572">
            <v>37408</v>
          </cell>
        </row>
        <row r="573">
          <cell r="A573" t="str">
            <v>17.A.210</v>
          </cell>
          <cell r="B573" t="str">
            <v>Prancha peroba rosa (20 x 5 x 200 cm) do Tabuleiro da ponte - Pq. Chico Mendes</v>
          </cell>
          <cell r="C573" t="str">
            <v>UN</v>
          </cell>
          <cell r="D573">
            <v>38.99</v>
          </cell>
          <cell r="E573">
            <v>37408</v>
          </cell>
        </row>
        <row r="574">
          <cell r="A574" t="str">
            <v>17.A.211</v>
          </cell>
          <cell r="B574" t="str">
            <v>Retirada de pedrisco</v>
          </cell>
          <cell r="C574" t="str">
            <v>M3</v>
          </cell>
          <cell r="D574">
            <v>70.349999999999994</v>
          </cell>
          <cell r="E574">
            <v>37408</v>
          </cell>
        </row>
        <row r="575">
          <cell r="A575" t="str">
            <v>17.A.212</v>
          </cell>
          <cell r="B575" t="str">
            <v>Recolocação de pedrisco</v>
          </cell>
          <cell r="C575" t="str">
            <v>M2</v>
          </cell>
          <cell r="D575">
            <v>0.9</v>
          </cell>
          <cell r="E575">
            <v>36526</v>
          </cell>
        </row>
        <row r="576">
          <cell r="A576" t="str">
            <v>17.A.213</v>
          </cell>
          <cell r="B576" t="str">
            <v>Retirada e transplante de árvores de h = 3,00 m</v>
          </cell>
          <cell r="C576" t="str">
            <v>UN</v>
          </cell>
          <cell r="D576">
            <v>16.03</v>
          </cell>
          <cell r="E576">
            <v>38108</v>
          </cell>
        </row>
        <row r="577">
          <cell r="A577" t="str">
            <v>17.A.214</v>
          </cell>
          <cell r="B577" t="str">
            <v>Recolocação de gradil tipo parque incl. mureta e fundações</v>
          </cell>
          <cell r="C577" t="str">
            <v>M</v>
          </cell>
          <cell r="D577">
            <v>203.13</v>
          </cell>
          <cell r="E577">
            <v>39083</v>
          </cell>
        </row>
        <row r="578">
          <cell r="A578" t="str">
            <v>17.A.215</v>
          </cell>
          <cell r="B578" t="str">
            <v>Banco gama - padrão EMURB</v>
          </cell>
          <cell r="C578" t="str">
            <v>UN</v>
          </cell>
          <cell r="D578">
            <v>371.25</v>
          </cell>
          <cell r="E578">
            <v>36526</v>
          </cell>
        </row>
        <row r="579">
          <cell r="A579" t="str">
            <v>17.A.216</v>
          </cell>
          <cell r="B579" t="str">
            <v>Lixeira em fiberglass redonda, capac. 30 lts c/ pedestal</v>
          </cell>
          <cell r="C579" t="str">
            <v>UN</v>
          </cell>
          <cell r="D579">
            <v>266.77999999999997</v>
          </cell>
          <cell r="E579">
            <v>37408</v>
          </cell>
        </row>
        <row r="580">
          <cell r="A580" t="str">
            <v>17.A.217</v>
          </cell>
          <cell r="B580" t="str">
            <v>USAR O ITEM 10.A.061 - Assento articulado p/ banho - def. físico - Deca ou similar</v>
          </cell>
          <cell r="C580" t="str">
            <v>UN</v>
          </cell>
          <cell r="D580">
            <v>679.57</v>
          </cell>
          <cell r="E580">
            <v>36526</v>
          </cell>
        </row>
        <row r="581">
          <cell r="A581" t="str">
            <v>17.A.218</v>
          </cell>
          <cell r="B581" t="str">
            <v>USAR O ITEM 10.A.062 - Barra articulada p/ banho - def. físico - Deca ou similar</v>
          </cell>
          <cell r="C581" t="str">
            <v>UN</v>
          </cell>
          <cell r="D581">
            <v>539.39</v>
          </cell>
          <cell r="E581">
            <v>36526</v>
          </cell>
        </row>
        <row r="582">
          <cell r="A582" t="str">
            <v>17.A.219</v>
          </cell>
          <cell r="B582" t="str">
            <v>Instalação - fossa séptica f 3,00x2,00m, filtro anaeróbio f 3,00x2,00m e sumidouro f 3,00x4,00 m - Pq. Carmo</v>
          </cell>
          <cell r="C582" t="str">
            <v>GL</v>
          </cell>
          <cell r="D582">
            <v>78201</v>
          </cell>
          <cell r="E582">
            <v>36526</v>
          </cell>
        </row>
        <row r="583">
          <cell r="A583" t="str">
            <v>17.A.220</v>
          </cell>
          <cell r="B583" t="str">
            <v>Retirada de brinquedos</v>
          </cell>
          <cell r="C583" t="str">
            <v>UN</v>
          </cell>
          <cell r="D583">
            <v>8.83</v>
          </cell>
          <cell r="E583">
            <v>36526</v>
          </cell>
        </row>
        <row r="584">
          <cell r="A584" t="str">
            <v>17.A.221</v>
          </cell>
          <cell r="B584" t="str">
            <v>Recolocação de brinquedos</v>
          </cell>
          <cell r="C584" t="str">
            <v>UN</v>
          </cell>
          <cell r="D584">
            <v>8.06</v>
          </cell>
          <cell r="E584">
            <v>36526</v>
          </cell>
        </row>
        <row r="585">
          <cell r="A585" t="str">
            <v>17.A.222</v>
          </cell>
          <cell r="B585" t="str">
            <v>Retirada de orla de paralelepípedo sobre terra</v>
          </cell>
          <cell r="C585" t="str">
            <v>M</v>
          </cell>
          <cell r="D585">
            <v>0.64</v>
          </cell>
          <cell r="E585">
            <v>36526</v>
          </cell>
        </row>
        <row r="586">
          <cell r="A586" t="str">
            <v>17.A.223</v>
          </cell>
          <cell r="B586" t="str">
            <v>Recolocação de orla de paralelepípedo sobre terra</v>
          </cell>
          <cell r="C586" t="str">
            <v>M</v>
          </cell>
          <cell r="D586">
            <v>0.64</v>
          </cell>
          <cell r="E586">
            <v>36526</v>
          </cell>
        </row>
        <row r="587">
          <cell r="A587" t="str">
            <v>17.A.224</v>
          </cell>
          <cell r="B587" t="str">
            <v>Poltrona c/ braços p/ auditório</v>
          </cell>
          <cell r="C587" t="str">
            <v>UN</v>
          </cell>
          <cell r="D587">
            <v>498.83</v>
          </cell>
          <cell r="E587">
            <v>36526</v>
          </cell>
        </row>
        <row r="588">
          <cell r="A588" t="str">
            <v>17.A.225</v>
          </cell>
          <cell r="B588" t="str">
            <v>Piso cimentado quadriculado tipo prefeitura - Pi-2</v>
          </cell>
          <cell r="C588" t="str">
            <v>M2</v>
          </cell>
          <cell r="D588">
            <v>25.38</v>
          </cell>
          <cell r="E588">
            <v>37408</v>
          </cell>
        </row>
        <row r="589">
          <cell r="A589" t="str">
            <v>17.A.226</v>
          </cell>
          <cell r="B589" t="str">
            <v>Desassoreamento de lagos, c/ profundidade até 1,00 m</v>
          </cell>
          <cell r="C589" t="str">
            <v>M3</v>
          </cell>
          <cell r="D589">
            <v>34.880000000000003</v>
          </cell>
          <cell r="E589">
            <v>37408</v>
          </cell>
        </row>
        <row r="590">
          <cell r="A590" t="str">
            <v>17.A.227</v>
          </cell>
          <cell r="B590" t="str">
            <v>Retirada de corrimãos ferro c/ estrut. tubular em chapa 12x4 cm e tubos de base 1 1/2"</v>
          </cell>
          <cell r="C590" t="str">
            <v>H</v>
          </cell>
          <cell r="D590">
            <v>4.87</v>
          </cell>
          <cell r="E590">
            <v>38108</v>
          </cell>
        </row>
        <row r="591">
          <cell r="A591" t="str">
            <v>17.A.228</v>
          </cell>
          <cell r="B591" t="str">
            <v>Banco de tijolos à vista e concreto - Det. Ba 43</v>
          </cell>
          <cell r="C591" t="str">
            <v>M</v>
          </cell>
          <cell r="D591">
            <v>67.11</v>
          </cell>
          <cell r="E591">
            <v>37408</v>
          </cell>
        </row>
        <row r="592">
          <cell r="A592" t="str">
            <v>17.A.229</v>
          </cell>
          <cell r="B592" t="str">
            <v>Retirada de gradil tipo parque, inclusive mureta - Pq. Carmo</v>
          </cell>
          <cell r="C592" t="str">
            <v>M</v>
          </cell>
          <cell r="D592">
            <v>13.76</v>
          </cell>
          <cell r="E592">
            <v>38108</v>
          </cell>
        </row>
        <row r="593">
          <cell r="A593" t="str">
            <v>17.A.230</v>
          </cell>
          <cell r="B593" t="str">
            <v>Montagem de gradil tipo parque</v>
          </cell>
          <cell r="C593" t="str">
            <v>M</v>
          </cell>
          <cell r="D593">
            <v>9.82</v>
          </cell>
          <cell r="E593">
            <v>37408</v>
          </cell>
        </row>
        <row r="594">
          <cell r="A594" t="str">
            <v>17.A.231</v>
          </cell>
          <cell r="B594" t="str">
            <v xml:space="preserve">Bebedouro em concreto </v>
          </cell>
          <cell r="C594" t="str">
            <v>UN</v>
          </cell>
          <cell r="D594">
            <v>89.2</v>
          </cell>
          <cell r="E594">
            <v>36526</v>
          </cell>
        </row>
        <row r="595">
          <cell r="A595" t="str">
            <v>17.A.232</v>
          </cell>
          <cell r="B595" t="str">
            <v>Banco c/ apoio de pedra - Ba-23</v>
          </cell>
          <cell r="C595" t="str">
            <v>UN</v>
          </cell>
          <cell r="D595">
            <v>127.86</v>
          </cell>
          <cell r="E595">
            <v>36526</v>
          </cell>
        </row>
        <row r="596">
          <cell r="A596" t="str">
            <v>17.A.233</v>
          </cell>
          <cell r="B596" t="str">
            <v>Caminho de pedrisco c/ orla de eucalipto - det. Pi-65</v>
          </cell>
          <cell r="C596" t="str">
            <v>M</v>
          </cell>
          <cell r="D596">
            <v>12.66</v>
          </cell>
          <cell r="E596">
            <v>36526</v>
          </cell>
        </row>
        <row r="597">
          <cell r="A597" t="str">
            <v>17.A.234</v>
          </cell>
          <cell r="B597" t="str">
            <v>Lajota de concreto c/ junta de grama - det. Pi-23</v>
          </cell>
          <cell r="C597" t="str">
            <v>M2</v>
          </cell>
          <cell r="D597">
            <v>22.71</v>
          </cell>
          <cell r="E597">
            <v>36526</v>
          </cell>
        </row>
        <row r="598">
          <cell r="A598" t="str">
            <v>17.A.235</v>
          </cell>
          <cell r="B598" t="str">
            <v>Lajota de concreto c/ junta de grama - det. Pi-24</v>
          </cell>
          <cell r="C598" t="str">
            <v>M2</v>
          </cell>
          <cell r="D598">
            <v>20.38</v>
          </cell>
          <cell r="E598">
            <v>36526</v>
          </cell>
        </row>
        <row r="599">
          <cell r="A599" t="str">
            <v>17.A.236</v>
          </cell>
          <cell r="B599" t="str">
            <v>Retirada de banco circundante de madeira</v>
          </cell>
          <cell r="C599" t="str">
            <v>UN</v>
          </cell>
          <cell r="D599">
            <v>1.8</v>
          </cell>
          <cell r="E599">
            <v>36526</v>
          </cell>
        </row>
        <row r="600">
          <cell r="A600" t="str">
            <v>17.A.237</v>
          </cell>
          <cell r="B600" t="str">
            <v>Retirada de gradil s/ mureta</v>
          </cell>
          <cell r="C600" t="str">
            <v>M</v>
          </cell>
          <cell r="D600">
            <v>9.8699999999999992</v>
          </cell>
          <cell r="E600">
            <v>39083</v>
          </cell>
        </row>
        <row r="601">
          <cell r="A601" t="str">
            <v>17.A.238</v>
          </cell>
          <cell r="B601" t="str">
            <v>Recuperação do espelho d' água - Pq.  Nabuco</v>
          </cell>
          <cell r="C601" t="str">
            <v>GL</v>
          </cell>
          <cell r="D601">
            <v>12658.62</v>
          </cell>
          <cell r="E601">
            <v>36526</v>
          </cell>
        </row>
        <row r="602">
          <cell r="A602" t="str">
            <v>17.A.239</v>
          </cell>
          <cell r="B602" t="str">
            <v>Piso de pedrisco c/ junta dupla de paralelepípedo - l=2,00m - det. Pi-32</v>
          </cell>
          <cell r="C602" t="str">
            <v>M</v>
          </cell>
          <cell r="D602">
            <v>34.04</v>
          </cell>
          <cell r="E602">
            <v>36526</v>
          </cell>
        </row>
        <row r="603">
          <cell r="A603" t="str">
            <v>17.A.240</v>
          </cell>
          <cell r="B603" t="str">
            <v>Piso de pedrisco c/ junta dupla de paralelepípedo - l=4,00m - det. Pi-32</v>
          </cell>
          <cell r="C603" t="str">
            <v>M</v>
          </cell>
          <cell r="D603">
            <v>41.55</v>
          </cell>
          <cell r="E603">
            <v>36526</v>
          </cell>
        </row>
        <row r="604">
          <cell r="A604" t="str">
            <v>17.A.241</v>
          </cell>
          <cell r="B604" t="str">
            <v>Recuperação das muretas de arrimo do Parque Nabuco</v>
          </cell>
          <cell r="C604" t="str">
            <v>GL</v>
          </cell>
          <cell r="D604">
            <v>2718.56</v>
          </cell>
          <cell r="E604">
            <v>36526</v>
          </cell>
        </row>
        <row r="605">
          <cell r="A605" t="str">
            <v>17.A.242</v>
          </cell>
          <cell r="B605" t="str">
            <v>Demolição de churrasqueira</v>
          </cell>
          <cell r="C605" t="str">
            <v>UN</v>
          </cell>
          <cell r="D605">
            <v>5.78</v>
          </cell>
          <cell r="E605">
            <v>36526</v>
          </cell>
        </row>
        <row r="606">
          <cell r="A606" t="str">
            <v>17.A.243</v>
          </cell>
          <cell r="B606" t="str">
            <v>Demolição de conjunto mesa - banco de concreto</v>
          </cell>
          <cell r="C606" t="str">
            <v>UN</v>
          </cell>
          <cell r="D606">
            <v>44.13</v>
          </cell>
          <cell r="E606">
            <v>36526</v>
          </cell>
        </row>
        <row r="607">
          <cell r="A607" t="str">
            <v>17.A.244</v>
          </cell>
          <cell r="B607" t="str">
            <v>Serviços de restauro - portas e janelas - Casa do Administrador - Pq. da Luz</v>
          </cell>
          <cell r="C607" t="str">
            <v>GL</v>
          </cell>
          <cell r="D607">
            <v>60933.599999999999</v>
          </cell>
          <cell r="E607">
            <v>36526</v>
          </cell>
        </row>
        <row r="608">
          <cell r="A608" t="str">
            <v>17.A.245</v>
          </cell>
          <cell r="B608" t="str">
            <v>Serviços de restauro - peitoril de madeira - Casa do Administrador - Pq. da Luz</v>
          </cell>
          <cell r="C608" t="str">
            <v>GL</v>
          </cell>
          <cell r="D608">
            <v>11999.23</v>
          </cell>
          <cell r="E608">
            <v>36526</v>
          </cell>
        </row>
        <row r="609">
          <cell r="A609" t="str">
            <v>17.A.246</v>
          </cell>
          <cell r="B609" t="str">
            <v>Serviços de restauro - tabeiras - Casa do Administrador - Pq. da Luz</v>
          </cell>
          <cell r="C609" t="str">
            <v>GL</v>
          </cell>
          <cell r="D609">
            <v>8436.9599999999991</v>
          </cell>
          <cell r="E609">
            <v>36526</v>
          </cell>
        </row>
        <row r="610">
          <cell r="A610" t="str">
            <v>17.A.247</v>
          </cell>
          <cell r="B610" t="str">
            <v>Serviços de restauro - rodapés e rodameios - Casa do Administrador - Pq. da Luz</v>
          </cell>
          <cell r="C610" t="str">
            <v>GL</v>
          </cell>
          <cell r="D610">
            <v>4124.74</v>
          </cell>
          <cell r="E610">
            <v>36526</v>
          </cell>
        </row>
        <row r="611">
          <cell r="A611" t="str">
            <v>17.A.248</v>
          </cell>
          <cell r="B611" t="str">
            <v>Serviços de restauro - estrutura metálica - Casa do Administrador - Pq. da Luz</v>
          </cell>
          <cell r="C611" t="str">
            <v>GL</v>
          </cell>
          <cell r="D611">
            <v>3749.99</v>
          </cell>
          <cell r="E611">
            <v>36526</v>
          </cell>
        </row>
        <row r="612">
          <cell r="A612" t="str">
            <v>17.A.249</v>
          </cell>
          <cell r="B612" t="str">
            <v>Serviços de restauro - esquadria metálica - Casa do Administrador - Pq. da Luz</v>
          </cell>
          <cell r="C612" t="str">
            <v>GL</v>
          </cell>
          <cell r="D612">
            <v>4687.2</v>
          </cell>
          <cell r="E612">
            <v>36526</v>
          </cell>
        </row>
        <row r="613">
          <cell r="A613" t="str">
            <v>17.A.250</v>
          </cell>
          <cell r="B613" t="str">
            <v>Serviços de restauro - lustres - Casa do Administrador - Pq. da Luz</v>
          </cell>
          <cell r="C613" t="str">
            <v>GL</v>
          </cell>
          <cell r="D613">
            <v>4031</v>
          </cell>
          <cell r="E613">
            <v>36526</v>
          </cell>
        </row>
        <row r="614">
          <cell r="A614" t="str">
            <v>17.A.251</v>
          </cell>
          <cell r="B614" t="str">
            <v>Serviços de restauro - revestimento externo - Casa do Administrador - Pq. da Luz</v>
          </cell>
          <cell r="C614" t="str">
            <v>GL</v>
          </cell>
          <cell r="D614">
            <v>42184.800000000003</v>
          </cell>
          <cell r="E614">
            <v>36526</v>
          </cell>
        </row>
        <row r="615">
          <cell r="A615" t="str">
            <v>17.A.252</v>
          </cell>
          <cell r="B615" t="str">
            <v>Serviços de restauro - revestimento interno - Casa do Administrador - Pq. da Luz</v>
          </cell>
          <cell r="C615" t="str">
            <v>GL</v>
          </cell>
          <cell r="D615">
            <v>79682.399999999994</v>
          </cell>
          <cell r="E615">
            <v>36526</v>
          </cell>
        </row>
        <row r="616">
          <cell r="A616" t="str">
            <v>17.A.253</v>
          </cell>
          <cell r="B616" t="str">
            <v>Muro de concreto ciclópico aparente e dreno - det. Mu - 12 - H média = 1,35 m</v>
          </cell>
          <cell r="C616" t="str">
            <v>M</v>
          </cell>
          <cell r="D616">
            <v>220.91</v>
          </cell>
          <cell r="E616">
            <v>38108</v>
          </cell>
        </row>
        <row r="617">
          <cell r="A617" t="str">
            <v>17.A.254</v>
          </cell>
          <cell r="B617" t="str">
            <v>Muro de concreto ciclópico aparente e dreno - det. Mu - 12 - H média = 2,50 m</v>
          </cell>
          <cell r="C617" t="str">
            <v>M</v>
          </cell>
          <cell r="D617">
            <v>342</v>
          </cell>
          <cell r="E617">
            <v>39083</v>
          </cell>
        </row>
        <row r="618">
          <cell r="A618" t="str">
            <v>17.A.255</v>
          </cell>
          <cell r="B618" t="str">
            <v>Recuperação do conjunto mesa / banco - det. Ba-21 - Pq. Nabuco</v>
          </cell>
          <cell r="C618" t="str">
            <v>CJ</v>
          </cell>
          <cell r="D618">
            <v>114.27</v>
          </cell>
          <cell r="E618">
            <v>36526</v>
          </cell>
        </row>
        <row r="619">
          <cell r="A619" t="str">
            <v>17.A.256</v>
          </cell>
          <cell r="B619" t="str">
            <v>Recuperação da churrasqueira c/ tijolo requeimado - det. DPCH - A-02 - Pq. Nabuco</v>
          </cell>
          <cell r="C619" t="str">
            <v>UN</v>
          </cell>
          <cell r="D619">
            <v>66.28</v>
          </cell>
          <cell r="E619">
            <v>36526</v>
          </cell>
        </row>
        <row r="620">
          <cell r="A620" t="str">
            <v>17.A.257</v>
          </cell>
          <cell r="B620" t="str">
            <v>Jardineira-banco de alvenaria e concreto (3,00 x 3,00 m) - det. FJ - 2</v>
          </cell>
          <cell r="C620" t="str">
            <v>UN</v>
          </cell>
          <cell r="D620">
            <v>855.94</v>
          </cell>
          <cell r="E620">
            <v>36526</v>
          </cell>
        </row>
        <row r="621">
          <cell r="A621" t="str">
            <v>17.A.258</v>
          </cell>
          <cell r="B621" t="str">
            <v xml:space="preserve">Fornecimento e instalação de defensa metálica galvanizada, semi-maleável simples </v>
          </cell>
          <cell r="C621" t="str">
            <v>M</v>
          </cell>
          <cell r="D621">
            <v>6.67</v>
          </cell>
          <cell r="E621">
            <v>37408</v>
          </cell>
        </row>
        <row r="622">
          <cell r="A622" t="str">
            <v>17.A.259</v>
          </cell>
          <cell r="B622" t="str">
            <v>Demolição da ponte-passarela - Parque Chico Mendes</v>
          </cell>
          <cell r="C622" t="str">
            <v>GL</v>
          </cell>
          <cell r="D622">
            <v>197.39</v>
          </cell>
          <cell r="E622">
            <v>37408</v>
          </cell>
        </row>
        <row r="623">
          <cell r="A623" t="str">
            <v>17.A.260</v>
          </cell>
          <cell r="B623" t="str">
            <v>Esgotamento d'água com bomba submersa - HP x H</v>
          </cell>
          <cell r="C623" t="str">
            <v>H</v>
          </cell>
          <cell r="D623">
            <v>0.75</v>
          </cell>
          <cell r="E623">
            <v>37408</v>
          </cell>
        </row>
        <row r="624">
          <cell r="A624" t="str">
            <v>17.A.261</v>
          </cell>
          <cell r="B624" t="str">
            <v>Muro e alambrado - Parque Chácara das Flores</v>
          </cell>
          <cell r="C624" t="str">
            <v>M</v>
          </cell>
          <cell r="D624">
            <v>127.96</v>
          </cell>
          <cell r="E624">
            <v>38108</v>
          </cell>
        </row>
        <row r="625">
          <cell r="A625" t="str">
            <v>17.A.262</v>
          </cell>
          <cell r="B625" t="str">
            <v xml:space="preserve">Piso em pedra miracema ( 10 x 20cm), lastro concreto magro </v>
          </cell>
          <cell r="C625" t="str">
            <v>M2</v>
          </cell>
          <cell r="D625">
            <v>30.96</v>
          </cell>
          <cell r="E625">
            <v>37408</v>
          </cell>
        </row>
        <row r="626">
          <cell r="A626" t="str">
            <v>17.A.263</v>
          </cell>
          <cell r="B626" t="str">
            <v xml:space="preserve">Piso em pedra miracema ( 11,5 x 23cm), esp = 1,20cm, lastro concreto magro </v>
          </cell>
          <cell r="C626" t="str">
            <v>M2</v>
          </cell>
          <cell r="D626">
            <v>28.81</v>
          </cell>
          <cell r="E626">
            <v>37408</v>
          </cell>
        </row>
        <row r="627">
          <cell r="A627" t="str">
            <v>17.A.264</v>
          </cell>
          <cell r="B627" t="str">
            <v xml:space="preserve">Escada ao redor da quadra de uso múltiplo - DET.  Es - 4 </v>
          </cell>
          <cell r="C627" t="str">
            <v>M</v>
          </cell>
          <cell r="D627">
            <v>42.99</v>
          </cell>
          <cell r="E627">
            <v>37408</v>
          </cell>
        </row>
        <row r="628">
          <cell r="A628" t="str">
            <v>17.A.265</v>
          </cell>
          <cell r="B628" t="str">
            <v xml:space="preserve">Arquibancada ao redor da quadra de uso múltiplo - DET.   Es - 4 </v>
          </cell>
          <cell r="C628" t="str">
            <v>M</v>
          </cell>
          <cell r="D628">
            <v>86.64</v>
          </cell>
          <cell r="E628">
            <v>37408</v>
          </cell>
        </row>
        <row r="629">
          <cell r="A629" t="str">
            <v>17.A.266</v>
          </cell>
          <cell r="B629" t="str">
            <v>Fornec. E coloc. De tirante em aço - N. 8,  no ripado - viveiro Maneq. Lopes</v>
          </cell>
          <cell r="C629" t="str">
            <v>M</v>
          </cell>
          <cell r="D629">
            <v>5</v>
          </cell>
          <cell r="E629">
            <v>38108</v>
          </cell>
        </row>
        <row r="630">
          <cell r="A630" t="str">
            <v>17.A.267</v>
          </cell>
          <cell r="B630" t="str">
            <v>Arame aço 2,10mm com tripla camada de  galvanização p/ culturas aéreas ( viveiros)</v>
          </cell>
          <cell r="C630" t="str">
            <v>M</v>
          </cell>
          <cell r="D630">
            <v>2.59</v>
          </cell>
          <cell r="E630">
            <v>38108</v>
          </cell>
        </row>
        <row r="631">
          <cell r="A631" t="str">
            <v>17.A.268</v>
          </cell>
          <cell r="B631" t="str">
            <v>Fornec e instal. De cobertura em tela de sombreamento cor preta a 50%, em Ripado - viveiro Maneq. Lopes</v>
          </cell>
          <cell r="C631" t="str">
            <v>GL</v>
          </cell>
          <cell r="D631">
            <v>1367.43</v>
          </cell>
          <cell r="E631">
            <v>38108</v>
          </cell>
        </row>
        <row r="632">
          <cell r="A632" t="str">
            <v>17.A.269</v>
          </cell>
          <cell r="B632" t="str">
            <v>Orla de paralelepípedo nos 2 lados da pista (Largura = 2m) - DET. Pi - 32</v>
          </cell>
          <cell r="C632" t="str">
            <v>M</v>
          </cell>
          <cell r="D632" t="str">
            <v xml:space="preserve"> </v>
          </cell>
          <cell r="E632">
            <v>37408</v>
          </cell>
        </row>
        <row r="633">
          <cell r="A633" t="str">
            <v>17.A.270</v>
          </cell>
          <cell r="B633" t="str">
            <v>Orla de paralelepípedo nos 2 lados da pista (Largura = 4m) - DET. Pi - 32</v>
          </cell>
          <cell r="C633" t="str">
            <v>M</v>
          </cell>
          <cell r="D633">
            <v>27.9</v>
          </cell>
          <cell r="E633">
            <v>37408</v>
          </cell>
        </row>
        <row r="634">
          <cell r="A634" t="str">
            <v>17.A.271</v>
          </cell>
          <cell r="B634" t="str">
            <v>Armadura em aço CA - 25, diâmetro 3/8", para Protetor de Árvore de "Argola"</v>
          </cell>
          <cell r="C634" t="str">
            <v>KG</v>
          </cell>
          <cell r="D634">
            <v>2.52</v>
          </cell>
          <cell r="E634">
            <v>37408</v>
          </cell>
        </row>
        <row r="635">
          <cell r="A635" t="str">
            <v>17.A.272</v>
          </cell>
          <cell r="B635" t="str">
            <v>Fornecimento e instalação de pedra nº 1</v>
          </cell>
          <cell r="C635" t="str">
            <v>M3</v>
          </cell>
          <cell r="D635">
            <v>41.17</v>
          </cell>
          <cell r="E635">
            <v>37408</v>
          </cell>
        </row>
        <row r="636">
          <cell r="A636" t="str">
            <v>17.A.273</v>
          </cell>
          <cell r="B636" t="str">
            <v>Barra de apoio p/ deficiente físico em aço inox em "L" p/ chuveiro</v>
          </cell>
          <cell r="C636" t="str">
            <v>UN</v>
          </cell>
          <cell r="D636">
            <v>204.8</v>
          </cell>
          <cell r="E636">
            <v>37408</v>
          </cell>
        </row>
        <row r="637">
          <cell r="A637" t="str">
            <v>17.A.274</v>
          </cell>
          <cell r="B637" t="str">
            <v>Piso de Concreto c/ junta de Mosaico Português - Det. P.Pic-13</v>
          </cell>
          <cell r="C637" t="str">
            <v>M2</v>
          </cell>
          <cell r="D637">
            <v>44.24</v>
          </cell>
          <cell r="E637">
            <v>38108</v>
          </cell>
        </row>
        <row r="638">
          <cell r="A638" t="str">
            <v>17.A.275</v>
          </cell>
          <cell r="B638" t="str">
            <v>Fornec e instal. de Esquadria em P.V.C. com Ventilação Permanente</v>
          </cell>
          <cell r="C638" t="str">
            <v>UN</v>
          </cell>
          <cell r="D638">
            <v>465.45</v>
          </cell>
          <cell r="E638">
            <v>37408</v>
          </cell>
        </row>
        <row r="639">
          <cell r="A639" t="str">
            <v>17.A.276</v>
          </cell>
          <cell r="B639" t="str">
            <v>CALÇADA VERDE TIPO "A"</v>
          </cell>
          <cell r="C639" t="str">
            <v>M2</v>
          </cell>
          <cell r="D639">
            <v>43.04</v>
          </cell>
          <cell r="E639">
            <v>37408</v>
          </cell>
        </row>
        <row r="640">
          <cell r="A640" t="str">
            <v>17.A.277</v>
          </cell>
          <cell r="B640" t="str">
            <v>CALÇADA VERDE TIPO "A" - PARTE REBAIXADA</v>
          </cell>
          <cell r="C640" t="str">
            <v>M2</v>
          </cell>
          <cell r="D640">
            <v>54.16</v>
          </cell>
          <cell r="E640">
            <v>37408</v>
          </cell>
        </row>
        <row r="641">
          <cell r="A641" t="str">
            <v>17.A.278</v>
          </cell>
          <cell r="B641" t="str">
            <v>CALÇADA VERDE TIPO "B" - PARTE REBAIXADA</v>
          </cell>
          <cell r="C641" t="str">
            <v>M2</v>
          </cell>
          <cell r="D641">
            <v>54.16</v>
          </cell>
          <cell r="E641">
            <v>37408</v>
          </cell>
        </row>
        <row r="642">
          <cell r="A642" t="str">
            <v>17.A.279</v>
          </cell>
          <cell r="B642" t="str">
            <v xml:space="preserve">CALÇADA VERDE TIPO "B" </v>
          </cell>
          <cell r="C642" t="str">
            <v>M2</v>
          </cell>
          <cell r="D642">
            <v>46.28</v>
          </cell>
          <cell r="E642">
            <v>37408</v>
          </cell>
        </row>
        <row r="643">
          <cell r="A643" t="str">
            <v>17.A.280</v>
          </cell>
          <cell r="B643" t="str">
            <v>CALÇADA VERDE TIPO "C"</v>
          </cell>
          <cell r="C643" t="str">
            <v>M2</v>
          </cell>
          <cell r="D643">
            <v>50.94</v>
          </cell>
          <cell r="E643">
            <v>37408</v>
          </cell>
        </row>
        <row r="644">
          <cell r="A644" t="str">
            <v>17.A.281</v>
          </cell>
          <cell r="B644" t="str">
            <v>CALÇADA VERDE TIPO "C" - PARTE REBAIXADA</v>
          </cell>
          <cell r="C644" t="str">
            <v>M2</v>
          </cell>
          <cell r="D644">
            <v>54.95</v>
          </cell>
          <cell r="E644">
            <v>37408</v>
          </cell>
        </row>
        <row r="645">
          <cell r="A645" t="str">
            <v>17.A.282</v>
          </cell>
          <cell r="B645" t="str">
            <v>ESCADA DE CONCRETO / ALV. C/ JUNTA DE GRAMA-DET. ES - 34A</v>
          </cell>
          <cell r="C645" t="str">
            <v>UN</v>
          </cell>
          <cell r="D645">
            <v>12.75</v>
          </cell>
          <cell r="E645">
            <v>37408</v>
          </cell>
        </row>
        <row r="646">
          <cell r="A646" t="str">
            <v>17.A.283</v>
          </cell>
          <cell r="B646" t="str">
            <v xml:space="preserve">Arquibancada p/ quadra poliesportiva - det.   QC. 04 </v>
          </cell>
          <cell r="C646" t="str">
            <v>M</v>
          </cell>
          <cell r="D646">
            <v>112.05</v>
          </cell>
          <cell r="E646">
            <v>37408</v>
          </cell>
        </row>
        <row r="647">
          <cell r="A647" t="str">
            <v>17.A.284</v>
          </cell>
          <cell r="B647" t="str">
            <v>Reparo do gradil tipo parque c/ mureta (Pq. São Domingos)</v>
          </cell>
          <cell r="C647" t="str">
            <v>M</v>
          </cell>
          <cell r="D647">
            <v>75.260000000000005</v>
          </cell>
          <cell r="E647">
            <v>37408</v>
          </cell>
        </row>
        <row r="648">
          <cell r="A648" t="str">
            <v>17.A.285</v>
          </cell>
          <cell r="B648" t="str">
            <v>Reparo do portão de ferro perfilado tipo parque (GP.5/GPM 1) 3,00m 1 ou 2 fl. - Pq. São Domingos)</v>
          </cell>
          <cell r="C648" t="str">
            <v>UN</v>
          </cell>
          <cell r="D648">
            <v>257.61</v>
          </cell>
          <cell r="E648">
            <v>37408</v>
          </cell>
        </row>
        <row r="649">
          <cell r="A649" t="str">
            <v>17.A.286</v>
          </cell>
          <cell r="B649" t="str">
            <v>Sanitário e vestiário público - padrão</v>
          </cell>
          <cell r="C649" t="str">
            <v>UN</v>
          </cell>
          <cell r="D649">
            <v>67390.5</v>
          </cell>
          <cell r="E649">
            <v>37408</v>
          </cell>
        </row>
        <row r="650">
          <cell r="A650" t="str">
            <v>17.A.287</v>
          </cell>
          <cell r="B650" t="str">
            <v>Trave p/ futebol de campo - oficial</v>
          </cell>
          <cell r="C650" t="str">
            <v>PAR</v>
          </cell>
          <cell r="D650">
            <v>953.05</v>
          </cell>
          <cell r="E650">
            <v>37408</v>
          </cell>
        </row>
        <row r="651">
          <cell r="A651" t="str">
            <v>17.A.288</v>
          </cell>
          <cell r="B651" t="str">
            <v>Construção de pista de skate tipo street park ou similar em alvenaria</v>
          </cell>
          <cell r="C651" t="str">
            <v>UN</v>
          </cell>
          <cell r="D651">
            <v>65526.51</v>
          </cell>
          <cell r="E651">
            <v>37408</v>
          </cell>
        </row>
        <row r="652">
          <cell r="A652" t="str">
            <v>17.A.289</v>
          </cell>
          <cell r="B652" t="str">
            <v>Retirada de trave de futebol de salão</v>
          </cell>
          <cell r="C652" t="str">
            <v>UN</v>
          </cell>
          <cell r="D652">
            <v>11.59</v>
          </cell>
          <cell r="E652">
            <v>37408</v>
          </cell>
        </row>
        <row r="653">
          <cell r="A653" t="str">
            <v>17.A.290</v>
          </cell>
          <cell r="B653" t="str">
            <v>Retirada de coluna de gradil tipo parque</v>
          </cell>
          <cell r="C653" t="str">
            <v>UN</v>
          </cell>
          <cell r="D653">
            <v>6.88</v>
          </cell>
          <cell r="E653">
            <v>38899</v>
          </cell>
        </row>
        <row r="654">
          <cell r="A654" t="str">
            <v>17.A.291</v>
          </cell>
          <cell r="B654" t="str">
            <v>Demolição e reconstrução de mureta de gradil de parque</v>
          </cell>
          <cell r="C654" t="str">
            <v>M</v>
          </cell>
          <cell r="D654">
            <v>19.55</v>
          </cell>
          <cell r="E654">
            <v>37408</v>
          </cell>
        </row>
        <row r="655">
          <cell r="A655" t="str">
            <v>17.A.292</v>
          </cell>
          <cell r="B655" t="str">
            <v>Demolição e reposição de nova coluna de gradil de parque (até a fundação)</v>
          </cell>
          <cell r="C655" t="str">
            <v>UN</v>
          </cell>
          <cell r="D655">
            <v>133.37</v>
          </cell>
          <cell r="E655">
            <v>37408</v>
          </cell>
        </row>
        <row r="656">
          <cell r="A656" t="str">
            <v>17.A.293</v>
          </cell>
          <cell r="B656" t="str">
            <v xml:space="preserve">Retirada e reposiçaõ de nova barra de ferro, seção quadrada 3/4" </v>
          </cell>
          <cell r="C656" t="str">
            <v>UN</v>
          </cell>
          <cell r="D656">
            <v>31.11</v>
          </cell>
          <cell r="E656">
            <v>37408</v>
          </cell>
        </row>
        <row r="657">
          <cell r="A657" t="str">
            <v>17.A.294</v>
          </cell>
          <cell r="B657" t="str">
            <v>Demolição e reposição de nova coluna de gradil de parque</v>
          </cell>
          <cell r="C657" t="str">
            <v>UN</v>
          </cell>
          <cell r="D657">
            <v>216.2</v>
          </cell>
          <cell r="E657">
            <v>38718</v>
          </cell>
        </row>
        <row r="658">
          <cell r="A658" t="str">
            <v>17.A.295</v>
          </cell>
          <cell r="B658" t="str">
            <v>Aspersor de uso externo de impacto</v>
          </cell>
          <cell r="C658" t="str">
            <v>UN</v>
          </cell>
          <cell r="D658">
            <v>54.43</v>
          </cell>
          <cell r="E658">
            <v>37408</v>
          </cell>
        </row>
        <row r="659">
          <cell r="A659" t="str">
            <v>17.A.296</v>
          </cell>
          <cell r="B659" t="str">
            <v xml:space="preserve">Reservatório elevado em anéis pré-moldados-alt. Média 8,0m vol. 5,50m3  diâm. 2,0m </v>
          </cell>
          <cell r="C659" t="str">
            <v>UN</v>
          </cell>
          <cell r="D659">
            <v>10810</v>
          </cell>
          <cell r="E659">
            <v>37408</v>
          </cell>
        </row>
        <row r="660">
          <cell r="A660" t="str">
            <v>17.A.297</v>
          </cell>
          <cell r="B660" t="str">
            <v>Gradil de ferro perfilado, tipo parque c/ mureta - GPM - 1 Depave, c/ aplicação de tinta em revólver</v>
          </cell>
          <cell r="C660" t="str">
            <v>M</v>
          </cell>
          <cell r="D660">
            <v>819.58</v>
          </cell>
          <cell r="E660">
            <v>38718</v>
          </cell>
        </row>
        <row r="661">
          <cell r="A661" t="str">
            <v>17.A.298</v>
          </cell>
          <cell r="B661" t="str">
            <v>Banco de madeira c/ revestimento melamínio 1,50 x 0,40 m - h = 0,45 m</v>
          </cell>
          <cell r="C661" t="str">
            <v>UN</v>
          </cell>
          <cell r="D661">
            <v>52.5</v>
          </cell>
          <cell r="E661">
            <v>37408</v>
          </cell>
        </row>
        <row r="662">
          <cell r="A662" t="str">
            <v>17.A.299</v>
          </cell>
          <cell r="B662" t="str">
            <v>Portão p/ alambrado - 1,12 x 2,85 m</v>
          </cell>
          <cell r="C662" t="str">
            <v>UN</v>
          </cell>
          <cell r="D662">
            <v>182.61</v>
          </cell>
          <cell r="E662">
            <v>37408</v>
          </cell>
        </row>
        <row r="663">
          <cell r="A663" t="str">
            <v>17.A.300</v>
          </cell>
          <cell r="B663" t="str">
            <v>Cestos lixeira em aço inox perfurado - dupla, altura: 47 cm,  Ø = 54 cm, instalados em suporte de ferro galvanizado - capacidade 95 L</v>
          </cell>
          <cell r="C663" t="str">
            <v>UN</v>
          </cell>
          <cell r="D663">
            <v>129.9</v>
          </cell>
          <cell r="E663">
            <v>37408</v>
          </cell>
        </row>
        <row r="664">
          <cell r="A664" t="str">
            <v>17.A.301</v>
          </cell>
          <cell r="B664" t="str">
            <v>Guarda corpo em tubo galvanizado de 2" e 3" com montantes 2" espaçamento: 1,5m, CANCELADO</v>
          </cell>
          <cell r="C664" t="str">
            <v>M</v>
          </cell>
          <cell r="D664">
            <v>192.99</v>
          </cell>
          <cell r="E664">
            <v>39083</v>
          </cell>
        </row>
        <row r="665">
          <cell r="A665" t="str">
            <v>17.A.302</v>
          </cell>
          <cell r="B665" t="str">
            <v>Corrimão em tubo galvanizado de 2" com montantes verticais para escada</v>
          </cell>
          <cell r="C665" t="str">
            <v>M</v>
          </cell>
          <cell r="D665">
            <v>103.01</v>
          </cell>
          <cell r="E665">
            <v>37408</v>
          </cell>
        </row>
        <row r="666">
          <cell r="A666" t="str">
            <v>17.A.303</v>
          </cell>
          <cell r="B666" t="str">
            <v>Muro de fecho em bloco h = 2,20 m, fundação c/ broca</v>
          </cell>
          <cell r="C666" t="str">
            <v>M</v>
          </cell>
          <cell r="D666">
            <v>122.11</v>
          </cell>
          <cell r="E666">
            <v>37408</v>
          </cell>
        </row>
        <row r="667">
          <cell r="A667" t="str">
            <v>17.A.304</v>
          </cell>
          <cell r="B667" t="str">
            <v>Muro pré-fabricado de concreto  armado h = 2,70 m</v>
          </cell>
          <cell r="C667" t="str">
            <v>M</v>
          </cell>
          <cell r="D667">
            <v>32.58</v>
          </cell>
          <cell r="E667">
            <v>37408</v>
          </cell>
        </row>
        <row r="668">
          <cell r="A668" t="str">
            <v>17.A.305</v>
          </cell>
          <cell r="B668" t="str">
            <v>Lambretinha c/ 3 pranchas - estrut. metálica - fornec. e instalação</v>
          </cell>
          <cell r="C668" t="str">
            <v>M</v>
          </cell>
          <cell r="D668">
            <v>39.57</v>
          </cell>
          <cell r="E668">
            <v>37408</v>
          </cell>
        </row>
        <row r="669">
          <cell r="A669" t="str">
            <v>17.A.306</v>
          </cell>
          <cell r="B669" t="str">
            <v>Arrancamento e reassentamento de guias sobre concreto</v>
          </cell>
          <cell r="C669" t="str">
            <v>M</v>
          </cell>
          <cell r="D669">
            <v>7.63</v>
          </cell>
          <cell r="E669">
            <v>37408</v>
          </cell>
        </row>
        <row r="670">
          <cell r="A670" t="str">
            <v>17.A.307</v>
          </cell>
          <cell r="B670" t="str">
            <v>Fornecimento e assentamento de guias tipo PMSP 100, inclusive encostamento de terra - fck = 20,00 MPa</v>
          </cell>
          <cell r="C670" t="str">
            <v>M</v>
          </cell>
          <cell r="D670">
            <v>14.08</v>
          </cell>
          <cell r="E670">
            <v>37408</v>
          </cell>
        </row>
        <row r="671">
          <cell r="A671" t="str">
            <v>17.A.308</v>
          </cell>
          <cell r="B671" t="str">
            <v>Construção de sarjeta ou sarjetão de concreto</v>
          </cell>
          <cell r="C671" t="str">
            <v>M3</v>
          </cell>
          <cell r="D671">
            <v>197.92</v>
          </cell>
          <cell r="E671">
            <v>38718</v>
          </cell>
        </row>
        <row r="672">
          <cell r="A672" t="str">
            <v>17.A.309</v>
          </cell>
          <cell r="B672" t="str">
            <v>Execução de muro de arrimo</v>
          </cell>
          <cell r="C672" t="str">
            <v>M2</v>
          </cell>
          <cell r="D672">
            <v>287.13</v>
          </cell>
          <cell r="E672">
            <v>38718</v>
          </cell>
        </row>
        <row r="673">
          <cell r="A673" t="str">
            <v>17.A.310</v>
          </cell>
          <cell r="B673" t="str">
            <v>Recuperação em portão de ferro perfilado tipo parque (GP.5/GPM 1) - Pq. Aclimação</v>
          </cell>
          <cell r="C673" t="str">
            <v>UN</v>
          </cell>
          <cell r="D673">
            <v>68.510000000000005</v>
          </cell>
          <cell r="E673">
            <v>37408</v>
          </cell>
        </row>
        <row r="674">
          <cell r="A674" t="str">
            <v>17.A.311</v>
          </cell>
          <cell r="B674" t="str">
            <v>Recuperação e alargamento da calçada - Pq. Guarapiranga</v>
          </cell>
          <cell r="C674" t="str">
            <v>M2</v>
          </cell>
          <cell r="D674">
            <v>23.43</v>
          </cell>
          <cell r="E674">
            <v>37408</v>
          </cell>
        </row>
        <row r="675">
          <cell r="A675" t="str">
            <v>17.A.312</v>
          </cell>
          <cell r="B675" t="str">
            <v>Mureta p/ alambrados de quadra - h=0,40 m</v>
          </cell>
          <cell r="C675" t="str">
            <v>M2</v>
          </cell>
          <cell r="D675">
            <v>19.16</v>
          </cell>
          <cell r="E675">
            <v>37408</v>
          </cell>
        </row>
        <row r="676">
          <cell r="A676" t="str">
            <v>17.A.313</v>
          </cell>
          <cell r="B676" t="str">
            <v>Fechamento p/ quadra de esportes</v>
          </cell>
          <cell r="C676" t="str">
            <v>M</v>
          </cell>
          <cell r="D676">
            <v>151.91</v>
          </cell>
          <cell r="E676">
            <v>37408</v>
          </cell>
        </row>
        <row r="677">
          <cell r="A677" t="str">
            <v>17.A.314</v>
          </cell>
          <cell r="B677" t="str">
            <v>Recomposição de piso de concreto</v>
          </cell>
          <cell r="C677" t="str">
            <v>M2</v>
          </cell>
          <cell r="D677">
            <v>18.190000000000001</v>
          </cell>
          <cell r="E677">
            <v>37408</v>
          </cell>
        </row>
        <row r="678">
          <cell r="A678" t="str">
            <v>17.A.315</v>
          </cell>
          <cell r="B678" t="str">
            <v xml:space="preserve">Piso de concreto fck = 15 MPa, E = 12 cm, armado c/ tela de aço </v>
          </cell>
          <cell r="C678" t="str">
            <v>M2</v>
          </cell>
          <cell r="D678">
            <v>36.18</v>
          </cell>
          <cell r="E678">
            <v>37408</v>
          </cell>
        </row>
        <row r="679">
          <cell r="A679" t="str">
            <v>17.A.316</v>
          </cell>
          <cell r="B679" t="str">
            <v>Retirada de gradil tipo parque, incl. mureta - Pq. Santo Dias</v>
          </cell>
          <cell r="C679" t="str">
            <v>M</v>
          </cell>
          <cell r="D679">
            <v>11.29</v>
          </cell>
          <cell r="E679">
            <v>37408</v>
          </cell>
        </row>
        <row r="680">
          <cell r="A680" t="str">
            <v>17.A.317</v>
          </cell>
          <cell r="B680" t="str">
            <v>Reparo em barra de ferro de gradil tipo parque</v>
          </cell>
          <cell r="C680" t="str">
            <v>UN</v>
          </cell>
          <cell r="D680">
            <v>71.12</v>
          </cell>
          <cell r="E680">
            <v>38108</v>
          </cell>
        </row>
        <row r="681">
          <cell r="A681" t="str">
            <v>17.A.318</v>
          </cell>
          <cell r="B681" t="str">
            <v>Retirada e recolocação de nova barra de ferro de gradil tipo parque</v>
          </cell>
          <cell r="C681" t="str">
            <v>UN</v>
          </cell>
          <cell r="D681">
            <v>68.010000000000005</v>
          </cell>
          <cell r="E681">
            <v>37408</v>
          </cell>
        </row>
        <row r="682">
          <cell r="A682" t="str">
            <v>17.A.319</v>
          </cell>
          <cell r="B682" t="str">
            <v>Orla de troncos de eucalípto em piso de terra - Det. P.Orl - 07</v>
          </cell>
          <cell r="C682" t="str">
            <v>M</v>
          </cell>
          <cell r="D682">
            <v>5.05</v>
          </cell>
          <cell r="E682">
            <v>37408</v>
          </cell>
        </row>
        <row r="683">
          <cell r="A683" t="str">
            <v>17.A.320</v>
          </cell>
          <cell r="B683" t="str">
            <v>Piso cimentado tipo PMSP 0,90 x 0,50 - Det. P.Pic-04</v>
          </cell>
          <cell r="C683" t="str">
            <v>M2</v>
          </cell>
          <cell r="D683">
            <v>26.13</v>
          </cell>
          <cell r="E683">
            <v>37408</v>
          </cell>
        </row>
        <row r="684">
          <cell r="A684" t="str">
            <v>17.A.321</v>
          </cell>
          <cell r="B684" t="str">
            <v>Quadra concretada para uso multiplo (50 x 26 m)</v>
          </cell>
          <cell r="C684" t="str">
            <v>UN</v>
          </cell>
          <cell r="D684">
            <v>55959.3</v>
          </cell>
          <cell r="E684">
            <v>37408</v>
          </cell>
        </row>
        <row r="685">
          <cell r="A685" t="str">
            <v>17.A.322</v>
          </cell>
          <cell r="B685" t="str">
            <v>Tanque de areia com mureta-banco - R = 6,00 m</v>
          </cell>
          <cell r="C685" t="str">
            <v>UN</v>
          </cell>
          <cell r="D685">
            <v>12603.51</v>
          </cell>
          <cell r="E685">
            <v>37408</v>
          </cell>
        </row>
        <row r="686">
          <cell r="A686" t="str">
            <v>17.A.323</v>
          </cell>
          <cell r="B686" t="str">
            <v>Construção de pista de skate tipo mini rampa - Det. Br 48</v>
          </cell>
          <cell r="C686" t="str">
            <v>UN</v>
          </cell>
          <cell r="D686">
            <v>18334.73</v>
          </cell>
          <cell r="E686">
            <v>38108</v>
          </cell>
        </row>
        <row r="687">
          <cell r="A687" t="str">
            <v>17.A.324</v>
          </cell>
          <cell r="B687" t="str">
            <v>Piso de pedrisco - Det. P.Pid-01 - Pi - 83</v>
          </cell>
          <cell r="C687" t="str">
            <v>M2</v>
          </cell>
          <cell r="D687">
            <v>10.72</v>
          </cell>
          <cell r="E687">
            <v>38899</v>
          </cell>
        </row>
        <row r="688">
          <cell r="A688" t="str">
            <v>17.A.325</v>
          </cell>
          <cell r="B688" t="str">
            <v>Orla p/ piso de pedrisco ou separação de canteiro Or-7</v>
          </cell>
          <cell r="C688" t="str">
            <v>M</v>
          </cell>
          <cell r="D688">
            <v>26.17</v>
          </cell>
          <cell r="E688">
            <v>37408</v>
          </cell>
        </row>
        <row r="689">
          <cell r="A689" t="str">
            <v>17.A.326</v>
          </cell>
          <cell r="B689" t="str">
            <v>Tanque de areia com mureta-banco - R = 10,00 m</v>
          </cell>
          <cell r="C689" t="str">
            <v>UN</v>
          </cell>
          <cell r="D689">
            <v>18136.580000000002</v>
          </cell>
          <cell r="E689">
            <v>37408</v>
          </cell>
        </row>
        <row r="690">
          <cell r="A690" t="str">
            <v>17.A.327</v>
          </cell>
          <cell r="B690" t="str">
            <v>Retirada de banco de madeira</v>
          </cell>
          <cell r="C690" t="str">
            <v>UN</v>
          </cell>
          <cell r="D690">
            <v>4.9000000000000004</v>
          </cell>
          <cell r="E690">
            <v>37408</v>
          </cell>
        </row>
        <row r="691">
          <cell r="A691" t="str">
            <v>17.A.328</v>
          </cell>
          <cell r="B691" t="str">
            <v>Banco de troncos de eucalipto - (2,40 m x 0,45 m)</v>
          </cell>
          <cell r="C691" t="str">
            <v>UN</v>
          </cell>
          <cell r="D691">
            <v>50.03</v>
          </cell>
          <cell r="E691">
            <v>37408</v>
          </cell>
        </row>
        <row r="692">
          <cell r="A692" t="str">
            <v>17.A.329</v>
          </cell>
          <cell r="B692" t="str">
            <v>Escada com pedrisco, viga de peroba e tronco de eucalipto - Es2I (2,0 x 10,0 M)</v>
          </cell>
          <cell r="C692" t="str">
            <v>UN</v>
          </cell>
          <cell r="D692">
            <v>1019.02</v>
          </cell>
          <cell r="E692">
            <v>37408</v>
          </cell>
        </row>
        <row r="693">
          <cell r="A693" t="str">
            <v>17.A.330</v>
          </cell>
          <cell r="B693" t="str">
            <v>Caixa p/ árvore - paralelepípedo (1,40x0,60) - DET Pi-10</v>
          </cell>
          <cell r="C693" t="str">
            <v>UN</v>
          </cell>
          <cell r="D693">
            <v>209.04</v>
          </cell>
          <cell r="E693">
            <v>38718</v>
          </cell>
        </row>
        <row r="694">
          <cell r="A694" t="str">
            <v>17.A.331</v>
          </cell>
          <cell r="B694" t="str">
            <v>Escada de concreto (17x28 cm) - DET  Es-3a</v>
          </cell>
          <cell r="C694" t="str">
            <v>M2</v>
          </cell>
          <cell r="D694">
            <v>185.32</v>
          </cell>
          <cell r="E694">
            <v>38718</v>
          </cell>
        </row>
        <row r="695">
          <cell r="A695" t="str">
            <v>17.A.332</v>
          </cell>
          <cell r="B695" t="str">
            <v>Piso cimentado variável c/ junta de paralelepípedo - Det Pi - 3Ia</v>
          </cell>
          <cell r="C695" t="str">
            <v>M2</v>
          </cell>
          <cell r="D695">
            <v>41.22</v>
          </cell>
          <cell r="E695">
            <v>37408</v>
          </cell>
        </row>
        <row r="696">
          <cell r="A696" t="str">
            <v>17.A.333</v>
          </cell>
          <cell r="B696" t="str">
            <v>Mesa-banco de concreto aparente (jogo damas) - Det. P. Mês 07</v>
          </cell>
          <cell r="C696" t="str">
            <v>CJ</v>
          </cell>
          <cell r="D696">
            <v>324.45999999999998</v>
          </cell>
          <cell r="E696">
            <v>38718</v>
          </cell>
        </row>
        <row r="697">
          <cell r="A697" t="str">
            <v>17.A.334</v>
          </cell>
          <cell r="B697" t="str">
            <v>Quadra concretada para uso multiplo - Det. Qd-I4</v>
          </cell>
          <cell r="C697" t="str">
            <v>M2</v>
          </cell>
          <cell r="D697">
            <v>50.23</v>
          </cell>
          <cell r="E697">
            <v>38108</v>
          </cell>
        </row>
        <row r="698">
          <cell r="A698" t="str">
            <v>17.A.335</v>
          </cell>
          <cell r="B698" t="str">
            <v>Quadra de terra batida - Det. Qd-I8</v>
          </cell>
          <cell r="C698" t="str">
            <v>M2</v>
          </cell>
          <cell r="D698">
            <v>25.43</v>
          </cell>
          <cell r="E698">
            <v>37408</v>
          </cell>
        </row>
        <row r="699">
          <cell r="A699" t="str">
            <v>17.A.336</v>
          </cell>
          <cell r="B699" t="str">
            <v>Fornecimento de tronco de eucalípto tratado - comp. 2,20m</v>
          </cell>
          <cell r="C699" t="str">
            <v>UN</v>
          </cell>
          <cell r="D699">
            <v>4.75</v>
          </cell>
          <cell r="E699">
            <v>37408</v>
          </cell>
        </row>
        <row r="700">
          <cell r="A700" t="str">
            <v>17.A.337</v>
          </cell>
          <cell r="B700" t="str">
            <v>Quiosque com lavatório e bancos - Det IV-01</v>
          </cell>
          <cell r="C700" t="str">
            <v>UN</v>
          </cell>
          <cell r="D700">
            <v>9867.01</v>
          </cell>
          <cell r="E700">
            <v>38718</v>
          </cell>
        </row>
        <row r="701">
          <cell r="A701" t="str">
            <v>17.A.338</v>
          </cell>
          <cell r="B701" t="str">
            <v>Apiloamento com nivelamento de terreno</v>
          </cell>
          <cell r="C701" t="str">
            <v>M2</v>
          </cell>
          <cell r="D701">
            <v>8.36</v>
          </cell>
          <cell r="E701">
            <v>37408</v>
          </cell>
        </row>
        <row r="702">
          <cell r="A702" t="str">
            <v>17.A.339</v>
          </cell>
          <cell r="B702" t="str">
            <v>Tapume de chapa compensada - 6 mm</v>
          </cell>
          <cell r="C702" t="str">
            <v>M</v>
          </cell>
          <cell r="D702">
            <v>18.95</v>
          </cell>
          <cell r="E702">
            <v>37408</v>
          </cell>
        </row>
        <row r="703">
          <cell r="A703" t="str">
            <v>17.A.340</v>
          </cell>
          <cell r="B703" t="str">
            <v>Quadra de tênis (18x36 m), inclusive alambrado</v>
          </cell>
          <cell r="C703" t="str">
            <v>UN</v>
          </cell>
          <cell r="D703">
            <v>20894.16</v>
          </cell>
          <cell r="E703">
            <v>37408</v>
          </cell>
        </row>
        <row r="704">
          <cell r="A704" t="str">
            <v>17.A.341</v>
          </cell>
          <cell r="B704" t="str">
            <v>Esticador para cabo de aço de 3/16" (4,8 mm) - Ripado Viveiro Manequinho Lopes</v>
          </cell>
          <cell r="C704" t="str">
            <v>UN</v>
          </cell>
          <cell r="D704">
            <v>2.35</v>
          </cell>
          <cell r="E704">
            <v>38108</v>
          </cell>
        </row>
        <row r="705">
          <cell r="A705" t="str">
            <v>17.A.342</v>
          </cell>
          <cell r="B705" t="str">
            <v>Clips/grampo para cabo de aço de 3/16" (4,8 mm) - Ripado Viveiro Manequinho Lopes</v>
          </cell>
          <cell r="C705" t="str">
            <v>UN</v>
          </cell>
          <cell r="D705">
            <v>0.3</v>
          </cell>
          <cell r="E705">
            <v>38108</v>
          </cell>
        </row>
        <row r="706">
          <cell r="A706" t="str">
            <v>17.A.343</v>
          </cell>
          <cell r="B706" t="str">
            <v>Telha cerâmica tipo romana</v>
          </cell>
          <cell r="C706" t="str">
            <v>M2</v>
          </cell>
          <cell r="D706">
            <v>20.25</v>
          </cell>
          <cell r="E706">
            <v>38899</v>
          </cell>
        </row>
        <row r="707">
          <cell r="A707" t="str">
            <v>17.A.344</v>
          </cell>
          <cell r="B707" t="str">
            <v>Contenção de talude</v>
          </cell>
          <cell r="C707" t="str">
            <v>M3</v>
          </cell>
          <cell r="D707">
            <v>52.3</v>
          </cell>
          <cell r="E707">
            <v>37408</v>
          </cell>
        </row>
        <row r="708">
          <cell r="A708" t="str">
            <v>17.A.345</v>
          </cell>
          <cell r="B708" t="str">
            <v>Feltro de lã de rocha (Thermax) - e = 50 cm</v>
          </cell>
          <cell r="C708" t="str">
            <v>M2</v>
          </cell>
          <cell r="D708">
            <v>6.86</v>
          </cell>
          <cell r="E708">
            <v>37408</v>
          </cell>
        </row>
        <row r="709">
          <cell r="A709" t="str">
            <v>17.A.346</v>
          </cell>
          <cell r="B709" t="str">
            <v>Escada de paraleleípedo</v>
          </cell>
          <cell r="C709" t="str">
            <v>M2</v>
          </cell>
          <cell r="D709">
            <v>39.119999999999997</v>
          </cell>
          <cell r="E709">
            <v>37408</v>
          </cell>
        </row>
        <row r="710">
          <cell r="A710" t="str">
            <v>17.A.347</v>
          </cell>
          <cell r="B710" t="str">
            <v>Detalhe de piso de paralelepípedo c/ caixa de terra p/ árvore</v>
          </cell>
          <cell r="C710" t="str">
            <v>M2</v>
          </cell>
          <cell r="D710">
            <v>93.25</v>
          </cell>
          <cell r="E710">
            <v>37408</v>
          </cell>
        </row>
        <row r="711">
          <cell r="A711" t="str">
            <v>17.A.348</v>
          </cell>
          <cell r="B711" t="str">
            <v>Quadra de malha (2,65 x 40,15 m)</v>
          </cell>
          <cell r="C711" t="str">
            <v>UN</v>
          </cell>
          <cell r="D711">
            <v>4125.57</v>
          </cell>
          <cell r="E711">
            <v>37408</v>
          </cell>
        </row>
        <row r="712">
          <cell r="A712" t="str">
            <v>17.A.349</v>
          </cell>
          <cell r="B712" t="str">
            <v>Escorregador de concreto - det. BR-48 c/ tanque de areia</v>
          </cell>
          <cell r="C712" t="str">
            <v>UN</v>
          </cell>
          <cell r="D712">
            <v>1488.45</v>
          </cell>
          <cell r="E712">
            <v>37408</v>
          </cell>
        </row>
        <row r="713">
          <cell r="A713" t="str">
            <v>17.A.350</v>
          </cell>
          <cell r="B713" t="str">
            <v>Saibro</v>
          </cell>
          <cell r="C713" t="str">
            <v>M3</v>
          </cell>
          <cell r="D713">
            <v>55</v>
          </cell>
          <cell r="E713">
            <v>38718</v>
          </cell>
        </row>
        <row r="714">
          <cell r="A714" t="str">
            <v>17.A.351</v>
          </cell>
          <cell r="B714" t="str">
            <v>Quadra de bocha (saibro)</v>
          </cell>
          <cell r="C714" t="str">
            <v>M2</v>
          </cell>
          <cell r="D714">
            <v>17.260000000000002</v>
          </cell>
          <cell r="E714">
            <v>37408</v>
          </cell>
        </row>
        <row r="715">
          <cell r="A715" t="str">
            <v>17.A.352</v>
          </cell>
          <cell r="B715" t="str">
            <v>Lixeira dupla com haste metálica, conforme detalhe</v>
          </cell>
          <cell r="C715" t="str">
            <v>UN</v>
          </cell>
          <cell r="D715">
            <v>281.76</v>
          </cell>
          <cell r="E715">
            <v>39083</v>
          </cell>
        </row>
        <row r="716">
          <cell r="A716" t="str">
            <v>17.A.353</v>
          </cell>
          <cell r="B716" t="str">
            <v>Tanque de areia - Det. TQ-8</v>
          </cell>
          <cell r="C716" t="str">
            <v>UN</v>
          </cell>
          <cell r="D716">
            <v>16011</v>
          </cell>
          <cell r="E716">
            <v>37408</v>
          </cell>
        </row>
        <row r="717">
          <cell r="A717" t="str">
            <v>17.A.354</v>
          </cell>
          <cell r="B717" t="str">
            <v>Madeira peroba rosa</v>
          </cell>
          <cell r="C717" t="str">
            <v>M3</v>
          </cell>
          <cell r="D717">
            <v>1607</v>
          </cell>
          <cell r="E717">
            <v>38899</v>
          </cell>
        </row>
        <row r="718">
          <cell r="A718" t="str">
            <v>17.A.355</v>
          </cell>
          <cell r="B718" t="str">
            <v>Guarda-corpo com pilar de bloco de concreto</v>
          </cell>
          <cell r="C718" t="str">
            <v>M</v>
          </cell>
          <cell r="D718">
            <v>91.06</v>
          </cell>
          <cell r="E718">
            <v>38718</v>
          </cell>
        </row>
        <row r="719">
          <cell r="A719" t="str">
            <v>17.A.356</v>
          </cell>
          <cell r="B719" t="str">
            <v>Caixa de Inspeção 80x80x80cm</v>
          </cell>
          <cell r="C719" t="str">
            <v>UN</v>
          </cell>
          <cell r="D719">
            <v>307.29000000000002</v>
          </cell>
          <cell r="E719">
            <v>39083</v>
          </cell>
        </row>
        <row r="720">
          <cell r="A720" t="str">
            <v>17.A.357</v>
          </cell>
          <cell r="B720" t="str">
            <v>Jardineira/banco em blocos de concreto aparentes IV 04/05</v>
          </cell>
          <cell r="C720" t="str">
            <v>M</v>
          </cell>
          <cell r="D720">
            <v>134.56</v>
          </cell>
          <cell r="E720">
            <v>38108</v>
          </cell>
        </row>
        <row r="721">
          <cell r="A721" t="str">
            <v>17.A.358</v>
          </cell>
          <cell r="B721" t="str">
            <v>Mureta jardineira em bloco de concreto</v>
          </cell>
          <cell r="C721" t="str">
            <v>M</v>
          </cell>
          <cell r="D721">
            <v>93.69</v>
          </cell>
          <cell r="E721">
            <v>38718</v>
          </cell>
        </row>
        <row r="722">
          <cell r="A722" t="str">
            <v>17.A.359</v>
          </cell>
          <cell r="B722" t="str">
            <v>Bicicletário de ferro p/ 5 lugares</v>
          </cell>
          <cell r="C722" t="str">
            <v>UN</v>
          </cell>
          <cell r="D722">
            <v>146.33000000000001</v>
          </cell>
          <cell r="E722">
            <v>38718</v>
          </cell>
        </row>
        <row r="723">
          <cell r="A723" t="str">
            <v>17.A.360</v>
          </cell>
          <cell r="B723" t="str">
            <v>Gradil de ferro perfilado, tipo parque "em mureta existente"</v>
          </cell>
          <cell r="C723" t="str">
            <v>M</v>
          </cell>
          <cell r="D723">
            <v>389.07</v>
          </cell>
          <cell r="E723">
            <v>39083</v>
          </cell>
        </row>
        <row r="724">
          <cell r="A724" t="str">
            <v>17.A.361</v>
          </cell>
          <cell r="B724" t="str">
            <v>Caixa de ligação ou inspeção 60x60x60cm</v>
          </cell>
          <cell r="C724" t="str">
            <v>UN</v>
          </cell>
          <cell r="D724">
            <v>181.55</v>
          </cell>
          <cell r="E724">
            <v>39083</v>
          </cell>
        </row>
        <row r="725">
          <cell r="A725" t="str">
            <v>17.A.362</v>
          </cell>
          <cell r="B725" t="str">
            <v>Guarda-corpo em troco de eucalipto com tubo de aço</v>
          </cell>
          <cell r="C725" t="str">
            <v>M</v>
          </cell>
          <cell r="D725">
            <v>136.33000000000001</v>
          </cell>
          <cell r="E725">
            <v>38718</v>
          </cell>
        </row>
        <row r="726">
          <cell r="A726" t="str">
            <v>17.A.363</v>
          </cell>
          <cell r="B726" t="str">
            <v>Pergolado de madeira - Det. PER 3</v>
          </cell>
          <cell r="C726" t="str">
            <v>UN</v>
          </cell>
          <cell r="D726">
            <v>3994.86</v>
          </cell>
          <cell r="E726">
            <v>39083</v>
          </cell>
        </row>
        <row r="727">
          <cell r="A727" t="str">
            <v>17.A.364</v>
          </cell>
          <cell r="B727" t="str">
            <v>Canteiro alto em pedra natural</v>
          </cell>
          <cell r="C727" t="str">
            <v>M</v>
          </cell>
          <cell r="D727">
            <v>80.599999999999994</v>
          </cell>
          <cell r="E727">
            <v>38108</v>
          </cell>
        </row>
        <row r="728">
          <cell r="A728" t="str">
            <v>17.A.365</v>
          </cell>
          <cell r="B728" t="str">
            <v>Resrvatório de Polietileno -1000l</v>
          </cell>
          <cell r="C728" t="str">
            <v>UN</v>
          </cell>
          <cell r="D728">
            <v>541.39</v>
          </cell>
          <cell r="E728">
            <v>38108</v>
          </cell>
        </row>
        <row r="729">
          <cell r="A729" t="str">
            <v>17.A.366</v>
          </cell>
          <cell r="B729" t="str">
            <v>Mesa de jogos adulto PPD (redonda)  CANCELADO (04/08/2006) - PASSOU PARA 17.A.407</v>
          </cell>
          <cell r="C729" t="str">
            <v>UN</v>
          </cell>
          <cell r="D729">
            <v>514.02</v>
          </cell>
          <cell r="E729">
            <v>38718</v>
          </cell>
        </row>
        <row r="730">
          <cell r="A730" t="str">
            <v>17.A.367</v>
          </cell>
          <cell r="B730" t="str">
            <v>Mesa de jogos adulto (redonda) CANCELADO (04/08/2006) - PASSOU PARA 17.A.406</v>
          </cell>
          <cell r="C730" t="str">
            <v>UN</v>
          </cell>
          <cell r="D730">
            <v>518.37</v>
          </cell>
          <cell r="E730">
            <v>38718</v>
          </cell>
        </row>
        <row r="731">
          <cell r="A731" t="str">
            <v>17.A.368</v>
          </cell>
          <cell r="B731" t="str">
            <v>Mesa de jogos infantil  PPD ( redonda) CANCELADO (04/08/2006) - PASSOU PARA 17.A.409</v>
          </cell>
          <cell r="C731" t="str">
            <v>UN</v>
          </cell>
          <cell r="D731">
            <v>500.41</v>
          </cell>
          <cell r="E731">
            <v>38718</v>
          </cell>
        </row>
        <row r="732">
          <cell r="A732" t="str">
            <v>17.A.369</v>
          </cell>
          <cell r="B732" t="str">
            <v>Mesa de jogos infantil ( redonda) CANCELADO (04/08/2006) - PASSOU PARA 17.A.408</v>
          </cell>
          <cell r="C732" t="str">
            <v>UN</v>
          </cell>
          <cell r="D732">
            <v>502.87</v>
          </cell>
          <cell r="E732">
            <v>38718</v>
          </cell>
        </row>
        <row r="733">
          <cell r="A733" t="str">
            <v>17.A.370</v>
          </cell>
          <cell r="B733" t="str">
            <v>Rampa de acesso PPD</v>
          </cell>
          <cell r="C733" t="str">
            <v>UN</v>
          </cell>
          <cell r="D733">
            <v>295.02999999999997</v>
          </cell>
          <cell r="E733">
            <v>39083</v>
          </cell>
        </row>
        <row r="734">
          <cell r="A734" t="str">
            <v>17.A.371</v>
          </cell>
          <cell r="B734" t="str">
            <v xml:space="preserve">Banco de Concreto por metro </v>
          </cell>
          <cell r="C734" t="str">
            <v>M</v>
          </cell>
          <cell r="D734">
            <v>74.53</v>
          </cell>
          <cell r="E734">
            <v>38718</v>
          </cell>
        </row>
        <row r="735">
          <cell r="A735" t="str">
            <v>17.A.372</v>
          </cell>
          <cell r="B735" t="str">
            <v>Banco reto ou curvo com apoio a cada 2,00 m ( bloco de concreto)  PQ. JACINTHO ALBERTO</v>
          </cell>
          <cell r="C735" t="str">
            <v>M</v>
          </cell>
          <cell r="D735">
            <v>50.55</v>
          </cell>
          <cell r="E735">
            <v>38108</v>
          </cell>
        </row>
        <row r="736">
          <cell r="A736" t="str">
            <v>17.A.373</v>
          </cell>
          <cell r="B736" t="str">
            <v xml:space="preserve">Escada de concreto (16x30 cm ) </v>
          </cell>
          <cell r="C736" t="str">
            <v>M2</v>
          </cell>
          <cell r="D736">
            <v>147.85</v>
          </cell>
          <cell r="E736">
            <v>39083</v>
          </cell>
        </row>
        <row r="737">
          <cell r="A737" t="str">
            <v>17.A.374</v>
          </cell>
          <cell r="B737" t="str">
            <v>Muro de concreto ciclópico aparente e dreno - det. Mu - 12 - H média = 1,48 m</v>
          </cell>
          <cell r="C737" t="str">
            <v>M</v>
          </cell>
          <cell r="D737">
            <v>233.32</v>
          </cell>
          <cell r="E737">
            <v>39083</v>
          </cell>
        </row>
        <row r="738">
          <cell r="A738" t="str">
            <v>17.A.375</v>
          </cell>
          <cell r="B738" t="str">
            <v>Mureta - reto ou curvo (h = 1,40 m), conforme detalhe</v>
          </cell>
          <cell r="C738" t="str">
            <v>M</v>
          </cell>
          <cell r="D738">
            <v>207.54</v>
          </cell>
          <cell r="E738">
            <v>38108</v>
          </cell>
        </row>
        <row r="739">
          <cell r="A739" t="str">
            <v>17.A.376</v>
          </cell>
          <cell r="B739" t="str">
            <v>Telha de vidro - tipo Romana</v>
          </cell>
          <cell r="C739" t="str">
            <v>UN</v>
          </cell>
          <cell r="D739">
            <v>17.079999999999998</v>
          </cell>
          <cell r="E739">
            <v>38899</v>
          </cell>
        </row>
        <row r="740">
          <cell r="A740" t="str">
            <v>17.A.377</v>
          </cell>
          <cell r="B740" t="str">
            <v>Caixa de árvore com orla de concreto - Det. P. cxa - 07</v>
          </cell>
          <cell r="C740" t="str">
            <v>UN</v>
          </cell>
          <cell r="D740">
            <v>151.61000000000001</v>
          </cell>
          <cell r="E740">
            <v>39083</v>
          </cell>
        </row>
        <row r="741">
          <cell r="A741" t="str">
            <v>17.A.378</v>
          </cell>
          <cell r="B741" t="str">
            <v>Mureta banco - Pedra natural h = 0,38 m - Det. MU-01</v>
          </cell>
          <cell r="C741" t="str">
            <v>M</v>
          </cell>
          <cell r="D741">
            <v>126.09</v>
          </cell>
          <cell r="E741">
            <v>39083</v>
          </cell>
        </row>
        <row r="742">
          <cell r="A742" t="str">
            <v>17.A.379</v>
          </cell>
          <cell r="B742" t="str">
            <v>Muro de pedra natural - alt = 1,13 m, conforme de talhe</v>
          </cell>
          <cell r="C742" t="str">
            <v>M</v>
          </cell>
          <cell r="D742">
            <v>238.84</v>
          </cell>
          <cell r="E742">
            <v>39083</v>
          </cell>
        </row>
        <row r="743">
          <cell r="A743" t="str">
            <v>17.A.380</v>
          </cell>
          <cell r="B743" t="str">
            <v>Orla de concreto (8,0 x 19,00 cm), conforme detalhe</v>
          </cell>
          <cell r="C743" t="str">
            <v>M</v>
          </cell>
          <cell r="D743">
            <v>13.04</v>
          </cell>
          <cell r="E743">
            <v>39083</v>
          </cell>
        </row>
        <row r="744">
          <cell r="A744" t="str">
            <v>17.A.381</v>
          </cell>
          <cell r="B744" t="str">
            <v>Churrasqueira - DET. 12</v>
          </cell>
          <cell r="C744" t="str">
            <v>UN</v>
          </cell>
          <cell r="D744">
            <v>561.73</v>
          </cell>
          <cell r="E744">
            <v>38718</v>
          </cell>
        </row>
        <row r="745">
          <cell r="A745" t="str">
            <v>17.A.382</v>
          </cell>
          <cell r="B745" t="str">
            <v>Muro de  bloco de concreto aparente h=2,50 m - Det. Mu-9</v>
          </cell>
          <cell r="C745" t="str">
            <v>M</v>
          </cell>
          <cell r="D745">
            <v>145.13</v>
          </cell>
          <cell r="E745">
            <v>39083</v>
          </cell>
        </row>
        <row r="746">
          <cell r="A746" t="str">
            <v>17.A.383</v>
          </cell>
          <cell r="B746" t="str">
            <v xml:space="preserve">Quadra de areia s/ drenagem (28,60 x 17,60 m) </v>
          </cell>
          <cell r="C746" t="str">
            <v xml:space="preserve">UN </v>
          </cell>
          <cell r="D746">
            <v>19148.97</v>
          </cell>
          <cell r="E746">
            <v>39083</v>
          </cell>
        </row>
        <row r="747">
          <cell r="A747" t="str">
            <v>17.A.384</v>
          </cell>
          <cell r="B747" t="str">
            <v>Caixa de absorção - 1,0 x 1,0 x 1,0 m</v>
          </cell>
          <cell r="C747" t="str">
            <v xml:space="preserve">UN </v>
          </cell>
          <cell r="D747">
            <v>366</v>
          </cell>
          <cell r="E747">
            <v>39083</v>
          </cell>
        </row>
        <row r="748">
          <cell r="A748" t="str">
            <v>17.A.385</v>
          </cell>
          <cell r="B748" t="str">
            <v>Cerca de arame farpado, mourão de eucalipto s/ tratamento - 4 fios</v>
          </cell>
          <cell r="C748" t="str">
            <v>M</v>
          </cell>
          <cell r="D748">
            <v>13.1</v>
          </cell>
          <cell r="E748">
            <v>38718</v>
          </cell>
        </row>
        <row r="749">
          <cell r="A749" t="str">
            <v>17.A.386</v>
          </cell>
          <cell r="B749" t="str">
            <v>Escada hidráulica de concreto armado, conforme detalhe</v>
          </cell>
          <cell r="C749" t="str">
            <v>M</v>
          </cell>
          <cell r="D749">
            <v>220.53</v>
          </cell>
          <cell r="E749">
            <v>38899</v>
          </cell>
        </row>
        <row r="750">
          <cell r="A750" t="str">
            <v>17.A.387</v>
          </cell>
          <cell r="B750" t="str">
            <v>Caixa de ligação ou inspeção - 1,0 x 1,0 x 0,80 m</v>
          </cell>
          <cell r="C750" t="str">
            <v xml:space="preserve">UN </v>
          </cell>
          <cell r="D750">
            <v>402.78</v>
          </cell>
          <cell r="E750">
            <v>38718</v>
          </cell>
        </row>
        <row r="751">
          <cell r="A751" t="str">
            <v>17.A.388</v>
          </cell>
          <cell r="B751" t="str">
            <v>Tela soldada galv. - malha 50 x 150 mm c/ diâm. De 3,4 mm</v>
          </cell>
          <cell r="C751" t="str">
            <v>M2</v>
          </cell>
          <cell r="D751">
            <v>14.27</v>
          </cell>
          <cell r="E751">
            <v>38718</v>
          </cell>
        </row>
        <row r="752">
          <cell r="A752" t="str">
            <v>17.A.389</v>
          </cell>
          <cell r="B752" t="str">
            <v>Chapa de aço galv. Esp. = 2,0 mm</v>
          </cell>
          <cell r="C752" t="str">
            <v>M2</v>
          </cell>
          <cell r="D752">
            <v>90.15</v>
          </cell>
          <cell r="E752">
            <v>38718</v>
          </cell>
        </row>
        <row r="753">
          <cell r="A753" t="str">
            <v>17.A.390</v>
          </cell>
          <cell r="B753" t="str">
            <v>Escada com pedrisco e troncos de eucalipto</v>
          </cell>
          <cell r="C753" t="str">
            <v>DEGRAU</v>
          </cell>
          <cell r="D753">
            <v>46.81</v>
          </cell>
          <cell r="E753">
            <v>38718</v>
          </cell>
        </row>
        <row r="754">
          <cell r="A754" t="str">
            <v>17.A.391</v>
          </cell>
          <cell r="B754" t="str">
            <v xml:space="preserve">Madeira em bruto de pinus </v>
          </cell>
          <cell r="C754" t="str">
            <v>M3</v>
          </cell>
          <cell r="D754">
            <v>601.66999999999996</v>
          </cell>
          <cell r="E754">
            <v>38718</v>
          </cell>
        </row>
        <row r="755">
          <cell r="A755" t="str">
            <v>17.A.392</v>
          </cell>
          <cell r="B755" t="str">
            <v>Caixa de Inspeção 50x50x50cm</v>
          </cell>
          <cell r="C755" t="str">
            <v xml:space="preserve">UN </v>
          </cell>
          <cell r="D755">
            <v>87.63</v>
          </cell>
          <cell r="E755">
            <v>38718</v>
          </cell>
        </row>
        <row r="756">
          <cell r="A756" t="str">
            <v>17.A.393</v>
          </cell>
          <cell r="B756" t="str">
            <v>Caixa para árvore com banco (3 x 3 m ) DET. 14 B</v>
          </cell>
          <cell r="C756" t="str">
            <v xml:space="preserve">UN </v>
          </cell>
          <cell r="D756">
            <v>1059.01</v>
          </cell>
          <cell r="E756">
            <v>38718</v>
          </cell>
        </row>
        <row r="757">
          <cell r="A757" t="str">
            <v>17.A.394</v>
          </cell>
          <cell r="B757" t="str">
            <v xml:space="preserve">Muro de arrimo pedra rachão (terra e piso) DET. 32B p/ metro linear com 1 metro de altura </v>
          </cell>
          <cell r="C757" t="str">
            <v>M</v>
          </cell>
          <cell r="D757">
            <v>32.35</v>
          </cell>
          <cell r="E757">
            <v>38718</v>
          </cell>
        </row>
        <row r="758">
          <cell r="A758" t="str">
            <v>17.A.395</v>
          </cell>
          <cell r="B758" t="str">
            <v xml:space="preserve">Muro de arrimo pedra rachão (terra e piso) DET. 32B p/ metro linear com 1,5 metro de altura </v>
          </cell>
          <cell r="C758" t="str">
            <v>M</v>
          </cell>
          <cell r="D758">
            <v>64.760000000000005</v>
          </cell>
          <cell r="E758">
            <v>38718</v>
          </cell>
        </row>
        <row r="759">
          <cell r="A759" t="str">
            <v>17.A.396</v>
          </cell>
          <cell r="B759" t="str">
            <v>Eucalipto tratado roliço, d=20cm</v>
          </cell>
          <cell r="C759" t="str">
            <v>M</v>
          </cell>
          <cell r="D759">
            <v>19.010000000000002</v>
          </cell>
          <cell r="E759">
            <v>38899</v>
          </cell>
        </row>
        <row r="760">
          <cell r="A760" t="str">
            <v>17.A.397</v>
          </cell>
          <cell r="B760" t="str">
            <v>Eucalipto tratado roliço, d=25cm</v>
          </cell>
          <cell r="C760" t="str">
            <v>M</v>
          </cell>
          <cell r="D760">
            <v>28.44</v>
          </cell>
          <cell r="E760">
            <v>39083</v>
          </cell>
        </row>
        <row r="761">
          <cell r="A761" t="str">
            <v>17.A.398</v>
          </cell>
          <cell r="B761" t="str">
            <v>Tampo de granito corumbá - 20 mm</v>
          </cell>
          <cell r="C761" t="str">
            <v>M2</v>
          </cell>
          <cell r="D761">
            <v>185.73</v>
          </cell>
          <cell r="E761">
            <v>39083</v>
          </cell>
        </row>
        <row r="762">
          <cell r="A762" t="str">
            <v>17.A.399</v>
          </cell>
          <cell r="B762" t="str">
            <v>Gabião tipo colchão - "MACCAFERRI" h=0,30m</v>
          </cell>
          <cell r="C762" t="str">
            <v>M2</v>
          </cell>
          <cell r="D762">
            <v>46.2</v>
          </cell>
          <cell r="E762">
            <v>38718</v>
          </cell>
        </row>
        <row r="763">
          <cell r="A763" t="str">
            <v>17.A.400</v>
          </cell>
          <cell r="B763" t="str">
            <v xml:space="preserve">Guarda corpo em tubo galvanizado com montantes de 3" com espaçamento de 1,5 m e 3 tubos horizontais de 1 1/2'' </v>
          </cell>
          <cell r="C763" t="str">
            <v>M</v>
          </cell>
          <cell r="D763">
            <v>397.75</v>
          </cell>
          <cell r="E763">
            <v>38718</v>
          </cell>
        </row>
        <row r="764">
          <cell r="A764" t="str">
            <v>17.A.401</v>
          </cell>
          <cell r="B764" t="str">
            <v>Guarda corpo em pilaretes de pinus e 3 barras de aço galvanizado de1 1/2", sobre deques e passarelas</v>
          </cell>
          <cell r="C764" t="str">
            <v>M</v>
          </cell>
          <cell r="D764">
            <v>99.15</v>
          </cell>
          <cell r="E764">
            <v>38718</v>
          </cell>
        </row>
        <row r="765">
          <cell r="A765" t="str">
            <v>17.A.402</v>
          </cell>
          <cell r="B765" t="str">
            <v>Guarda corpo em pilaretes de pinus e 3 barras de aço galvanizado de1 1/2", Trilhas</v>
          </cell>
          <cell r="C765" t="str">
            <v>M</v>
          </cell>
          <cell r="D765">
            <v>100.21</v>
          </cell>
          <cell r="E765">
            <v>38718</v>
          </cell>
        </row>
        <row r="766">
          <cell r="A766" t="str">
            <v>17.A.403</v>
          </cell>
          <cell r="B766" t="str">
            <v>Madeira em bruto "Cambará"</v>
          </cell>
          <cell r="C766" t="str">
            <v>m3</v>
          </cell>
          <cell r="D766">
            <v>997</v>
          </cell>
          <cell r="E766">
            <v>38718</v>
          </cell>
        </row>
        <row r="767">
          <cell r="A767" t="str">
            <v>17.A.404</v>
          </cell>
          <cell r="B767" t="str">
            <v>Banco de concreto e madeira sem encosto</v>
          </cell>
          <cell r="C767" t="str">
            <v>M</v>
          </cell>
          <cell r="D767">
            <v>99.62</v>
          </cell>
          <cell r="E767">
            <v>38718</v>
          </cell>
        </row>
        <row r="768">
          <cell r="A768" t="str">
            <v>17.A.405</v>
          </cell>
          <cell r="B768" t="str">
            <v>Mesa de jogos adulto PPD (redonda) - 2 bancos</v>
          </cell>
          <cell r="C768" t="str">
            <v xml:space="preserve">UN </v>
          </cell>
          <cell r="D768">
            <v>306.52</v>
          </cell>
          <cell r="E768">
            <v>38718</v>
          </cell>
        </row>
        <row r="769">
          <cell r="A769" t="str">
            <v>17.A.406</v>
          </cell>
          <cell r="B769" t="str">
            <v xml:space="preserve">Mesa de jogos adulto (redonda) </v>
          </cell>
          <cell r="C769" t="str">
            <v xml:space="preserve">UN </v>
          </cell>
          <cell r="D769">
            <v>421.53</v>
          </cell>
          <cell r="E769">
            <v>38718</v>
          </cell>
        </row>
        <row r="770">
          <cell r="A770" t="str">
            <v>17.A.407</v>
          </cell>
          <cell r="B770" t="str">
            <v>Mesa de jogos adulto PPD (redonda) - 3 bancos</v>
          </cell>
          <cell r="C770" t="str">
            <v xml:space="preserve">UN </v>
          </cell>
          <cell r="D770">
            <v>364.02</v>
          </cell>
          <cell r="E770">
            <v>38718</v>
          </cell>
        </row>
        <row r="771">
          <cell r="A771" t="str">
            <v>17.A.408</v>
          </cell>
          <cell r="B771" t="str">
            <v>Mesa de jogos infantil (redonda)</v>
          </cell>
          <cell r="C771" t="str">
            <v xml:space="preserve">UN </v>
          </cell>
          <cell r="D771">
            <v>341.46</v>
          </cell>
          <cell r="E771">
            <v>38718</v>
          </cell>
        </row>
        <row r="772">
          <cell r="A772" t="str">
            <v>17.A.409</v>
          </cell>
          <cell r="B772" t="str">
            <v>Mesa de jogos infantil PPD (redonda) - 3 bancos</v>
          </cell>
          <cell r="C772" t="str">
            <v xml:space="preserve">UN </v>
          </cell>
          <cell r="D772">
            <v>296.55</v>
          </cell>
          <cell r="E772">
            <v>38718</v>
          </cell>
        </row>
        <row r="773">
          <cell r="A773" t="str">
            <v>17.A.410</v>
          </cell>
          <cell r="B773" t="str">
            <v>Retirada e reposição de montante de gradil tipo parque sem mureta</v>
          </cell>
          <cell r="C773" t="str">
            <v xml:space="preserve">UN </v>
          </cell>
          <cell r="D773">
            <v>285.77</v>
          </cell>
          <cell r="E773">
            <v>38899</v>
          </cell>
        </row>
        <row r="774">
          <cell r="A774" t="str">
            <v>17.A.411</v>
          </cell>
          <cell r="B774" t="str">
            <v>Colocação de barra de ferro chata, em gradil tipo parque (L = 2,90 m)</v>
          </cell>
          <cell r="C774" t="str">
            <v xml:space="preserve">UN </v>
          </cell>
          <cell r="D774">
            <v>93.8</v>
          </cell>
          <cell r="E774">
            <v>38899</v>
          </cell>
        </row>
        <row r="775">
          <cell r="A775" t="str">
            <v>17.A.412</v>
          </cell>
          <cell r="B775" t="str">
            <v>Retirada de barra de ferro de gradil (L = 2,90 M)</v>
          </cell>
          <cell r="C775" t="str">
            <v xml:space="preserve">UN </v>
          </cell>
          <cell r="D775">
            <v>26.48</v>
          </cell>
          <cell r="E775">
            <v>38899</v>
          </cell>
        </row>
        <row r="776">
          <cell r="A776" t="str">
            <v>17.A.413</v>
          </cell>
          <cell r="B776" t="str">
            <v>Realinhamento de pano de gradil a fogo</v>
          </cell>
          <cell r="C776" t="str">
            <v xml:space="preserve">UN </v>
          </cell>
          <cell r="D776">
            <v>90.85</v>
          </cell>
          <cell r="E776">
            <v>38899</v>
          </cell>
        </row>
        <row r="777">
          <cell r="A777" t="str">
            <v>17.A.414</v>
          </cell>
          <cell r="B777" t="str">
            <v>Esmerilhadeira com disco de corte de 7"</v>
          </cell>
          <cell r="C777" t="str">
            <v>H</v>
          </cell>
          <cell r="D777">
            <v>0.45</v>
          </cell>
          <cell r="E777">
            <v>38899</v>
          </cell>
        </row>
        <row r="778">
          <cell r="A778" t="str">
            <v>17.A.415</v>
          </cell>
          <cell r="B778" t="str">
            <v>Banco de concreto armado sem encosto, 2,40 x 0,40 m, conforme detalhe Ba-02</v>
          </cell>
          <cell r="C778" t="str">
            <v xml:space="preserve">UN </v>
          </cell>
          <cell r="D778">
            <v>202.63</v>
          </cell>
          <cell r="E778">
            <v>39083</v>
          </cell>
        </row>
        <row r="779">
          <cell r="A779" t="str">
            <v>17.A.416</v>
          </cell>
          <cell r="B779" t="str">
            <v>Mesa-banco em blocos de concreto estrutural aparente, conforme detalhe P.Mes-09</v>
          </cell>
          <cell r="C779" t="str">
            <v xml:space="preserve">UN </v>
          </cell>
          <cell r="D779">
            <v>273.70999999999998</v>
          </cell>
          <cell r="E779">
            <v>39083</v>
          </cell>
        </row>
        <row r="780">
          <cell r="A780" t="str">
            <v>17.A.417</v>
          </cell>
          <cell r="B780" t="str">
            <v>Retirada e reposição da barra de ferro seção quadrada 1" - gradil tipo parque (mão francesa)</v>
          </cell>
          <cell r="C780" t="str">
            <v xml:space="preserve">UN </v>
          </cell>
          <cell r="D780">
            <v>65.540000000000006</v>
          </cell>
          <cell r="E780">
            <v>38899</v>
          </cell>
        </row>
        <row r="781">
          <cell r="A781" t="str">
            <v>17.A.418</v>
          </cell>
          <cell r="B781" t="str">
            <v>Caixa de ligação ou inspeção - 1,0 x 1,0 x 1,0 m</v>
          </cell>
          <cell r="C781" t="str">
            <v xml:space="preserve">UN </v>
          </cell>
          <cell r="D781">
            <v>483.59</v>
          </cell>
          <cell r="E781">
            <v>39083</v>
          </cell>
        </row>
        <row r="782">
          <cell r="A782" t="str">
            <v>17.A.419</v>
          </cell>
          <cell r="B782" t="str">
            <v>Caixa de ligação ou inspeção - 1,20 x 1,20 x 1,20 m</v>
          </cell>
          <cell r="C782" t="str">
            <v xml:space="preserve">UN </v>
          </cell>
          <cell r="D782">
            <v>687.8</v>
          </cell>
          <cell r="E782">
            <v>39083</v>
          </cell>
        </row>
        <row r="783">
          <cell r="A783" t="str">
            <v>17.A.420</v>
          </cell>
          <cell r="B783" t="str">
            <v>Corrimão metálico em tubo galvanizado, diam. 40 mm</v>
          </cell>
          <cell r="C783" t="str">
            <v>M</v>
          </cell>
          <cell r="D783">
            <v>198</v>
          </cell>
          <cell r="E783">
            <v>39083</v>
          </cell>
        </row>
        <row r="784">
          <cell r="A784" t="str">
            <v>17.A.421</v>
          </cell>
          <cell r="B784" t="str">
            <v>Colocação de gradil tipo parque sem mureta e sem montante</v>
          </cell>
          <cell r="C784" t="str">
            <v>M</v>
          </cell>
          <cell r="D784">
            <v>663.89</v>
          </cell>
          <cell r="E784">
            <v>38899</v>
          </cell>
        </row>
        <row r="785">
          <cell r="A785" t="str">
            <v>17.A.422</v>
          </cell>
          <cell r="B785" t="str">
            <v>Caixa com registro d'água (irrigação)</v>
          </cell>
          <cell r="C785" t="str">
            <v xml:space="preserve">UN </v>
          </cell>
          <cell r="D785">
            <v>123.63</v>
          </cell>
          <cell r="E785">
            <v>39083</v>
          </cell>
        </row>
        <row r="786">
          <cell r="A786" t="str">
            <v>17.A.423</v>
          </cell>
          <cell r="B786" t="str">
            <v>Chapa de aço galv. Esp. = 1,0 mm</v>
          </cell>
          <cell r="C786" t="str">
            <v>M2</v>
          </cell>
          <cell r="D786">
            <v>47.61</v>
          </cell>
          <cell r="E786">
            <v>39083</v>
          </cell>
        </row>
        <row r="787">
          <cell r="A787" t="str">
            <v>17.A.424</v>
          </cell>
          <cell r="B787" t="str">
            <v>Retirada e recolocação do mesmo pano de gradil</v>
          </cell>
          <cell r="C787" t="str">
            <v xml:space="preserve">UN </v>
          </cell>
          <cell r="D787">
            <v>44.3</v>
          </cell>
          <cell r="E787">
            <v>38899</v>
          </cell>
        </row>
        <row r="788">
          <cell r="A788" t="str">
            <v>17.A.425</v>
          </cell>
          <cell r="B788" t="str">
            <v>Caixa de árvore com orla de paralelo (1,0 x 1,0 m) - Det. P. Cxa-09</v>
          </cell>
          <cell r="C788" t="str">
            <v xml:space="preserve">UN </v>
          </cell>
          <cell r="D788">
            <v>113.35</v>
          </cell>
          <cell r="E788">
            <v>38899</v>
          </cell>
        </row>
        <row r="789">
          <cell r="A789" t="str">
            <v>17.A.426</v>
          </cell>
          <cell r="B789" t="str">
            <v>Mureta banco reta ou curva de pedra h = 1,35 m - Det. Mu-01, antigo Mu-02</v>
          </cell>
          <cell r="C789" t="str">
            <v>M</v>
          </cell>
          <cell r="D789">
            <v>239.69</v>
          </cell>
          <cell r="E789">
            <v>39083</v>
          </cell>
        </row>
        <row r="790">
          <cell r="A790" t="str">
            <v>17.A.427</v>
          </cell>
          <cell r="B790" t="str">
            <v>Passarela de madeira, largura = 1,70</v>
          </cell>
          <cell r="C790" t="str">
            <v>M</v>
          </cell>
          <cell r="D790">
            <v>411.89</v>
          </cell>
          <cell r="E790">
            <v>39083</v>
          </cell>
        </row>
        <row r="791">
          <cell r="A791" t="str">
            <v>17.A.428</v>
          </cell>
          <cell r="B791" t="str">
            <v>Barra roscada de 250 mm de comprimento. Diam. De 1/2", com 4 porcas e 2 arruelas</v>
          </cell>
          <cell r="C791" t="str">
            <v xml:space="preserve">UN </v>
          </cell>
          <cell r="D791">
            <v>8.07</v>
          </cell>
          <cell r="E791">
            <v>38899</v>
          </cell>
        </row>
        <row r="792">
          <cell r="A792" t="str">
            <v>17.A.429</v>
          </cell>
          <cell r="B792" t="str">
            <v>Barra roscada de 400 mm de comprimento, diametro de 5/8", com 4 porcas e 2 arruelas</v>
          </cell>
          <cell r="C792" t="str">
            <v xml:space="preserve">UN </v>
          </cell>
          <cell r="D792">
            <v>10.69</v>
          </cell>
          <cell r="E792">
            <v>39083</v>
          </cell>
        </row>
        <row r="793">
          <cell r="A793" t="str">
            <v>17.A.430</v>
          </cell>
          <cell r="B793" t="str">
            <v xml:space="preserve">Quiosque com banco - piso de solo-cimento - </v>
          </cell>
          <cell r="C793" t="str">
            <v xml:space="preserve">UN </v>
          </cell>
          <cell r="D793">
            <v>4868.6400000000003</v>
          </cell>
          <cell r="E793">
            <v>38899</v>
          </cell>
        </row>
        <row r="794">
          <cell r="A794" t="str">
            <v>17.A.431</v>
          </cell>
          <cell r="B794" t="str">
            <v>Guia leve de concreto, 0,08 x 0,20 x 0,40 m - Det. Or-03</v>
          </cell>
          <cell r="C794" t="str">
            <v>M</v>
          </cell>
          <cell r="D794">
            <v>22.2</v>
          </cell>
          <cell r="E794">
            <v>39083</v>
          </cell>
        </row>
        <row r="795">
          <cell r="A795" t="str">
            <v>17.A.432</v>
          </cell>
          <cell r="B795" t="str">
            <v>Concreto simples desempenado com junta plástica, 200 kg cim/m3, det. Pi-01</v>
          </cell>
          <cell r="C795" t="str">
            <v>M3</v>
          </cell>
          <cell r="D795">
            <v>334.97</v>
          </cell>
          <cell r="E795">
            <v>39083</v>
          </cell>
        </row>
        <row r="796">
          <cell r="A796" t="str">
            <v>17.A.433</v>
          </cell>
          <cell r="B796" t="str">
            <v>Quiosque, lado 5,0 m - Det. Qui-2</v>
          </cell>
          <cell r="C796" t="str">
            <v xml:space="preserve">UN </v>
          </cell>
          <cell r="D796">
            <v>16871.259999999998</v>
          </cell>
          <cell r="E796">
            <v>39083</v>
          </cell>
        </row>
        <row r="797">
          <cell r="A797" t="str">
            <v>17.A.434</v>
          </cell>
          <cell r="B797" t="str">
            <v>Corte em paredes ou muros de concreto (sistema "wall saw" e disco diamantado) - esp. até 68 cm</v>
          </cell>
          <cell r="C797" t="str">
            <v>M2</v>
          </cell>
          <cell r="D797">
            <v>1003.6</v>
          </cell>
          <cell r="E797">
            <v>38899</v>
          </cell>
        </row>
        <row r="798">
          <cell r="A798" t="str">
            <v>17.A.435</v>
          </cell>
          <cell r="B798" t="str">
            <v>Cantoneira de aço carbono - espessura 8 mm</v>
          </cell>
          <cell r="C798" t="str">
            <v>KG</v>
          </cell>
          <cell r="D798">
            <v>4.6500000000000004</v>
          </cell>
          <cell r="E798">
            <v>39083</v>
          </cell>
        </row>
        <row r="799">
          <cell r="A799" t="str">
            <v>17.A.436</v>
          </cell>
          <cell r="B799" t="str">
            <v>Chapa de aço carbono - espessura 8 mm</v>
          </cell>
          <cell r="C799" t="str">
            <v>KG</v>
          </cell>
          <cell r="D799">
            <v>4.29</v>
          </cell>
          <cell r="E799">
            <v>39083</v>
          </cell>
        </row>
        <row r="800">
          <cell r="A800" t="str">
            <v>17.A.437</v>
          </cell>
          <cell r="B800" t="str">
            <v>Parafuso auto atarraxante galvanizado - cabeça chata - 50 X 4,8 mm</v>
          </cell>
          <cell r="C800" t="str">
            <v xml:space="preserve">UN </v>
          </cell>
          <cell r="D800">
            <v>0.09</v>
          </cell>
          <cell r="E800">
            <v>39083</v>
          </cell>
        </row>
        <row r="801">
          <cell r="A801" t="str">
            <v>17.A.438</v>
          </cell>
          <cell r="B801" t="str">
            <v>Parafuso rosca soberba galvanizado com arruela - 75 X 8 mm</v>
          </cell>
          <cell r="C801" t="str">
            <v xml:space="preserve">UN </v>
          </cell>
          <cell r="D801">
            <v>0.36</v>
          </cell>
          <cell r="E801">
            <v>39083</v>
          </cell>
        </row>
        <row r="802">
          <cell r="A802" t="str">
            <v>17.A.439</v>
          </cell>
          <cell r="B802" t="str">
            <v>Ponte de madeira - Praça Nilo Coelho</v>
          </cell>
          <cell r="C802" t="str">
            <v xml:space="preserve">UN </v>
          </cell>
          <cell r="D802">
            <v>8406.51</v>
          </cell>
          <cell r="E802">
            <v>39083</v>
          </cell>
        </row>
        <row r="803">
          <cell r="A803" t="str">
            <v>17.A.440</v>
          </cell>
          <cell r="B803" t="str">
            <v>Parafuso francês galvanizado, 150 X 8 mm, com porca e arruela</v>
          </cell>
          <cell r="C803" t="str">
            <v xml:space="preserve">UN </v>
          </cell>
          <cell r="D803">
            <v>0.83</v>
          </cell>
          <cell r="E803">
            <v>39083</v>
          </cell>
        </row>
        <row r="804">
          <cell r="A804" t="str">
            <v>17.A.441</v>
          </cell>
          <cell r="B804" t="str">
            <v>Cerca de madeira, conforme det. PGrp-38</v>
          </cell>
          <cell r="C804" t="str">
            <v>M</v>
          </cell>
          <cell r="D804">
            <v>100.96</v>
          </cell>
          <cell r="E804">
            <v>39083</v>
          </cell>
        </row>
        <row r="805">
          <cell r="A805" t="str">
            <v>17.A.442</v>
          </cell>
          <cell r="B805" t="str">
            <v>Pergolado de madeira (8,0 x 8,0 m) - Det. Perg-01</v>
          </cell>
          <cell r="C805" t="str">
            <v xml:space="preserve">UN </v>
          </cell>
          <cell r="D805">
            <v>7106.35</v>
          </cell>
          <cell r="E805">
            <v>39083</v>
          </cell>
        </row>
        <row r="806">
          <cell r="A806" t="str">
            <v>17.A.443</v>
          </cell>
          <cell r="B806" t="str">
            <v>Pergolado de madeira (4,0 x 8,0 m) - Det. Perg-02</v>
          </cell>
          <cell r="C806" t="str">
            <v xml:space="preserve">UN </v>
          </cell>
          <cell r="D806">
            <v>4297.9799999999996</v>
          </cell>
          <cell r="E806">
            <v>39083</v>
          </cell>
        </row>
        <row r="807">
          <cell r="A807" t="str">
            <v>17.A.444</v>
          </cell>
          <cell r="B807" t="str">
            <v>Fornecimento e aplicação de areia grossa</v>
          </cell>
          <cell r="C807" t="str">
            <v>M3</v>
          </cell>
          <cell r="D807">
            <v>68.739999999999995</v>
          </cell>
          <cell r="E807">
            <v>39083</v>
          </cell>
        </row>
        <row r="808">
          <cell r="A808" t="str">
            <v>17.A.445</v>
          </cell>
          <cell r="B808" t="str">
            <v>Chapa de aço galvanizado - esp. = 2 mm com 18 furos, para protetor metalico</v>
          </cell>
          <cell r="C808" t="str">
            <v>KG</v>
          </cell>
          <cell r="D808">
            <v>5.24</v>
          </cell>
          <cell r="E808">
            <v>39083</v>
          </cell>
        </row>
        <row r="809">
          <cell r="A809" t="str">
            <v>17.A.446</v>
          </cell>
          <cell r="B809" t="str">
            <v>Tubo de aço carbono quadrado 50X50 mm - esp.= 2 mm  com 2,5 furos, para protetor  metalico</v>
          </cell>
          <cell r="C809" t="str">
            <v>KG</v>
          </cell>
          <cell r="D809">
            <v>4.5999999999999996</v>
          </cell>
          <cell r="E809">
            <v>39083</v>
          </cell>
        </row>
        <row r="810">
          <cell r="A810" t="str">
            <v>17.A.447</v>
          </cell>
          <cell r="B810" t="str">
            <v>Caixa de árvore (0,84 x 0,84) com guia leve (0,08x0,20x0,20m)- Det. P.Cxa-11</v>
          </cell>
          <cell r="C810" t="str">
            <v xml:space="preserve">UN </v>
          </cell>
          <cell r="D810">
            <v>100.54</v>
          </cell>
          <cell r="E810">
            <v>39083</v>
          </cell>
        </row>
        <row r="811">
          <cell r="A811" t="str">
            <v>17.A.448</v>
          </cell>
          <cell r="B811" t="str">
            <v>Chapa de aço galvanizado - esp. = 1 mm com 08 furos, para protetor metalico</v>
          </cell>
          <cell r="C811" t="str">
            <v>KG</v>
          </cell>
          <cell r="D811">
            <v>12.41</v>
          </cell>
          <cell r="E811">
            <v>39083</v>
          </cell>
        </row>
        <row r="812">
          <cell r="A812" t="str">
            <v>17.A.449</v>
          </cell>
          <cell r="B812" t="str">
            <v>Rebite POP -  material e mão de obra</v>
          </cell>
          <cell r="C812" t="str">
            <v xml:space="preserve">CENTO </v>
          </cell>
          <cell r="D812">
            <v>10.61</v>
          </cell>
          <cell r="E812">
            <v>39083</v>
          </cell>
        </row>
        <row r="813">
          <cell r="A813" t="str">
            <v>17.A.450</v>
          </cell>
          <cell r="B813" t="str">
            <v>Protetor Metalico para arvore, 4 faces e 2 pernas</v>
          </cell>
          <cell r="C813" t="str">
            <v xml:space="preserve">UN </v>
          </cell>
          <cell r="D813">
            <v>106.89</v>
          </cell>
          <cell r="E813">
            <v>39083</v>
          </cell>
        </row>
        <row r="814">
          <cell r="A814" t="str">
            <v>17.A.451</v>
          </cell>
          <cell r="B814" t="str">
            <v>Complementação de altura do gradil existente</v>
          </cell>
          <cell r="C814" t="str">
            <v>M2</v>
          </cell>
          <cell r="D814">
            <v>125.16</v>
          </cell>
          <cell r="E814">
            <v>39083</v>
          </cell>
        </row>
        <row r="815">
          <cell r="A815" t="str">
            <v>17.A.452</v>
          </cell>
          <cell r="B815" t="str">
            <v>Recolocação de bicicletário</v>
          </cell>
          <cell r="C815" t="str">
            <v xml:space="preserve">UN </v>
          </cell>
          <cell r="D815">
            <v>5.74</v>
          </cell>
          <cell r="E815">
            <v>39083</v>
          </cell>
        </row>
        <row r="816">
          <cell r="A816" t="str">
            <v>18.0.000</v>
          </cell>
          <cell r="B816">
            <v>0</v>
          </cell>
          <cell r="C816">
            <v>0</v>
          </cell>
          <cell r="D816" t="str">
            <v xml:space="preserve"> </v>
          </cell>
          <cell r="E816">
            <v>0</v>
          </cell>
        </row>
        <row r="817">
          <cell r="A817" t="str">
            <v>18.A.001</v>
          </cell>
          <cell r="B817" t="str">
            <v>Brinquedo ranger, M-33 - tipo Pacta ou similar - fornec. e instalação</v>
          </cell>
          <cell r="C817" t="str">
            <v>UN</v>
          </cell>
          <cell r="D817">
            <v>1965.15</v>
          </cell>
          <cell r="E817">
            <v>38718</v>
          </cell>
        </row>
        <row r="818">
          <cell r="A818" t="str">
            <v>18.A.002</v>
          </cell>
          <cell r="B818" t="str">
            <v>Brinquedo jungle, M-43 - tipo Pacta ou similar - fornec. e instalação</v>
          </cell>
          <cell r="C818" t="str">
            <v>UN</v>
          </cell>
          <cell r="D818">
            <v>1842.67</v>
          </cell>
          <cell r="E818">
            <v>37408</v>
          </cell>
        </row>
        <row r="819">
          <cell r="A819" t="str">
            <v>18.A.003</v>
          </cell>
          <cell r="B819" t="str">
            <v>Brinquedo mini centro de atividades "B", M-04 - tipo Pacta ou similar - fornec. e instal.</v>
          </cell>
          <cell r="C819" t="str">
            <v>UN</v>
          </cell>
          <cell r="D819">
            <v>1919.79</v>
          </cell>
          <cell r="E819">
            <v>37408</v>
          </cell>
        </row>
        <row r="820">
          <cell r="A820" t="str">
            <v>18.A.004</v>
          </cell>
          <cell r="B820" t="str">
            <v>Brinquedo zig-zag, M-14 - tipo Pacta ou similar - fornec. e instalação</v>
          </cell>
          <cell r="C820" t="str">
            <v>UN</v>
          </cell>
          <cell r="D820">
            <v>379.88</v>
          </cell>
          <cell r="E820">
            <v>38718</v>
          </cell>
        </row>
        <row r="821">
          <cell r="A821" t="str">
            <v>18.A.008</v>
          </cell>
          <cell r="B821" t="str">
            <v>Brinquedo rolete, M-13 - tipo Pacta ou similar - fornec. e instalação</v>
          </cell>
          <cell r="C821" t="str">
            <v>UN</v>
          </cell>
          <cell r="D821">
            <v>426.88</v>
          </cell>
          <cell r="E821">
            <v>38718</v>
          </cell>
        </row>
        <row r="822">
          <cell r="A822" t="str">
            <v>18.A.009</v>
          </cell>
          <cell r="B822" t="str">
            <v>Aparelho de ginástica, etapa 19 - tipo Pacta ou similar - fornec. e instalação</v>
          </cell>
          <cell r="C822" t="str">
            <v>UN</v>
          </cell>
          <cell r="D822">
            <v>906.96</v>
          </cell>
          <cell r="E822">
            <v>38718</v>
          </cell>
        </row>
        <row r="823">
          <cell r="A823" t="str">
            <v>18.A.010</v>
          </cell>
          <cell r="B823" t="str">
            <v>Aparelho de ginástica, etapa 8 - tipo Pacta ou similar - fornec. e instalação</v>
          </cell>
          <cell r="C823" t="str">
            <v>UN</v>
          </cell>
          <cell r="D823">
            <v>324.19</v>
          </cell>
          <cell r="E823">
            <v>39083</v>
          </cell>
        </row>
        <row r="824">
          <cell r="A824" t="str">
            <v>18.A.011</v>
          </cell>
          <cell r="B824" t="str">
            <v xml:space="preserve">Brinquedo caracol - demarcação de piso c/ epóxi - det. BR-17 </v>
          </cell>
          <cell r="C824" t="str">
            <v>UN</v>
          </cell>
          <cell r="D824">
            <v>220.18</v>
          </cell>
          <cell r="E824">
            <v>38108</v>
          </cell>
        </row>
        <row r="825">
          <cell r="A825" t="str">
            <v>18.A.012</v>
          </cell>
          <cell r="B825" t="str">
            <v>Brinquedo mini centro de atividades "A", M-03 - tipo Pacta ou similar - fornec. e instal.</v>
          </cell>
          <cell r="C825" t="str">
            <v>UN</v>
          </cell>
          <cell r="D825">
            <v>1177.8800000000001</v>
          </cell>
          <cell r="E825">
            <v>37408</v>
          </cell>
        </row>
        <row r="826">
          <cell r="A826" t="str">
            <v>18.A.013</v>
          </cell>
          <cell r="B826" t="str">
            <v>Brinquedo gangorrão, M-24/3 - tipo Pacta ou similar - fornec. e instalação</v>
          </cell>
          <cell r="C826" t="str">
            <v>UN</v>
          </cell>
          <cell r="D826">
            <v>481.38</v>
          </cell>
          <cell r="E826">
            <v>38718</v>
          </cell>
        </row>
        <row r="827">
          <cell r="A827" t="str">
            <v>18.A.014</v>
          </cell>
          <cell r="B827" t="str">
            <v>Brinquedo escorregador rústico, M-27/2,5 - tipo Pacta ou similar - fornec. e instalação</v>
          </cell>
          <cell r="C827" t="str">
            <v>UN</v>
          </cell>
          <cell r="D827">
            <v>544.09</v>
          </cell>
          <cell r="E827">
            <v>37408</v>
          </cell>
        </row>
        <row r="828">
          <cell r="A828" t="str">
            <v>18.A.015</v>
          </cell>
          <cell r="B828" t="str">
            <v>Aparelho de ginástica, etapa 6 - tipo Pacta ou similar - fornec. e instalação</v>
          </cell>
          <cell r="C828" t="str">
            <v>UN</v>
          </cell>
          <cell r="D828">
            <v>296.95999999999998</v>
          </cell>
          <cell r="E828">
            <v>38718</v>
          </cell>
        </row>
        <row r="829">
          <cell r="A829" t="str">
            <v>18.A.016</v>
          </cell>
          <cell r="B829" t="str">
            <v>Aparelho de ginástica, etapa 15 - tipo Pacta ou similar - fornec. e instalação</v>
          </cell>
          <cell r="C829" t="str">
            <v>UN</v>
          </cell>
          <cell r="D829">
            <v>381.96</v>
          </cell>
          <cell r="E829">
            <v>38718</v>
          </cell>
        </row>
        <row r="830">
          <cell r="A830" t="str">
            <v>18.A.017</v>
          </cell>
          <cell r="B830" t="str">
            <v>Brinquedo escada de tubos de concreto - det. BR-29 - fornec. e instalação</v>
          </cell>
          <cell r="C830" t="str">
            <v>UN</v>
          </cell>
          <cell r="D830">
            <v>1443.92</v>
          </cell>
          <cell r="E830">
            <v>38108</v>
          </cell>
        </row>
        <row r="831">
          <cell r="A831" t="str">
            <v>18.A.018</v>
          </cell>
          <cell r="B831" t="str">
            <v xml:space="preserve">Brinquedo amarelinha - piso pintado em borracha clorada - det. BR-22 </v>
          </cell>
          <cell r="C831" t="str">
            <v>UN</v>
          </cell>
          <cell r="D831">
            <v>188.37</v>
          </cell>
          <cell r="E831">
            <v>37408</v>
          </cell>
        </row>
        <row r="832">
          <cell r="A832" t="str">
            <v>18.A.019</v>
          </cell>
          <cell r="B832" t="str">
            <v>Pintura c/borracha clorada - brinquedo "amarelinha" - det. BR-22</v>
          </cell>
          <cell r="C832" t="str">
            <v>UN</v>
          </cell>
          <cell r="D832">
            <v>84.87</v>
          </cell>
          <cell r="E832">
            <v>37408</v>
          </cell>
        </row>
        <row r="833">
          <cell r="A833" t="str">
            <v>18.A.020</v>
          </cell>
          <cell r="B833" t="str">
            <v>Brinquedo jogo da velha - piso pintado c/borracha clorada det BR-53A</v>
          </cell>
          <cell r="C833" t="str">
            <v>UN</v>
          </cell>
          <cell r="D833">
            <v>156.18</v>
          </cell>
          <cell r="E833">
            <v>37408</v>
          </cell>
        </row>
        <row r="834">
          <cell r="A834" t="str">
            <v>18.A.021</v>
          </cell>
          <cell r="B834" t="str">
            <v>Pintura "jogo da velha" - det. Br-53A</v>
          </cell>
          <cell r="C834" t="str">
            <v>UN</v>
          </cell>
          <cell r="D834">
            <v>80.349999999999994</v>
          </cell>
          <cell r="E834">
            <v>37408</v>
          </cell>
        </row>
        <row r="835">
          <cell r="A835" t="str">
            <v>18.A.022</v>
          </cell>
          <cell r="B835" t="str">
            <v>Brinquedo caracol - piso pintado c/ borracha clorada - det. BR-17</v>
          </cell>
          <cell r="C835" t="str">
            <v>UN</v>
          </cell>
          <cell r="D835">
            <v>339.76</v>
          </cell>
          <cell r="E835">
            <v>37408</v>
          </cell>
        </row>
        <row r="836">
          <cell r="A836" t="str">
            <v>18.A.023</v>
          </cell>
          <cell r="B836" t="str">
            <v>Pintura "caracol" c/borracha clorada - BR-17</v>
          </cell>
          <cell r="C836" t="str">
            <v>UN</v>
          </cell>
          <cell r="D836">
            <v>104.98</v>
          </cell>
          <cell r="E836">
            <v>37408</v>
          </cell>
        </row>
        <row r="837">
          <cell r="A837" t="str">
            <v>18.A.024</v>
          </cell>
          <cell r="B837" t="str">
            <v>Amarelinha - demarcação de piso - det. BR-15</v>
          </cell>
          <cell r="C837" t="str">
            <v>UN</v>
          </cell>
          <cell r="D837">
            <v>31.17</v>
          </cell>
          <cell r="E837">
            <v>37408</v>
          </cell>
        </row>
        <row r="838">
          <cell r="A838" t="str">
            <v>18.A.025</v>
          </cell>
          <cell r="B838" t="str">
            <v xml:space="preserve">Escorregador grande com 4m - estrut. metálica - fornec. e instalação </v>
          </cell>
          <cell r="C838" t="str">
            <v>UN</v>
          </cell>
          <cell r="D838">
            <v>230.9</v>
          </cell>
          <cell r="E838">
            <v>35444</v>
          </cell>
        </row>
        <row r="839">
          <cell r="A839" t="str">
            <v>18.A.026</v>
          </cell>
          <cell r="B839" t="str">
            <v xml:space="preserve">Foguetinho espacial - estrut. metálica - fornec. e instalação </v>
          </cell>
          <cell r="C839" t="str">
            <v>UN</v>
          </cell>
          <cell r="D839">
            <v>527.75</v>
          </cell>
          <cell r="E839">
            <v>37408</v>
          </cell>
        </row>
        <row r="840">
          <cell r="A840" t="str">
            <v>18.A.027</v>
          </cell>
          <cell r="B840" t="str">
            <v xml:space="preserve">Gaiola labirinto grande - estrut. metálica - fornec. e instalação </v>
          </cell>
          <cell r="C840" t="str">
            <v>UN</v>
          </cell>
          <cell r="D840">
            <v>580.98</v>
          </cell>
          <cell r="E840">
            <v>37408</v>
          </cell>
        </row>
        <row r="841">
          <cell r="A841" t="str">
            <v>18.A.028</v>
          </cell>
          <cell r="B841" t="str">
            <v>Lambretinha c/ 3 pranchas - estrut. metálica - fornec. e instalação</v>
          </cell>
          <cell r="C841" t="str">
            <v>UN</v>
          </cell>
          <cell r="D841">
            <v>612.1</v>
          </cell>
          <cell r="E841">
            <v>37408</v>
          </cell>
        </row>
        <row r="842">
          <cell r="A842" t="str">
            <v>18.A.029</v>
          </cell>
          <cell r="B842" t="str">
            <v xml:space="preserve">Gangorra tubular c/ 4 pranchas - estrut. metálica - fornec. e instalação </v>
          </cell>
          <cell r="C842" t="str">
            <v>UN</v>
          </cell>
          <cell r="D842">
            <v>487.79</v>
          </cell>
          <cell r="E842">
            <v>38108</v>
          </cell>
        </row>
        <row r="843">
          <cell r="A843" t="str">
            <v>18.A.030</v>
          </cell>
          <cell r="B843" t="str">
            <v>Escorregador médio c/ 2m, leito inox - estrut. metálica - fornec. e instalação</v>
          </cell>
          <cell r="C843" t="str">
            <v>UN</v>
          </cell>
          <cell r="D843">
            <v>240.47</v>
          </cell>
          <cell r="E843">
            <v>36526</v>
          </cell>
        </row>
        <row r="844">
          <cell r="A844" t="str">
            <v>18.A.031</v>
          </cell>
          <cell r="B844" t="str">
            <v>Brinquedo amarelinha, incl. pintura em epóxi - det. BR-15</v>
          </cell>
          <cell r="C844" t="str">
            <v>UN</v>
          </cell>
          <cell r="D844">
            <v>778.4</v>
          </cell>
          <cell r="E844">
            <v>38108</v>
          </cell>
        </row>
        <row r="845">
          <cell r="A845" t="str">
            <v>18.A.032</v>
          </cell>
          <cell r="B845" t="str">
            <v>Tanque de areia sem mureta - r = 4,50 m  -  det. TA-2</v>
          </cell>
          <cell r="C845" t="str">
            <v>UN</v>
          </cell>
          <cell r="D845">
            <v>4962.99</v>
          </cell>
          <cell r="E845">
            <v>37408</v>
          </cell>
        </row>
        <row r="846">
          <cell r="A846" t="str">
            <v>18.A.034</v>
          </cell>
          <cell r="B846" t="str">
            <v>Tanque de areia sem mureta - r = 5,0 m - det TA-2</v>
          </cell>
          <cell r="C846" t="str">
            <v>UN</v>
          </cell>
          <cell r="D846">
            <v>6638.2</v>
          </cell>
          <cell r="E846">
            <v>37408</v>
          </cell>
        </row>
        <row r="847">
          <cell r="A847" t="str">
            <v>18.A.035</v>
          </cell>
          <cell r="B847" t="str">
            <v>Tanque de areia sem mureta - r = 10,0 m - det TA-2</v>
          </cell>
          <cell r="C847" t="str">
            <v>UN</v>
          </cell>
          <cell r="D847">
            <v>23977.67</v>
          </cell>
          <cell r="E847">
            <v>37408</v>
          </cell>
        </row>
        <row r="848">
          <cell r="A848" t="str">
            <v>18.A.036</v>
          </cell>
          <cell r="B848" t="str">
            <v>Brinquedo caracol - piso pintado c/ resina epóxi - det BR-17</v>
          </cell>
          <cell r="C848" t="str">
            <v>UN</v>
          </cell>
          <cell r="D848">
            <v>394.02</v>
          </cell>
          <cell r="E848">
            <v>38718</v>
          </cell>
        </row>
        <row r="849">
          <cell r="A849" t="str">
            <v>18.A.037</v>
          </cell>
          <cell r="B849" t="str">
            <v>Tanque de areia sem mureta - r = 7,50 m - det TA-2</v>
          </cell>
          <cell r="C849" t="str">
            <v>UN</v>
          </cell>
          <cell r="D849">
            <v>13954.48</v>
          </cell>
          <cell r="E849">
            <v>37408</v>
          </cell>
        </row>
        <row r="850">
          <cell r="A850" t="str">
            <v>18.A.038</v>
          </cell>
          <cell r="B850" t="str">
            <v xml:space="preserve">Brinquedo "gaiola labirinto" pequena - 1,50 x 2,00 x 1,50 m - fornec. e instalação </v>
          </cell>
          <cell r="C850" t="str">
            <v>UN</v>
          </cell>
          <cell r="D850">
            <v>577.36</v>
          </cell>
          <cell r="E850">
            <v>37408</v>
          </cell>
        </row>
        <row r="851">
          <cell r="A851" t="str">
            <v>18.A.039</v>
          </cell>
          <cell r="B851" t="str">
            <v>Gangorra tubular c/ 2 pranchas - fornec. e instalação</v>
          </cell>
          <cell r="C851" t="str">
            <v>UN</v>
          </cell>
          <cell r="D851">
            <v>327.5</v>
          </cell>
          <cell r="E851">
            <v>37408</v>
          </cell>
        </row>
        <row r="852">
          <cell r="A852" t="str">
            <v>18.A.040</v>
          </cell>
          <cell r="B852" t="str">
            <v xml:space="preserve">PASSOU P/ TABELA N. 31 - 18.14.24 - Gaiola labirinto media - estrut. metálica </v>
          </cell>
          <cell r="C852" t="str">
            <v>UN</v>
          </cell>
          <cell r="D852">
            <v>216.1</v>
          </cell>
          <cell r="E852">
            <v>35454</v>
          </cell>
        </row>
        <row r="853">
          <cell r="A853" t="str">
            <v>18.A.041</v>
          </cell>
          <cell r="B853" t="str">
            <v>Escada vertical com 4 corpos - estrut. metálica - fornec. e instalação</v>
          </cell>
          <cell r="C853" t="str">
            <v>UN</v>
          </cell>
          <cell r="D853">
            <v>238.68</v>
          </cell>
          <cell r="E853">
            <v>35455</v>
          </cell>
        </row>
        <row r="854">
          <cell r="A854" t="str">
            <v>18.A.042</v>
          </cell>
          <cell r="B854" t="str">
            <v>PASSOU P/ TABELA N. 31 - 18.14.22 - Escada horizontal media - estrut. metálica</v>
          </cell>
          <cell r="C854" t="str">
            <v>UN</v>
          </cell>
          <cell r="D854">
            <v>205.58</v>
          </cell>
          <cell r="E854">
            <v>35456</v>
          </cell>
        </row>
        <row r="855">
          <cell r="A855" t="str">
            <v>18.A.043</v>
          </cell>
          <cell r="B855" t="str">
            <v xml:space="preserve">Gaiola cilíndrica - estrut. metálica - fornec. e instalação </v>
          </cell>
          <cell r="C855" t="str">
            <v>UN</v>
          </cell>
          <cell r="D855">
            <v>586.47</v>
          </cell>
          <cell r="E855">
            <v>37408</v>
          </cell>
        </row>
        <row r="856">
          <cell r="A856" t="str">
            <v>18.A.044</v>
          </cell>
          <cell r="B856" t="str">
            <v>Barra fixa com 3 alturas - estrut. metálica - fornec. e instalação</v>
          </cell>
          <cell r="C856" t="str">
            <v>UN</v>
          </cell>
          <cell r="D856">
            <v>385.7</v>
          </cell>
          <cell r="E856">
            <v>37408</v>
          </cell>
        </row>
        <row r="857">
          <cell r="A857" t="str">
            <v>18.A.045</v>
          </cell>
          <cell r="B857" t="str">
            <v>Brinquedo centro de atividades "B", M-02 - tipo Pacta ou similar</v>
          </cell>
          <cell r="C857" t="str">
            <v>UN</v>
          </cell>
          <cell r="D857">
            <v>3451.48</v>
          </cell>
          <cell r="E857">
            <v>38718</v>
          </cell>
        </row>
        <row r="858">
          <cell r="A858" t="str">
            <v>18.A.046</v>
          </cell>
          <cell r="B858" t="str">
            <v>Retirada de brinquedo</v>
          </cell>
          <cell r="C858" t="str">
            <v>UN</v>
          </cell>
          <cell r="D858">
            <v>13.8</v>
          </cell>
          <cell r="E858">
            <v>38108</v>
          </cell>
        </row>
        <row r="859">
          <cell r="A859" t="str">
            <v>18.A.047</v>
          </cell>
          <cell r="B859" t="str">
            <v>Recolocação de brinquedo</v>
          </cell>
          <cell r="C859" t="str">
            <v>UN</v>
          </cell>
          <cell r="D859">
            <v>9.82</v>
          </cell>
          <cell r="E859">
            <v>37408</v>
          </cell>
        </row>
        <row r="860">
          <cell r="A860" t="str">
            <v>18.A.048</v>
          </cell>
          <cell r="B860" t="str">
            <v>Protetor para árvores - conforme detalhe</v>
          </cell>
          <cell r="C860" t="str">
            <v>UN</v>
          </cell>
          <cell r="D860">
            <v>335.13</v>
          </cell>
          <cell r="E860">
            <v>36526</v>
          </cell>
        </row>
        <row r="861">
          <cell r="A861" t="str">
            <v>18.A.049</v>
          </cell>
          <cell r="B861" t="str">
            <v>Brinquedo escorregador rústico M-27/2,0 - Tipo Pacta ou similar - fornec. e instal.</v>
          </cell>
          <cell r="C861" t="str">
            <v>UN</v>
          </cell>
          <cell r="D861">
            <v>756.85</v>
          </cell>
          <cell r="E861">
            <v>39083</v>
          </cell>
        </row>
        <row r="862">
          <cell r="A862" t="str">
            <v>18.A.050</v>
          </cell>
          <cell r="B862" t="str">
            <v>Brinquedo túnel do tempo M-32 - Tipo Pacta ou similar - fornec. e instalação</v>
          </cell>
          <cell r="C862" t="str">
            <v>UN</v>
          </cell>
          <cell r="D862">
            <v>587.69000000000005</v>
          </cell>
          <cell r="E862">
            <v>37408</v>
          </cell>
        </row>
        <row r="863">
          <cell r="A863" t="str">
            <v>18.A.051</v>
          </cell>
          <cell r="B863" t="str">
            <v>Brinquedo centro de atividades "A" M-01 - Tipo Pacta ou similar - fornec. e instalação</v>
          </cell>
          <cell r="C863" t="str">
            <v>UN</v>
          </cell>
          <cell r="D863">
            <v>3197.81</v>
          </cell>
          <cell r="E863">
            <v>38718</v>
          </cell>
        </row>
        <row r="864">
          <cell r="A864" t="str">
            <v>18.A.052</v>
          </cell>
          <cell r="B864" t="str">
            <v>Banco rústico para jardim, M-25 ou similar - fornec. e instalação</v>
          </cell>
          <cell r="C864" t="str">
            <v>UN</v>
          </cell>
          <cell r="D864">
            <v>265.17</v>
          </cell>
          <cell r="E864">
            <v>37408</v>
          </cell>
        </row>
        <row r="865">
          <cell r="A865" t="str">
            <v>18.A.053</v>
          </cell>
          <cell r="B865" t="str">
            <v>Escada horizontal flutuante, Tipo Pacta - M-40 ou similar - fornec. e instalação</v>
          </cell>
          <cell r="C865" t="str">
            <v>UN</v>
          </cell>
          <cell r="D865">
            <v>767.48</v>
          </cell>
          <cell r="E865">
            <v>38718</v>
          </cell>
        </row>
        <row r="866">
          <cell r="A866" t="str">
            <v>18.A.054</v>
          </cell>
          <cell r="B866" t="str">
            <v>Barra dupla de 2 níveis, Tipo Pacta - M-16 ou similar - fornec. e instalação</v>
          </cell>
          <cell r="C866" t="str">
            <v>UN</v>
          </cell>
          <cell r="D866">
            <v>267.27</v>
          </cell>
          <cell r="E866">
            <v>38108</v>
          </cell>
        </row>
        <row r="867">
          <cell r="A867" t="str">
            <v>18.A.055</v>
          </cell>
          <cell r="B867" t="str">
            <v>Paralelas, Tipo Pacta  - M-17 ou similar - fornec. e instalação</v>
          </cell>
          <cell r="C867" t="str">
            <v>UN</v>
          </cell>
          <cell r="D867">
            <v>245.46</v>
          </cell>
          <cell r="E867">
            <v>37408</v>
          </cell>
        </row>
        <row r="868">
          <cell r="A868" t="str">
            <v>18.A.056</v>
          </cell>
          <cell r="B868" t="str">
            <v>Argolas, Tipo Pacta - M-35 ou similar - fornec. e instalação</v>
          </cell>
          <cell r="C868" t="str">
            <v>UN</v>
          </cell>
          <cell r="D868">
            <v>670.45</v>
          </cell>
          <cell r="E868">
            <v>38718</v>
          </cell>
        </row>
        <row r="869">
          <cell r="A869" t="str">
            <v>18.A.057</v>
          </cell>
          <cell r="B869" t="str">
            <v>Balanço Duplo - M10/02 - Tipo Pacta ou similar - fornec. e instalação</v>
          </cell>
          <cell r="C869" t="str">
            <v>UN</v>
          </cell>
          <cell r="D869">
            <v>665.98</v>
          </cell>
          <cell r="E869">
            <v>38718</v>
          </cell>
        </row>
        <row r="870">
          <cell r="A870" t="str">
            <v>18.A.058</v>
          </cell>
          <cell r="B870" t="str">
            <v>Escada árvore - M-07 - Tipo Pacta ou similar - fornec. e instalação</v>
          </cell>
          <cell r="C870" t="str">
            <v>UN</v>
          </cell>
          <cell r="D870">
            <v>350.09</v>
          </cell>
          <cell r="E870">
            <v>37408</v>
          </cell>
        </row>
        <row r="871">
          <cell r="A871" t="str">
            <v>18.A.059</v>
          </cell>
          <cell r="B871" t="str">
            <v>Gangorra dupla M-24/02 - Tipo Pacta ou similar - fornec. e instalação</v>
          </cell>
          <cell r="C871" t="str">
            <v>UN</v>
          </cell>
          <cell r="D871">
            <v>599.62</v>
          </cell>
          <cell r="E871">
            <v>39083</v>
          </cell>
        </row>
        <row r="872">
          <cell r="A872" t="str">
            <v>18.A.060</v>
          </cell>
          <cell r="B872" t="str">
            <v>Cabana dos 7 anões, M-05 ou similar - fornec. e instalação</v>
          </cell>
          <cell r="C872" t="str">
            <v>UN</v>
          </cell>
          <cell r="D872">
            <v>1018.63</v>
          </cell>
          <cell r="E872">
            <v>37408</v>
          </cell>
        </row>
        <row r="873">
          <cell r="A873" t="str">
            <v>18.A.061</v>
          </cell>
          <cell r="B873" t="str">
            <v>Recuperação dos bancos em alv. c/ assento em madeira - Chac. das Flores</v>
          </cell>
          <cell r="C873" t="str">
            <v>GL</v>
          </cell>
          <cell r="D873">
            <v>644.94000000000005</v>
          </cell>
          <cell r="E873">
            <v>36526</v>
          </cell>
        </row>
        <row r="874">
          <cell r="A874" t="str">
            <v>18.A.062</v>
          </cell>
          <cell r="B874" t="str">
            <v>Brinquedo ponte oscilante de penhasco - M-09 - Tipo Pacta ou similar - fornec. e instal.</v>
          </cell>
          <cell r="C874" t="str">
            <v>UN</v>
          </cell>
          <cell r="D874">
            <v>774.74</v>
          </cell>
          <cell r="E874">
            <v>36526</v>
          </cell>
        </row>
        <row r="875">
          <cell r="A875" t="str">
            <v>18.A.063</v>
          </cell>
          <cell r="B875" t="str">
            <v>Brinquedo jangadinha - M-11 - Tipo Pacta ou similar - fornec. e instalação</v>
          </cell>
          <cell r="C875" t="str">
            <v>UN</v>
          </cell>
          <cell r="D875">
            <v>344.54</v>
          </cell>
          <cell r="E875">
            <v>36526</v>
          </cell>
        </row>
        <row r="876">
          <cell r="A876" t="str">
            <v>18.A.064</v>
          </cell>
          <cell r="B876" t="str">
            <v>Brinquedo escada em arco - M-18 ou similar - fornec. e instalação</v>
          </cell>
          <cell r="C876" t="str">
            <v>UN</v>
          </cell>
          <cell r="D876">
            <v>445.61</v>
          </cell>
          <cell r="E876">
            <v>37408</v>
          </cell>
        </row>
        <row r="877">
          <cell r="A877" t="str">
            <v>18.A.065</v>
          </cell>
          <cell r="B877" t="str">
            <v>Barreira dupla inclinada - M-20 - Tipo Pacta ou similar - fornec. e instalação</v>
          </cell>
          <cell r="C877" t="str">
            <v>UN</v>
          </cell>
          <cell r="D877">
            <v>851.22</v>
          </cell>
          <cell r="E877">
            <v>36526</v>
          </cell>
        </row>
        <row r="878">
          <cell r="A878" t="str">
            <v>18.A.066</v>
          </cell>
          <cell r="B878" t="str">
            <v>Brinquedo Jipão - M-23 - Tipo Pacta ou similar - fornec. e instalação</v>
          </cell>
          <cell r="C878" t="str">
            <v>UN</v>
          </cell>
          <cell r="D878">
            <v>1114.1199999999999</v>
          </cell>
          <cell r="E878">
            <v>36526</v>
          </cell>
        </row>
        <row r="879">
          <cell r="A879" t="str">
            <v>18.A.067</v>
          </cell>
          <cell r="B879" t="str">
            <v>Aparelho de ginástica abdominal - etapa 11 - Tipo Pacta ou similar - fornec. e instal.</v>
          </cell>
          <cell r="C879" t="str">
            <v>UN</v>
          </cell>
          <cell r="D879">
            <v>767.98</v>
          </cell>
          <cell r="E879">
            <v>38718</v>
          </cell>
        </row>
        <row r="880">
          <cell r="A880" t="str">
            <v>18.A.068</v>
          </cell>
          <cell r="B880" t="str">
            <v>Aparelho barra fixa - etapa 8.1 - Tipo Pacta ou similar - fornec. e instalação</v>
          </cell>
          <cell r="C880" t="str">
            <v>UN</v>
          </cell>
          <cell r="D880">
            <v>147.53</v>
          </cell>
          <cell r="E880">
            <v>36526</v>
          </cell>
        </row>
        <row r="881">
          <cell r="A881" t="str">
            <v>18.A.069</v>
          </cell>
          <cell r="B881" t="str">
            <v>Mesa rústica para jardim - M 26 - Tipo Pacta ou similar - fornec. e instalação</v>
          </cell>
          <cell r="C881" t="str">
            <v>UN</v>
          </cell>
          <cell r="D881">
            <v>486.82</v>
          </cell>
          <cell r="E881">
            <v>37408</v>
          </cell>
        </row>
        <row r="882">
          <cell r="A882" t="str">
            <v>18.A.070</v>
          </cell>
          <cell r="B882" t="str">
            <v>USAR O ITEM 18.A.055 - Barra de Equlibrio - M-17 - Tipo Pacta ou similiar -fornec. e instalação</v>
          </cell>
          <cell r="C882" t="str">
            <v>UN</v>
          </cell>
          <cell r="D882">
            <v>1254.71</v>
          </cell>
          <cell r="E882">
            <v>37408</v>
          </cell>
        </row>
        <row r="883">
          <cell r="A883" t="str">
            <v>18.A.071</v>
          </cell>
          <cell r="B883" t="str">
            <v>Balanço Triplo - M-08 - Tipo Pacta ou similiar - Fornec. e instalação</v>
          </cell>
          <cell r="C883" t="str">
            <v>UN</v>
          </cell>
          <cell r="D883">
            <v>897.19</v>
          </cell>
          <cell r="E883">
            <v>38718</v>
          </cell>
        </row>
        <row r="884">
          <cell r="A884" t="str">
            <v>18.A.072</v>
          </cell>
          <cell r="B884" t="str">
            <v>Multifuncional acoplado tipo Pacta ou similar - Fornec. e instalação</v>
          </cell>
          <cell r="C884" t="str">
            <v>UN</v>
          </cell>
          <cell r="D884">
            <v>3971.25</v>
          </cell>
          <cell r="E884">
            <v>37408</v>
          </cell>
        </row>
        <row r="885">
          <cell r="A885" t="str">
            <v>18.A.073</v>
          </cell>
          <cell r="B885" t="str">
            <v>Aparelho de ginástica  - etapa 14 - Tipo Pacta ou similar - fornec. e instal.</v>
          </cell>
          <cell r="C885" t="str">
            <v>UN</v>
          </cell>
          <cell r="D885">
            <v>374.44</v>
          </cell>
          <cell r="E885">
            <v>39083</v>
          </cell>
        </row>
        <row r="886">
          <cell r="A886" t="str">
            <v>18.A.074</v>
          </cell>
          <cell r="B886" t="str">
            <v xml:space="preserve">Aparelho de ginástica - etapa 09 - Tipo Pacta ou similar  -  fornec. e instalação </v>
          </cell>
          <cell r="C886" t="str">
            <v>UN</v>
          </cell>
          <cell r="D886">
            <v>425.19</v>
          </cell>
          <cell r="E886">
            <v>39083</v>
          </cell>
        </row>
        <row r="887">
          <cell r="A887" t="str">
            <v>18.A.075</v>
          </cell>
          <cell r="B887" t="str">
            <v>Brinquedo Upa Upa Duplo - M 34/2 - Tipo Pacta ou similar - fornec. e instalação</v>
          </cell>
          <cell r="C887" t="str">
            <v>UN</v>
          </cell>
          <cell r="D887">
            <v>1752.81</v>
          </cell>
          <cell r="E887">
            <v>38718</v>
          </cell>
        </row>
        <row r="888">
          <cell r="A888" t="str">
            <v>18.A.076</v>
          </cell>
          <cell r="B888" t="str">
            <v>Brinquedo Samurai - M 46 - Tipo Pacta ou similar - fornec. e instalação</v>
          </cell>
          <cell r="C888" t="str">
            <v>UN</v>
          </cell>
          <cell r="D888">
            <v>886.48</v>
          </cell>
          <cell r="E888">
            <v>37408</v>
          </cell>
        </row>
        <row r="889">
          <cell r="A889" t="str">
            <v>18.A.077</v>
          </cell>
          <cell r="B889" t="str">
            <v>Brinquedo Casa do Tarzan - M 45 - Tipo Pacta ou similar - fornec. e instalação</v>
          </cell>
          <cell r="C889" t="str">
            <v>UN</v>
          </cell>
          <cell r="D889">
            <v>3243.81</v>
          </cell>
          <cell r="E889">
            <v>38718</v>
          </cell>
        </row>
        <row r="890">
          <cell r="A890" t="str">
            <v>18.A.078</v>
          </cell>
          <cell r="B890" t="str">
            <v>Brinquedo Paraquedas  - M 38 - Tipo Pacta ou similar - fornec. e instalação</v>
          </cell>
          <cell r="C890" t="str">
            <v>UN</v>
          </cell>
          <cell r="D890">
            <v>1708.41</v>
          </cell>
          <cell r="E890">
            <v>37408</v>
          </cell>
        </row>
        <row r="891">
          <cell r="A891" t="str">
            <v>18.A.079</v>
          </cell>
          <cell r="B891" t="str">
            <v>Brinquedo Ponte de Desfiladeiro  - M 29 - Tipo Pacta ou similar - fornec. e instalação</v>
          </cell>
          <cell r="C891" t="str">
            <v>UN</v>
          </cell>
          <cell r="D891">
            <v>591.62</v>
          </cell>
          <cell r="E891">
            <v>37408</v>
          </cell>
        </row>
        <row r="892">
          <cell r="A892" t="str">
            <v>18.A.080</v>
          </cell>
          <cell r="B892" t="str">
            <v>Brinquedo Benedito Abbud - M 06 - Tipo Pacta ou similar - fornec. e instalação</v>
          </cell>
          <cell r="C892" t="str">
            <v>UN</v>
          </cell>
          <cell r="D892">
            <v>1754.37</v>
          </cell>
          <cell r="E892">
            <v>38108</v>
          </cell>
        </row>
        <row r="893">
          <cell r="A893" t="str">
            <v>18.A.081</v>
          </cell>
          <cell r="B893" t="str">
            <v>Aparelho de ginástica - etapa 10 - Tipo Pacta ou similar  -  fornec. e instalação</v>
          </cell>
          <cell r="C893" t="str">
            <v>UN</v>
          </cell>
          <cell r="D893">
            <v>377.35</v>
          </cell>
          <cell r="E893">
            <v>39083</v>
          </cell>
        </row>
        <row r="894">
          <cell r="A894" t="str">
            <v>18.A.082</v>
          </cell>
          <cell r="B894" t="str">
            <v>Brinquedo Cavalinho - Z01 - Tipo Pacta ou similar -  fornec. e instalação</v>
          </cell>
          <cell r="C894" t="str">
            <v>UN</v>
          </cell>
          <cell r="D894">
            <v>373.28</v>
          </cell>
          <cell r="E894">
            <v>37408</v>
          </cell>
        </row>
        <row r="895">
          <cell r="A895" t="str">
            <v>18.A.083</v>
          </cell>
          <cell r="B895" t="str">
            <v>Brinquedo Girafa - Z02 - Tipo Pacta ou similar -  fornec. e instalação</v>
          </cell>
          <cell r="C895" t="str">
            <v>UN</v>
          </cell>
          <cell r="D895">
            <v>397.94</v>
          </cell>
          <cell r="E895">
            <v>37408</v>
          </cell>
        </row>
        <row r="896">
          <cell r="A896" t="str">
            <v>18.A.084</v>
          </cell>
          <cell r="B896" t="str">
            <v>Brinquedo Elefante - Z03 - Tipo Pacta ou similar -  fornec. e instalação</v>
          </cell>
          <cell r="C896" t="str">
            <v>UN</v>
          </cell>
          <cell r="D896">
            <v>426.71</v>
          </cell>
          <cell r="E896">
            <v>37408</v>
          </cell>
        </row>
        <row r="897">
          <cell r="A897" t="str">
            <v>18.A.085</v>
          </cell>
          <cell r="B897" t="str">
            <v>Brinquedo Aranha - Z04 - Tipo Pacta ou similar -  fornec. e instalação</v>
          </cell>
          <cell r="C897" t="str">
            <v>UN</v>
          </cell>
          <cell r="D897">
            <v>462.07</v>
          </cell>
          <cell r="E897">
            <v>38718</v>
          </cell>
        </row>
        <row r="898">
          <cell r="A898" t="str">
            <v>18.A.086</v>
          </cell>
          <cell r="B898" t="str">
            <v>Brinquedo Rino - Z05 - Tipo Pacta ou similar -  fornec. e instalação</v>
          </cell>
          <cell r="C898" t="str">
            <v>UN</v>
          </cell>
          <cell r="D898">
            <v>426.71</v>
          </cell>
          <cell r="E898">
            <v>37408</v>
          </cell>
        </row>
        <row r="899">
          <cell r="A899" t="str">
            <v>18.A.087</v>
          </cell>
          <cell r="B899" t="str">
            <v>Brinquedo Jacaré - Z06 - Tipo Pacta ou similar -  fornec. e instalação</v>
          </cell>
          <cell r="C899" t="str">
            <v>UN</v>
          </cell>
          <cell r="D899">
            <v>372.07</v>
          </cell>
          <cell r="E899">
            <v>38718</v>
          </cell>
        </row>
        <row r="900">
          <cell r="A900" t="str">
            <v>18.A.088</v>
          </cell>
          <cell r="B900" t="str">
            <v>Brinquedo Escada Horizontal - M-19 -Tipo Pacta ou similar - fornec. e instalação</v>
          </cell>
          <cell r="C900" t="str">
            <v>UN</v>
          </cell>
          <cell r="D900">
            <v>531.97</v>
          </cell>
          <cell r="E900">
            <v>37408</v>
          </cell>
        </row>
        <row r="901">
          <cell r="A901" t="str">
            <v>18.A.089</v>
          </cell>
          <cell r="B901" t="str">
            <v>Brinquedo Gangorra simples - M-24/01 ou similar - fornec. e instalação</v>
          </cell>
          <cell r="C901" t="str">
            <v>UN</v>
          </cell>
          <cell r="D901">
            <v>198.38</v>
          </cell>
          <cell r="E901">
            <v>37408</v>
          </cell>
        </row>
        <row r="902">
          <cell r="A902" t="str">
            <v>18.A.090</v>
          </cell>
          <cell r="B902" t="str">
            <v xml:space="preserve">Aparelho de ginástica - etapa 12 ou similar - fornec. e instalação </v>
          </cell>
          <cell r="C902" t="str">
            <v>UN</v>
          </cell>
          <cell r="D902">
            <v>224.96</v>
          </cell>
          <cell r="E902">
            <v>38718</v>
          </cell>
        </row>
        <row r="903">
          <cell r="A903" t="str">
            <v>18.A.091</v>
          </cell>
          <cell r="B903" t="str">
            <v>Brinquedo Escada de Navio - M-15 ou similar - fornec. e instalação</v>
          </cell>
          <cell r="C903" t="str">
            <v>UN</v>
          </cell>
          <cell r="D903">
            <v>562.6</v>
          </cell>
          <cell r="E903">
            <v>37408</v>
          </cell>
        </row>
        <row r="904">
          <cell r="A904" t="str">
            <v>18.A.092</v>
          </cell>
          <cell r="B904" t="str">
            <v>Brinquedo Corrimão de bombeiro - M-22 ou similar - fornec. e instalação</v>
          </cell>
          <cell r="C904" t="str">
            <v>UN</v>
          </cell>
          <cell r="D904">
            <v>292.88</v>
          </cell>
          <cell r="E904">
            <v>37408</v>
          </cell>
        </row>
        <row r="905">
          <cell r="A905" t="str">
            <v>18.A.093</v>
          </cell>
          <cell r="B905" t="str">
            <v>Banco em madeira - conforme detalhe</v>
          </cell>
          <cell r="C905" t="str">
            <v>UN</v>
          </cell>
          <cell r="D905">
            <v>267.97000000000003</v>
          </cell>
          <cell r="E905">
            <v>37408</v>
          </cell>
        </row>
        <row r="906">
          <cell r="A906" t="str">
            <v>18.A.094</v>
          </cell>
          <cell r="B906" t="str">
            <v>Brinquedo Caracol - Demarcação - Det. Br-52</v>
          </cell>
          <cell r="C906" t="str">
            <v>UN</v>
          </cell>
          <cell r="D906">
            <v>203.5</v>
          </cell>
          <cell r="E906">
            <v>37408</v>
          </cell>
        </row>
        <row r="907">
          <cell r="A907" t="str">
            <v>18.A.095</v>
          </cell>
          <cell r="B907" t="str">
            <v xml:space="preserve">Brinquedo Cestão </v>
          </cell>
          <cell r="C907" t="str">
            <v>UN</v>
          </cell>
          <cell r="D907">
            <v>464.05</v>
          </cell>
          <cell r="E907">
            <v>37408</v>
          </cell>
        </row>
        <row r="908">
          <cell r="A908" t="str">
            <v>18.A.096</v>
          </cell>
          <cell r="B908" t="str">
            <v>Tanque de areia s/ mureta - r = 1,50 m - det. Ta2</v>
          </cell>
          <cell r="C908" t="str">
            <v>UN</v>
          </cell>
          <cell r="D908">
            <v>964.92</v>
          </cell>
          <cell r="E908">
            <v>37408</v>
          </cell>
        </row>
        <row r="909">
          <cell r="A909" t="str">
            <v>18.A.097</v>
          </cell>
          <cell r="B909" t="str">
            <v>Banco c/ apoio metálico e encosto de madeira</v>
          </cell>
          <cell r="C909" t="str">
            <v>UN</v>
          </cell>
          <cell r="D909">
            <v>483.33</v>
          </cell>
          <cell r="E909">
            <v>39083</v>
          </cell>
        </row>
        <row r="910">
          <cell r="A910" t="str">
            <v>18.A.098</v>
          </cell>
          <cell r="B910" t="str">
            <v>Banco c/ encosto de concreto e madeira ( comp = 2,0M)</v>
          </cell>
          <cell r="C910" t="str">
            <v>UN</v>
          </cell>
          <cell r="D910">
            <v>546.35</v>
          </cell>
          <cell r="E910">
            <v>38718</v>
          </cell>
        </row>
        <row r="911">
          <cell r="A911" t="str">
            <v>18.A.099</v>
          </cell>
          <cell r="B911" t="str">
            <v>Escorregadores em concreto armado</v>
          </cell>
          <cell r="C911" t="str">
            <v>M</v>
          </cell>
          <cell r="D911">
            <v>102.57</v>
          </cell>
          <cell r="E911">
            <v>38718</v>
          </cell>
        </row>
        <row r="912">
          <cell r="A912" t="str">
            <v>18.A.100</v>
          </cell>
          <cell r="B912" t="str">
            <v>Amarelinha com pastilhas</v>
          </cell>
          <cell r="C912" t="str">
            <v>UN</v>
          </cell>
          <cell r="D912">
            <v>589.26</v>
          </cell>
          <cell r="E912">
            <v>39083</v>
          </cell>
        </row>
        <row r="913">
          <cell r="A913" t="str">
            <v>18.A.101</v>
          </cell>
          <cell r="B913" t="str">
            <v>Caracol com pastilhas</v>
          </cell>
          <cell r="C913" t="str">
            <v>UN</v>
          </cell>
          <cell r="D913">
            <v>849.61</v>
          </cell>
          <cell r="E913">
            <v>39083</v>
          </cell>
        </row>
        <row r="914">
          <cell r="A914" t="str">
            <v>18.A.102</v>
          </cell>
          <cell r="B914" t="str">
            <v>Tanque de areia r = 4,0 m - Det. RV.08/10 EDIF</v>
          </cell>
          <cell r="C914" t="str">
            <v>UN</v>
          </cell>
          <cell r="D914">
            <v>7023.88</v>
          </cell>
          <cell r="E914">
            <v>38108</v>
          </cell>
        </row>
        <row r="915">
          <cell r="A915" t="str">
            <v>18.A.103</v>
          </cell>
          <cell r="B915" t="str">
            <v>Balanço frontal p/ def. físico</v>
          </cell>
          <cell r="C915" t="str">
            <v>UN</v>
          </cell>
          <cell r="D915">
            <v>4866.92</v>
          </cell>
          <cell r="E915">
            <v>38718</v>
          </cell>
        </row>
        <row r="916">
          <cell r="A916" t="str">
            <v>18.A.104</v>
          </cell>
          <cell r="B916" t="str">
            <v>Balanço Duplo p/ def. físico</v>
          </cell>
          <cell r="C916" t="str">
            <v>UN</v>
          </cell>
          <cell r="D916">
            <v>5068.3100000000004</v>
          </cell>
          <cell r="E916">
            <v>38718</v>
          </cell>
        </row>
        <row r="917">
          <cell r="A917" t="str">
            <v>18.A.105</v>
          </cell>
          <cell r="B917" t="str">
            <v>Stand Table p/ def. físico</v>
          </cell>
          <cell r="C917" t="str">
            <v>UN</v>
          </cell>
          <cell r="D917">
            <v>5344.4</v>
          </cell>
          <cell r="E917">
            <v>38108</v>
          </cell>
        </row>
        <row r="918">
          <cell r="A918" t="str">
            <v>18.A.106</v>
          </cell>
          <cell r="B918" t="str">
            <v>Anfiteatro</v>
          </cell>
          <cell r="C918" t="str">
            <v>UN</v>
          </cell>
          <cell r="D918">
            <v>7735.82</v>
          </cell>
          <cell r="E918">
            <v>38108</v>
          </cell>
        </row>
        <row r="919">
          <cell r="A919" t="str">
            <v>18.A.107</v>
          </cell>
          <cell r="B919" t="str">
            <v>Tanque de areia com mureta - Banco de Pedra  Det. Ta- 03 - DIAMETRO DE 7 M</v>
          </cell>
          <cell r="C919" t="str">
            <v>UN</v>
          </cell>
          <cell r="D919">
            <v>2922.28</v>
          </cell>
          <cell r="E919">
            <v>39083</v>
          </cell>
        </row>
        <row r="920">
          <cell r="A920" t="str">
            <v>18.A.108</v>
          </cell>
          <cell r="B920" t="str">
            <v>Mesa de Madeira com bancos -  conforme detalhe  DET. 11B</v>
          </cell>
          <cell r="C920" t="str">
            <v>UN</v>
          </cell>
          <cell r="D920">
            <v>481.85</v>
          </cell>
          <cell r="E920">
            <v>38718</v>
          </cell>
        </row>
        <row r="921">
          <cell r="A921" t="str">
            <v>18.A.109</v>
          </cell>
          <cell r="B921" t="str">
            <v xml:space="preserve">Tanque de areia s/ mureta (8,80 x 6,60 m ) - DET. Ta-02 </v>
          </cell>
          <cell r="C921" t="str">
            <v>UN</v>
          </cell>
          <cell r="D921">
            <v>7943.19</v>
          </cell>
          <cell r="E921">
            <v>39083</v>
          </cell>
        </row>
        <row r="922">
          <cell r="A922" t="str">
            <v>18.A.110</v>
          </cell>
          <cell r="B922" t="str">
            <v>Upa upa simples - M34/01 - tipo pacta ou similar - fornec. e instalação</v>
          </cell>
          <cell r="C922" t="str">
            <v xml:space="preserve">UN </v>
          </cell>
          <cell r="D922">
            <v>1095.56</v>
          </cell>
          <cell r="E922">
            <v>38718</v>
          </cell>
        </row>
        <row r="923">
          <cell r="A923" t="str">
            <v>18.A.111</v>
          </cell>
          <cell r="B923" t="str">
            <v>Carrossel p/ def. físico</v>
          </cell>
          <cell r="C923" t="str">
            <v xml:space="preserve">UN </v>
          </cell>
          <cell r="D923">
            <v>7317.17</v>
          </cell>
          <cell r="E923">
            <v>38718</v>
          </cell>
        </row>
        <row r="924">
          <cell r="A924" t="str">
            <v>18.A.112</v>
          </cell>
          <cell r="B924" t="str">
            <v xml:space="preserve">Banco rendão, em madeira com pé em ferro fundido, 2,0M </v>
          </cell>
          <cell r="C924" t="str">
            <v xml:space="preserve">UN </v>
          </cell>
          <cell r="D924">
            <v>729.8</v>
          </cell>
          <cell r="E924">
            <v>39083</v>
          </cell>
        </row>
        <row r="925">
          <cell r="A925" t="str">
            <v>20.0.000</v>
          </cell>
          <cell r="B925" t="str">
            <v>Serviços técnicos de obras civis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20.A.005</v>
          </cell>
          <cell r="B926" t="str">
            <v>PASSOU P/ TABELA N. 31 - 20.03.01 - Coordenador geral</v>
          </cell>
          <cell r="C926" t="str">
            <v>HT</v>
          </cell>
          <cell r="D926">
            <v>30.93</v>
          </cell>
          <cell r="E926">
            <v>35458</v>
          </cell>
        </row>
        <row r="927">
          <cell r="A927" t="str">
            <v>20.A.006</v>
          </cell>
          <cell r="B927" t="str">
            <v>PASSOU P/ TABELA N. 31 - 20.03.02 - Profissional nível superior/sênior</v>
          </cell>
          <cell r="C927" t="str">
            <v>HT</v>
          </cell>
          <cell r="D927">
            <v>25.57</v>
          </cell>
          <cell r="E927">
            <v>35459</v>
          </cell>
        </row>
        <row r="928">
          <cell r="A928" t="str">
            <v>20.A.007</v>
          </cell>
          <cell r="B928" t="str">
            <v>PASSOU P/ TABELA N. 31 - 20.03.03 - Profissional nível superior/júnior</v>
          </cell>
          <cell r="C928" t="str">
            <v>HT</v>
          </cell>
          <cell r="D928">
            <v>13.8</v>
          </cell>
          <cell r="E928">
            <v>35460</v>
          </cell>
        </row>
        <row r="929">
          <cell r="A929" t="str">
            <v>20.A.008</v>
          </cell>
          <cell r="B929" t="str">
            <v>PASSOU P/ TABELA N. 31 - 20.03.05 - Projetista</v>
          </cell>
          <cell r="C929" t="str">
            <v>HT</v>
          </cell>
          <cell r="D929">
            <v>12.67</v>
          </cell>
          <cell r="E929">
            <v>35461</v>
          </cell>
        </row>
        <row r="930">
          <cell r="A930" t="str">
            <v>20.A.009</v>
          </cell>
          <cell r="B930" t="str">
            <v>Desenhista projetista</v>
          </cell>
          <cell r="C930" t="str">
            <v>HT</v>
          </cell>
          <cell r="D930">
            <v>7.76</v>
          </cell>
          <cell r="E930">
            <v>36526</v>
          </cell>
        </row>
        <row r="931">
          <cell r="A931" t="str">
            <v>20.A.010</v>
          </cell>
          <cell r="B931" t="str">
            <v>Locação linhas estaqueadas 20 em 20 m c/nivelamento geométrico</v>
          </cell>
          <cell r="C931" t="str">
            <v>M</v>
          </cell>
          <cell r="D931">
            <v>2.06</v>
          </cell>
          <cell r="E931">
            <v>36527</v>
          </cell>
        </row>
        <row r="932">
          <cell r="A932" t="str">
            <v>20.A.039</v>
          </cell>
          <cell r="B932" t="str">
            <v>PASSOU P/ TABELA N. 31 - 20.03.16 - "As built" em prancha "Ao"</v>
          </cell>
          <cell r="C932" t="str">
            <v>UN</v>
          </cell>
          <cell r="D932">
            <v>370.2</v>
          </cell>
          <cell r="E932" t="str">
            <v>jan/97</v>
          </cell>
        </row>
        <row r="933">
          <cell r="A933" t="str">
            <v>20.A.040</v>
          </cell>
          <cell r="B933" t="str">
            <v>PASSOU P/ TABELA N. 31 - 20.03.17 - "As built" em prancha "A1"</v>
          </cell>
          <cell r="C933" t="str">
            <v>UN</v>
          </cell>
          <cell r="D933">
            <v>297.77999999999997</v>
          </cell>
          <cell r="E933" t="str">
            <v>jan/97</v>
          </cell>
        </row>
        <row r="934">
          <cell r="A934" t="str">
            <v>20.A.041</v>
          </cell>
          <cell r="B934" t="str">
            <v>"As built" em prancha "A2"</v>
          </cell>
          <cell r="C934" t="str">
            <v>UN</v>
          </cell>
          <cell r="D934">
            <v>214.14</v>
          </cell>
          <cell r="E934">
            <v>35460</v>
          </cell>
        </row>
        <row r="935">
          <cell r="A935" t="str">
            <v>20.A.042</v>
          </cell>
          <cell r="B935" t="str">
            <v>"As built" em prancha "A3"</v>
          </cell>
          <cell r="C935" t="str">
            <v>UN</v>
          </cell>
          <cell r="D935">
            <v>166.57</v>
          </cell>
          <cell r="E935">
            <v>35461</v>
          </cell>
        </row>
        <row r="936">
          <cell r="A936" t="str">
            <v>20.A.043</v>
          </cell>
          <cell r="B936" t="str">
            <v>"As built" em prancha "A4"</v>
          </cell>
          <cell r="C936" t="str">
            <v>UN</v>
          </cell>
          <cell r="D936">
            <v>128.44999999999999</v>
          </cell>
          <cell r="E936" t="str">
            <v>jan/97</v>
          </cell>
        </row>
        <row r="937">
          <cell r="A937" t="str">
            <v>20.A.053</v>
          </cell>
          <cell r="B937" t="str">
            <v>PASSOU P/ TABELA N. 31 - 20.03.10 - Levantamento cadastral edif. até 500 m2</v>
          </cell>
          <cell r="C937" t="str">
            <v>GL</v>
          </cell>
          <cell r="D937">
            <v>812.7</v>
          </cell>
          <cell r="E937" t="str">
            <v>jan/97</v>
          </cell>
        </row>
        <row r="938">
          <cell r="A938" t="str">
            <v>20.A.054</v>
          </cell>
          <cell r="B938" t="str">
            <v>PASSOU P/ TABELA N. 31 - 20.03.11 - Levantamento cadastral edif. excedente 500 m2</v>
          </cell>
          <cell r="C938" t="str">
            <v>M2</v>
          </cell>
          <cell r="D938">
            <v>1.61</v>
          </cell>
          <cell r="E938" t="str">
            <v>jan/97</v>
          </cell>
        </row>
        <row r="939">
          <cell r="A939" t="str">
            <v>20.A.055</v>
          </cell>
          <cell r="B939" t="str">
            <v>PASSOU P/ TABELA N. 31 - 20.03.12 - Levantamento cadastral inst. elétricas - até 500 m2</v>
          </cell>
          <cell r="C939" t="str">
            <v>GL</v>
          </cell>
          <cell r="D939">
            <v>273.73</v>
          </cell>
          <cell r="E939" t="str">
            <v>jan/97</v>
          </cell>
        </row>
        <row r="940">
          <cell r="A940" t="str">
            <v>20.A.056</v>
          </cell>
          <cell r="B940" t="str">
            <v>PASSOU P/ TABELA N. 31 - 20.03.14 - Levantamento cadastral inst. hidro-sanitárias - até 500 m2</v>
          </cell>
          <cell r="C940" t="str">
            <v>GL</v>
          </cell>
          <cell r="D940">
            <v>273.73</v>
          </cell>
          <cell r="E940" t="str">
            <v>jan/97</v>
          </cell>
        </row>
        <row r="941">
          <cell r="A941" t="str">
            <v>20.A.057</v>
          </cell>
          <cell r="B941" t="str">
            <v>PASSOU P/ TABELA N. 31 - 20.03.13 - Levantamento cadastral inst. elétricas - excedente 500 m2</v>
          </cell>
          <cell r="C941" t="str">
            <v>M2</v>
          </cell>
          <cell r="D941">
            <v>0.54</v>
          </cell>
          <cell r="E941" t="str">
            <v>jan/97</v>
          </cell>
        </row>
        <row r="942">
          <cell r="A942" t="str">
            <v>20.A.058</v>
          </cell>
          <cell r="B942" t="str">
            <v>PASSOU P/ TABELA N. 31 - 20.03.15 - Levantamento cadastral inst. hidro-sanitárias - excedente 500 m2</v>
          </cell>
          <cell r="C942" t="str">
            <v>M2</v>
          </cell>
          <cell r="D942">
            <v>0.54</v>
          </cell>
          <cell r="E942" t="str">
            <v>jan/97</v>
          </cell>
        </row>
        <row r="943">
          <cell r="A943" t="str">
            <v>20.A.069</v>
          </cell>
          <cell r="B943" t="str">
            <v xml:space="preserve">Transporte de coordenadas </v>
          </cell>
          <cell r="C943" t="str">
            <v>M</v>
          </cell>
          <cell r="D943">
            <v>0.37</v>
          </cell>
          <cell r="E943">
            <v>36526</v>
          </cell>
        </row>
        <row r="944">
          <cell r="A944" t="str">
            <v>20.A.070</v>
          </cell>
          <cell r="B944" t="str">
            <v xml:space="preserve">Laudo técnico pericial c/ locação de linhas estaqueadas s/ nivel. - topografia </v>
          </cell>
          <cell r="C944" t="str">
            <v>M</v>
          </cell>
          <cell r="D944">
            <v>0.66</v>
          </cell>
          <cell r="E944">
            <v>36526</v>
          </cell>
        </row>
        <row r="945">
          <cell r="A945" t="str">
            <v>20.A.071</v>
          </cell>
          <cell r="B945" t="str">
            <v>Levantamento topográfico planialtimétrico de perímetro IIIP</v>
          </cell>
          <cell r="C945" t="str">
            <v>KM</v>
          </cell>
          <cell r="D945">
            <v>473</v>
          </cell>
          <cell r="E945">
            <v>38718</v>
          </cell>
        </row>
        <row r="946">
          <cell r="A946" t="str">
            <v>20.A.072</v>
          </cell>
          <cell r="B946" t="str">
            <v>Levantamento topográfico planialtimétrico cadastral classe II PAC</v>
          </cell>
          <cell r="C946" t="str">
            <v>HA</v>
          </cell>
          <cell r="D946">
            <v>2615</v>
          </cell>
          <cell r="E946">
            <v>38899</v>
          </cell>
        </row>
        <row r="947">
          <cell r="A947" t="str">
            <v>90.0.000</v>
          </cell>
          <cell r="B947" t="str">
            <v>Vegetação</v>
          </cell>
          <cell r="C947">
            <v>0</v>
          </cell>
          <cell r="D947">
            <v>0</v>
          </cell>
          <cell r="E947">
            <v>0</v>
          </cell>
        </row>
        <row r="948">
          <cell r="A948" t="str">
            <v>90.A.001</v>
          </cell>
          <cell r="B948" t="str">
            <v>Terra para cobertura do gramado (colocada)</v>
          </cell>
          <cell r="C948" t="str">
            <v>M3</v>
          </cell>
          <cell r="D948">
            <v>22.62</v>
          </cell>
          <cell r="E948">
            <v>38718</v>
          </cell>
        </row>
        <row r="949">
          <cell r="A949" t="str">
            <v>90.A.002</v>
          </cell>
          <cell r="B949" t="str">
            <v>Adubo químico N.P.K. 10:20:10</v>
          </cell>
          <cell r="C949" t="str">
            <v>KG</v>
          </cell>
          <cell r="D949">
            <v>1.23</v>
          </cell>
          <cell r="E949">
            <v>39083</v>
          </cell>
        </row>
        <row r="950">
          <cell r="A950" t="str">
            <v>90.A.003</v>
          </cell>
          <cell r="B950" t="str">
            <v>GRAMA-BATATAIS - Paspalum notatum - forração, em terreno de boa qualidade PASSOU P/ A TABELA 33 - 18.03.01</v>
          </cell>
          <cell r="C950" t="str">
            <v>M2</v>
          </cell>
          <cell r="D950">
            <v>9.85</v>
          </cell>
          <cell r="E950">
            <v>38108</v>
          </cell>
        </row>
        <row r="951">
          <cell r="A951" t="str">
            <v>90.A.006</v>
          </cell>
          <cell r="B951" t="str">
            <v>GRAMA SÃO CARLOS - Anoxonopus obtusifolius - forração, em terreno de boa qualidade PASSOU P/ A TABELA 33 - 18.03.03</v>
          </cell>
          <cell r="C951" t="str">
            <v>M2</v>
          </cell>
          <cell r="D951">
            <v>10.94</v>
          </cell>
          <cell r="E951">
            <v>38108</v>
          </cell>
        </row>
        <row r="952">
          <cell r="A952" t="str">
            <v>90.A.009</v>
          </cell>
          <cell r="B952" t="str">
            <v>Terra para cobertura do gramado - esp.=2cm(espalhada)</v>
          </cell>
          <cell r="C952" t="str">
            <v>M2</v>
          </cell>
          <cell r="D952">
            <v>0.73</v>
          </cell>
          <cell r="E952">
            <v>37408</v>
          </cell>
        </row>
        <row r="953">
          <cell r="A953" t="str">
            <v>90.A.010</v>
          </cell>
          <cell r="B953" t="str">
            <v>PAINEIRA ROSA - Chorisia speciosa - árvore, em terreno de boa qualidade PASSOU PARA A TABELA 33- 18.02.35</v>
          </cell>
          <cell r="C953" t="str">
            <v>UN</v>
          </cell>
          <cell r="D953">
            <v>84.57</v>
          </cell>
          <cell r="E953">
            <v>38108</v>
          </cell>
        </row>
        <row r="954">
          <cell r="A954" t="str">
            <v>90.A.011</v>
          </cell>
          <cell r="B954" t="str">
            <v xml:space="preserve">PAU-FERRO - Caesalpinia leiostachya - árvore, em terreno de boa qualidade </v>
          </cell>
          <cell r="C954" t="str">
            <v>UN</v>
          </cell>
          <cell r="D954">
            <v>72.45</v>
          </cell>
          <cell r="E954">
            <v>38899</v>
          </cell>
        </row>
        <row r="955">
          <cell r="A955" t="str">
            <v>90.A.012</v>
          </cell>
          <cell r="B955" t="str">
            <v>IPÊ-AMARELO  - Tabebuia chrysotricha - árvore, em terreno de boa qualidade - PASSOU P/ A TABELA 33- 18.02.25</v>
          </cell>
          <cell r="C955" t="str">
            <v>UN</v>
          </cell>
          <cell r="D955">
            <v>85.37</v>
          </cell>
          <cell r="E955">
            <v>38108</v>
          </cell>
        </row>
        <row r="956">
          <cell r="A956" t="str">
            <v>90.A.013</v>
          </cell>
          <cell r="B956" t="str">
            <v>UNHA-DE-VACA - Bauhinia variegata - árvore, em terreno de boa qualidade PASSOU P/ A TABELA 33- 18.02.57</v>
          </cell>
          <cell r="C956" t="str">
            <v>UN</v>
          </cell>
          <cell r="D956">
            <v>84.97</v>
          </cell>
          <cell r="E956">
            <v>38108</v>
          </cell>
        </row>
        <row r="957">
          <cell r="A957" t="str">
            <v>90.A.015</v>
          </cell>
          <cell r="B957" t="str">
            <v>REMOÇÃO E REPLANTIO DE ÁRVORE C/ TRONCO DIÂM. = 15 CM</v>
          </cell>
          <cell r="C957" t="str">
            <v>UN</v>
          </cell>
          <cell r="D957">
            <v>65.760000000000005</v>
          </cell>
          <cell r="E957">
            <v>37408</v>
          </cell>
        </row>
        <row r="958">
          <cell r="A958" t="str">
            <v>90.A.017</v>
          </cell>
          <cell r="B958" t="str">
            <v xml:space="preserve">JERIVÁ - Syagrus romanzoffiana - palmeira, em terreno de boa qualidade </v>
          </cell>
          <cell r="C958" t="str">
            <v>UN</v>
          </cell>
          <cell r="D958">
            <v>94.52</v>
          </cell>
          <cell r="E958">
            <v>38899</v>
          </cell>
        </row>
        <row r="959">
          <cell r="A959" t="str">
            <v>90.A.018</v>
          </cell>
          <cell r="B959" t="str">
            <v>LIGUSTRO CHINÊS - Ligustrum sinense - arbusto, em terreno de boa qualidade</v>
          </cell>
          <cell r="C959" t="str">
            <v>UN</v>
          </cell>
          <cell r="D959">
            <v>13.3</v>
          </cell>
          <cell r="E959">
            <v>38718</v>
          </cell>
        </row>
        <row r="960">
          <cell r="A960" t="str">
            <v>90.A.019</v>
          </cell>
          <cell r="B960" t="str">
            <v>USAR 18.03.79 - ESPONGINHA - Calliandra tweedii - arbusto, em terreno de boa qualidade</v>
          </cell>
          <cell r="C960" t="str">
            <v>UN</v>
          </cell>
          <cell r="D960">
            <v>11.34</v>
          </cell>
          <cell r="E960">
            <v>36526</v>
          </cell>
        </row>
        <row r="961">
          <cell r="A961" t="str">
            <v>90.A.020</v>
          </cell>
          <cell r="B961" t="str">
            <v>CEDRINHO - Cryptomenia japonica - arbusto, em terreno de boa qualidade</v>
          </cell>
          <cell r="C961" t="str">
            <v>UN</v>
          </cell>
          <cell r="D961">
            <v>11.4</v>
          </cell>
          <cell r="E961">
            <v>37408</v>
          </cell>
        </row>
        <row r="962">
          <cell r="A962" t="str">
            <v>90.A.021</v>
          </cell>
          <cell r="B962" t="str">
            <v>USAR 90.A.132 - HIBISCO - Hibiscus rosa simensis - arbusto, em terreno de boa qualidade PASSOU P/ A TABELA 33 - 18.03.83</v>
          </cell>
          <cell r="C962" t="str">
            <v>UN</v>
          </cell>
          <cell r="D962">
            <v>13.36</v>
          </cell>
          <cell r="E962">
            <v>38108</v>
          </cell>
        </row>
        <row r="963">
          <cell r="A963" t="str">
            <v>90.A.022</v>
          </cell>
          <cell r="B963" t="str">
            <v>USAR 90.A.137 - BELA EMÍLIA - Plumbago capensis - arbusto, em terreno de boa qualidade PASSOU P/ A TABELA 33- 18.03.71</v>
          </cell>
          <cell r="C963" t="str">
            <v>UN</v>
          </cell>
          <cell r="D963">
            <v>13.36</v>
          </cell>
          <cell r="E963">
            <v>38108</v>
          </cell>
        </row>
        <row r="964">
          <cell r="A964" t="str">
            <v>90.A.023</v>
          </cell>
          <cell r="B964" t="str">
            <v>USAR 90.A.142 - SETE-LÉGUAS - Pandorea ricasoliana - arbusto, em terreno de boa qualidade</v>
          </cell>
          <cell r="C964">
            <v>0</v>
          </cell>
          <cell r="D964">
            <v>0</v>
          </cell>
          <cell r="E964">
            <v>35186</v>
          </cell>
        </row>
        <row r="965">
          <cell r="A965" t="str">
            <v>90.A.024</v>
          </cell>
          <cell r="B965" t="str">
            <v>USAR 90.A.099 - CAMARADINHA - Lantana camara - arbusto, em terreno de boa qualidade</v>
          </cell>
          <cell r="C965">
            <v>0</v>
          </cell>
          <cell r="D965">
            <v>0</v>
          </cell>
          <cell r="E965">
            <v>35186</v>
          </cell>
        </row>
        <row r="966">
          <cell r="A966" t="str">
            <v>90.A.025</v>
          </cell>
          <cell r="B966" t="str">
            <v>LÍRIO-AMARELO - Hemerocallis flava - forração, em terreno de boa qualidade a cada 25 cm -PASSOU P/ A TABELA 33-18.03.21</v>
          </cell>
          <cell r="C966" t="str">
            <v>DZ</v>
          </cell>
          <cell r="D966">
            <v>22.82</v>
          </cell>
          <cell r="E966">
            <v>38108</v>
          </cell>
        </row>
        <row r="967">
          <cell r="A967" t="str">
            <v>90.A.026</v>
          </cell>
          <cell r="B967" t="str">
            <v>MORÉIA - Dietes iridioides - forração, em terreno de boa qualidade</v>
          </cell>
          <cell r="C967" t="str">
            <v>M2</v>
          </cell>
          <cell r="D967">
            <v>17.98</v>
          </cell>
          <cell r="E967">
            <v>37408</v>
          </cell>
        </row>
        <row r="968">
          <cell r="A968" t="str">
            <v>90.A.027</v>
          </cell>
          <cell r="B968" t="str">
            <v>Escarificação e regularização do terreno, profundidade de 0,15m</v>
          </cell>
          <cell r="C968" t="str">
            <v>M2</v>
          </cell>
          <cell r="D968">
            <v>2.2000000000000002</v>
          </cell>
          <cell r="E968">
            <v>38718</v>
          </cell>
        </row>
        <row r="969">
          <cell r="A969" t="str">
            <v>90.A.028</v>
          </cell>
          <cell r="B969" t="str">
            <v>Terra de boa qualidade (reserva) "usar o código 90.A.031"</v>
          </cell>
          <cell r="C969" t="str">
            <v>M3</v>
          </cell>
          <cell r="D969">
            <v>35.79</v>
          </cell>
          <cell r="E969">
            <v>35431</v>
          </cell>
        </row>
        <row r="970">
          <cell r="A970" t="str">
            <v>90.A.030</v>
          </cell>
          <cell r="B970" t="str">
            <v>AZALÉIA - Rhododendron simsii - arbusto, em terreno de boa qualidade PASSOU P/ A TABELA 33- 18.03.67</v>
          </cell>
          <cell r="C970" t="str">
            <v>UN</v>
          </cell>
          <cell r="D970">
            <v>13.89</v>
          </cell>
          <cell r="E970">
            <v>38108</v>
          </cell>
        </row>
        <row r="971">
          <cell r="A971" t="str">
            <v>90.A.031</v>
          </cell>
          <cell r="B971" t="str">
            <v xml:space="preserve">Fornecimento, coloc. e transporte terra, boa qualidade, p/plantação </v>
          </cell>
          <cell r="C971" t="str">
            <v>M3</v>
          </cell>
          <cell r="D971">
            <v>22.62</v>
          </cell>
          <cell r="E971">
            <v>38718</v>
          </cell>
        </row>
        <row r="972">
          <cell r="A972" t="str">
            <v>90.A.032</v>
          </cell>
          <cell r="B972" t="str">
            <v>Roçada / Capina</v>
          </cell>
          <cell r="C972" t="str">
            <v>M2</v>
          </cell>
          <cell r="D972">
            <v>2.2200000000000002</v>
          </cell>
          <cell r="E972">
            <v>37408</v>
          </cell>
        </row>
        <row r="973">
          <cell r="A973" t="str">
            <v>90.A.033</v>
          </cell>
          <cell r="B973" t="str">
            <v xml:space="preserve">USAR 90.A.032 - Capina </v>
          </cell>
          <cell r="C973" t="str">
            <v>HA</v>
          </cell>
          <cell r="D973">
            <v>105.81</v>
          </cell>
          <cell r="E973">
            <v>35431</v>
          </cell>
        </row>
        <row r="974">
          <cell r="A974" t="str">
            <v>90.A.034</v>
          </cell>
          <cell r="B974" t="str">
            <v>USAR 18.02.55 - TIPUANA - Tipuana tipu - árvore, em terreno de boa qualidade PASSOU P/ A TABELA 33- 18.02.55</v>
          </cell>
          <cell r="C974" t="str">
            <v>UN</v>
          </cell>
          <cell r="D974">
            <v>84.99</v>
          </cell>
          <cell r="E974">
            <v>38108</v>
          </cell>
        </row>
        <row r="975">
          <cell r="A975" t="str">
            <v>90.A.035</v>
          </cell>
          <cell r="B975" t="str">
            <v>USAR 90.A.221 - JACARANDÁ-PAULISTA - Jacaranda mimosaefolia - árvore, em terreno de boa qualidade</v>
          </cell>
          <cell r="C975" t="str">
            <v>UN</v>
          </cell>
          <cell r="D975">
            <v>45.42</v>
          </cell>
          <cell r="E975">
            <v>36526</v>
          </cell>
        </row>
        <row r="976">
          <cell r="A976" t="str">
            <v>90.A.036</v>
          </cell>
          <cell r="B976" t="str">
            <v>USAR 90.A.140 - MALVAVISCO - Malvaviscus arboreus - arbusto, em terreno de boa qualidade PASSOU P/ A TABELA 33- 18.03.85</v>
          </cell>
          <cell r="C976" t="str">
            <v>UN</v>
          </cell>
          <cell r="D976">
            <v>13.36</v>
          </cell>
          <cell r="E976">
            <v>38108</v>
          </cell>
        </row>
        <row r="977">
          <cell r="A977" t="str">
            <v>90.A.037</v>
          </cell>
          <cell r="B977" t="str">
            <v>USAR 90.A.239 - CAPIM DOS PAMPAS - Cortadeira selloana - arbusto, em terreno de boa qualidade</v>
          </cell>
          <cell r="C977" t="str">
            <v>UN</v>
          </cell>
          <cell r="D977">
            <v>15.19</v>
          </cell>
          <cell r="E977">
            <v>36526</v>
          </cell>
        </row>
        <row r="978">
          <cell r="A978" t="str">
            <v>90.A.038</v>
          </cell>
          <cell r="B978" t="str">
            <v>USAR 18.03.49 - PRIMAVERA ROSA - Bougainvillea glaba - arbusto, em terreno de boa qualidade PASSOU P/ A TABELA 33- 18.03.49</v>
          </cell>
          <cell r="C978" t="str">
            <v>UN</v>
          </cell>
          <cell r="D978">
            <v>19.2</v>
          </cell>
          <cell r="E978">
            <v>38108</v>
          </cell>
        </row>
        <row r="979">
          <cell r="A979" t="str">
            <v>90.A.039</v>
          </cell>
          <cell r="B979" t="str">
            <v>REMOÇÃO E REPLANTIO DE ÁRVORE C/ TRONCO DIÂM. = 15 CM</v>
          </cell>
          <cell r="C979" t="str">
            <v>UN</v>
          </cell>
          <cell r="D979">
            <v>42.96</v>
          </cell>
          <cell r="E979">
            <v>38718</v>
          </cell>
        </row>
        <row r="980">
          <cell r="A980" t="str">
            <v>90.A.040</v>
          </cell>
          <cell r="B980" t="str">
            <v>Transplante de árvores c/diam. até 30cm   PASSOU P TABELA EDIF - 18.70.40</v>
          </cell>
          <cell r="C980" t="str">
            <v>UN</v>
          </cell>
          <cell r="D980">
            <v>147.85</v>
          </cell>
          <cell r="E980">
            <v>38108</v>
          </cell>
        </row>
        <row r="981">
          <cell r="A981" t="str">
            <v>90.A.041</v>
          </cell>
          <cell r="B981" t="str">
            <v>Transplante de árvores c/diam. até 50cm</v>
          </cell>
          <cell r="C981" t="str">
            <v>UN</v>
          </cell>
          <cell r="D981">
            <v>192.02</v>
          </cell>
          <cell r="E981">
            <v>38899</v>
          </cell>
        </row>
        <row r="982">
          <cell r="A982" t="str">
            <v>90.A.042</v>
          </cell>
          <cell r="B982" t="str">
            <v>PAINEIRA BRANCA - Ceiba pentandra - árvore, em terreno de boa qualidade</v>
          </cell>
          <cell r="C982" t="str">
            <v>UN</v>
          </cell>
          <cell r="D982">
            <v>59.63</v>
          </cell>
          <cell r="E982">
            <v>38718</v>
          </cell>
        </row>
        <row r="983">
          <cell r="A983" t="str">
            <v>90.A.043</v>
          </cell>
          <cell r="B983" t="str">
            <v>IPÊ-BRANCO - Tabebuia roseo-alba - árvore, em terreno de boa qualidade</v>
          </cell>
          <cell r="C983" t="str">
            <v>UN</v>
          </cell>
          <cell r="D983">
            <v>73.64</v>
          </cell>
          <cell r="E983">
            <v>39083</v>
          </cell>
        </row>
        <row r="984">
          <cell r="A984" t="str">
            <v>90.A.044</v>
          </cell>
          <cell r="B984" t="str">
            <v>IPÊ-CASCUDO - Tabebuia ochracea - árvore, em terreno de boa qualidade</v>
          </cell>
          <cell r="C984" t="str">
            <v>UN</v>
          </cell>
          <cell r="D984">
            <v>57.98</v>
          </cell>
          <cell r="E984">
            <v>37408</v>
          </cell>
        </row>
        <row r="985">
          <cell r="A985" t="str">
            <v>90.A.045</v>
          </cell>
          <cell r="B985" t="str">
            <v>IPÊ-DE-VÁRZEA - Tabebuia umbellata - árvore, em terreno de boa qualidade</v>
          </cell>
          <cell r="C985" t="str">
            <v>UN</v>
          </cell>
          <cell r="D985">
            <v>80.48</v>
          </cell>
          <cell r="E985">
            <v>38899</v>
          </cell>
        </row>
        <row r="986">
          <cell r="A986" t="str">
            <v>90.A.046</v>
          </cell>
          <cell r="B986" t="str">
            <v>IPÊ-ROSA - Tabebuia avellanedae - árvore, em terreno de boa qualidade PASSOU P/ A TABELA 33- 18.02.26</v>
          </cell>
          <cell r="C986" t="str">
            <v>UN</v>
          </cell>
          <cell r="D986">
            <v>75.11</v>
          </cell>
          <cell r="E986">
            <v>38108</v>
          </cell>
        </row>
        <row r="987">
          <cell r="A987" t="str">
            <v>90.A.047</v>
          </cell>
          <cell r="B987" t="str">
            <v>IPÊ-ROXO - Tabebuia impetiginosa - árvore, em terreno de boa qualidade PASSOU P/ A TABELA 33- 18.02.27</v>
          </cell>
          <cell r="C987" t="str">
            <v>UN</v>
          </cell>
          <cell r="D987">
            <v>85.37</v>
          </cell>
          <cell r="E987">
            <v>38108</v>
          </cell>
        </row>
        <row r="988">
          <cell r="A988" t="str">
            <v>90.A.049</v>
          </cell>
          <cell r="B988" t="str">
            <v>JEQUITIBÁ-BRANCO - Cariniana estrellensis - árvore, em terreno de boa qualidade</v>
          </cell>
          <cell r="C988" t="str">
            <v>UN</v>
          </cell>
          <cell r="D988">
            <v>58.79</v>
          </cell>
          <cell r="E988">
            <v>38718</v>
          </cell>
        </row>
        <row r="989">
          <cell r="A989" t="str">
            <v>90.A.050</v>
          </cell>
          <cell r="B989" t="str">
            <v>JEQUITIBÁ-ROSA - Cariniana legalis - árvore, em terreno de boa qualidade</v>
          </cell>
          <cell r="C989" t="str">
            <v>UN</v>
          </cell>
          <cell r="D989">
            <v>60.32</v>
          </cell>
          <cell r="E989">
            <v>37408</v>
          </cell>
        </row>
        <row r="990">
          <cell r="A990" t="str">
            <v>90.A.051</v>
          </cell>
          <cell r="B990" t="str">
            <v xml:space="preserve">MANACÁ-DA-SERRA - Tibouchina mutabilis - árvore, em terreno de boa qualidade </v>
          </cell>
          <cell r="C990" t="str">
            <v>UN</v>
          </cell>
          <cell r="D990">
            <v>61.48</v>
          </cell>
          <cell r="E990">
            <v>39083</v>
          </cell>
        </row>
        <row r="991">
          <cell r="A991" t="str">
            <v>90.A.052</v>
          </cell>
          <cell r="B991" t="str">
            <v>MANDIOQUEIRO - Didymopanax morototonii - árvore, em terreno de boa qualidade</v>
          </cell>
          <cell r="C991" t="str">
            <v>UN</v>
          </cell>
          <cell r="D991">
            <v>64.92</v>
          </cell>
          <cell r="E991">
            <v>37408</v>
          </cell>
        </row>
        <row r="992">
          <cell r="A992" t="str">
            <v>90.A.053</v>
          </cell>
          <cell r="B992" t="str">
            <v>MANDUIRANA - Senna macrantera - árvore, em terreno de boa qualidade</v>
          </cell>
          <cell r="C992" t="str">
            <v>UN</v>
          </cell>
          <cell r="D992">
            <v>62.5</v>
          </cell>
          <cell r="E992">
            <v>37408</v>
          </cell>
        </row>
        <row r="993">
          <cell r="A993" t="str">
            <v>90.A.054</v>
          </cell>
          <cell r="B993" t="str">
            <v>MIRINDIBA-ROSA - Lafoensia glyptocarpa - árvore, em terreno de boa qualidade</v>
          </cell>
          <cell r="C993" t="str">
            <v>UN</v>
          </cell>
          <cell r="D993">
            <v>63</v>
          </cell>
          <cell r="E993">
            <v>37408</v>
          </cell>
        </row>
        <row r="994">
          <cell r="A994" t="str">
            <v>90.A.055</v>
          </cell>
          <cell r="B994" t="str">
            <v>MULUNGU / SUINÃ - Erythrina falcata - árvore, em terreno de boa qualidade</v>
          </cell>
          <cell r="C994" t="str">
            <v>UN</v>
          </cell>
          <cell r="D994">
            <v>73.63</v>
          </cell>
          <cell r="E994">
            <v>37408</v>
          </cell>
        </row>
        <row r="995">
          <cell r="A995" t="str">
            <v>90.A.056</v>
          </cell>
          <cell r="B995" t="str">
            <v>MULUNGU - Erythrina verna - árvore, em terreno de boa qualidade</v>
          </cell>
          <cell r="C995" t="str">
            <v>UN</v>
          </cell>
          <cell r="D995">
            <v>73.63</v>
          </cell>
          <cell r="E995">
            <v>37408</v>
          </cell>
        </row>
        <row r="996">
          <cell r="A996" t="str">
            <v>90.A.057</v>
          </cell>
          <cell r="B996" t="str">
            <v>MULUNGU-CORAL - Erythrina mulungu - árvore, em terreno de boa qualidade</v>
          </cell>
          <cell r="C996" t="str">
            <v>UN</v>
          </cell>
          <cell r="D996">
            <v>71.209999999999994</v>
          </cell>
          <cell r="E996">
            <v>37408</v>
          </cell>
        </row>
        <row r="997">
          <cell r="A997" t="str">
            <v>90.A.058</v>
          </cell>
          <cell r="B997" t="str">
            <v>PATA-DE-VACA - Bauhinia forficata  - árvore, em terreno de boa qualidade</v>
          </cell>
          <cell r="C997" t="str">
            <v>UN</v>
          </cell>
          <cell r="D997">
            <v>61.48</v>
          </cell>
          <cell r="E997">
            <v>39083</v>
          </cell>
        </row>
        <row r="998">
          <cell r="A998" t="str">
            <v>90.A.059</v>
          </cell>
          <cell r="B998" t="str">
            <v>PAU-DE-VIOLA - Cytharexyllum myriantthum - árvore, em terreno de boa qualidade</v>
          </cell>
          <cell r="C998" t="str">
            <v>UN</v>
          </cell>
          <cell r="D998">
            <v>60.56</v>
          </cell>
          <cell r="E998">
            <v>37408</v>
          </cell>
        </row>
        <row r="999">
          <cell r="A999" t="str">
            <v>90.A.060</v>
          </cell>
          <cell r="B999" t="str">
            <v>PINHEIRO-BRAVO - Podocarpus lambertii - árvore, em terreno de boa qualidade</v>
          </cell>
          <cell r="C999" t="str">
            <v>UN</v>
          </cell>
          <cell r="D999">
            <v>57.89</v>
          </cell>
          <cell r="E999">
            <v>37408</v>
          </cell>
        </row>
        <row r="1000">
          <cell r="A1000" t="str">
            <v>90.A.061</v>
          </cell>
          <cell r="B1000" t="str">
            <v>SANANDUVA - Erythrina crista-galli - árvore, em terreno de boa qualidade</v>
          </cell>
          <cell r="C1000" t="str">
            <v>UN</v>
          </cell>
          <cell r="D1000">
            <v>60.07</v>
          </cell>
          <cell r="E1000">
            <v>37408</v>
          </cell>
        </row>
        <row r="1001">
          <cell r="A1001" t="str">
            <v>90.A.062</v>
          </cell>
          <cell r="B1001" t="str">
            <v>SANGUE-DE-DRAGO - Croton urucurana - árvore, em terreno de boa qualidade</v>
          </cell>
          <cell r="C1001" t="str">
            <v>UN</v>
          </cell>
          <cell r="D1001">
            <v>60.07</v>
          </cell>
          <cell r="E1001">
            <v>37408</v>
          </cell>
        </row>
        <row r="1002">
          <cell r="A1002" t="str">
            <v>90.A.063</v>
          </cell>
          <cell r="B1002" t="str">
            <v>SAPUCAIA - Lecythis pisonis - árvore, em terreno de boa qualidade</v>
          </cell>
          <cell r="C1002" t="str">
            <v>UN</v>
          </cell>
          <cell r="D1002">
            <v>61.2</v>
          </cell>
          <cell r="E1002">
            <v>37408</v>
          </cell>
        </row>
        <row r="1003">
          <cell r="A1003" t="str">
            <v>90.A.064</v>
          </cell>
          <cell r="B1003" t="str">
            <v>SOMBREIRO - Clitoria racemosa - árvore, em terreno de boa qualidade</v>
          </cell>
          <cell r="C1003" t="str">
            <v>UN</v>
          </cell>
          <cell r="D1003">
            <v>62.82</v>
          </cell>
          <cell r="E1003">
            <v>37408</v>
          </cell>
        </row>
        <row r="1004">
          <cell r="A1004" t="str">
            <v>90.A.065</v>
          </cell>
          <cell r="B1004" t="str">
            <v xml:space="preserve">SUINÃ - Erythrina speciosa - árvore, em terreno de boa qualidade </v>
          </cell>
          <cell r="C1004" t="str">
            <v>UN</v>
          </cell>
          <cell r="D1004">
            <v>62.23</v>
          </cell>
          <cell r="E1004">
            <v>39083</v>
          </cell>
        </row>
        <row r="1005">
          <cell r="A1005" t="str">
            <v>90.A.066</v>
          </cell>
          <cell r="B1005" t="str">
            <v>TAMBORIL - Enterolobium contortisiliquum - árvore, em terreno de boa qualidade</v>
          </cell>
          <cell r="C1005" t="str">
            <v>UN</v>
          </cell>
          <cell r="D1005">
            <v>78.819999999999993</v>
          </cell>
          <cell r="E1005">
            <v>38899</v>
          </cell>
        </row>
        <row r="1006">
          <cell r="A1006" t="str">
            <v>90.A.067</v>
          </cell>
          <cell r="B1006" t="str">
            <v>PAU-FORMIGA / TRIPLARIS - Triplaris brasiliana - árvore, em terreno de boa qualidade</v>
          </cell>
          <cell r="C1006" t="str">
            <v>UN</v>
          </cell>
          <cell r="D1006">
            <v>80.37</v>
          </cell>
          <cell r="E1006">
            <v>39083</v>
          </cell>
        </row>
        <row r="1007">
          <cell r="A1007" t="str">
            <v>90.A.068</v>
          </cell>
          <cell r="B1007" t="str">
            <v>URUCUM - Bixa olerana - árvore, em terreno de boa qualidade</v>
          </cell>
          <cell r="C1007" t="str">
            <v>UN</v>
          </cell>
          <cell r="D1007">
            <v>80.2</v>
          </cell>
          <cell r="E1007">
            <v>38899</v>
          </cell>
        </row>
        <row r="1008">
          <cell r="A1008" t="str">
            <v>90.A.069</v>
          </cell>
          <cell r="B1008" t="str">
            <v>AÇOITA-CAVALO - Luehea-divaricata - árvore, em terreno de boa qualidade</v>
          </cell>
          <cell r="C1008" t="str">
            <v>UN</v>
          </cell>
          <cell r="D1008">
            <v>61.53</v>
          </cell>
          <cell r="E1008">
            <v>37408</v>
          </cell>
        </row>
        <row r="1009">
          <cell r="A1009" t="str">
            <v>90.A.070</v>
          </cell>
          <cell r="B1009" t="str">
            <v>ALBÍZIA - Albizia hasslerii - árvore, em terreno de boa qualidade</v>
          </cell>
          <cell r="C1009" t="str">
            <v>UN</v>
          </cell>
          <cell r="D1009">
            <v>79.2</v>
          </cell>
          <cell r="E1009">
            <v>37408</v>
          </cell>
        </row>
        <row r="1010">
          <cell r="A1010" t="str">
            <v>90.A.071</v>
          </cell>
          <cell r="B1010" t="str">
            <v>ALDRAGO - Pterocarpus violaceus - árvore, em terreno de boa qualidade</v>
          </cell>
          <cell r="C1010" t="str">
            <v>UN</v>
          </cell>
          <cell r="D1010">
            <v>81.98</v>
          </cell>
          <cell r="E1010">
            <v>39083</v>
          </cell>
        </row>
        <row r="1011">
          <cell r="A1011" t="str">
            <v>90.A.072</v>
          </cell>
          <cell r="B1011" t="str">
            <v>ALELUIA  / PAU-CIGARRA - Senna multijuga - árvore, em terreno de boa qualidade</v>
          </cell>
          <cell r="C1011" t="str">
            <v>UN</v>
          </cell>
          <cell r="D1011">
            <v>68.95</v>
          </cell>
          <cell r="E1011">
            <v>37408</v>
          </cell>
        </row>
        <row r="1012">
          <cell r="A1012" t="str">
            <v>90.A.073</v>
          </cell>
          <cell r="B1012" t="str">
            <v>ANGELIM-DOCE - Andira fraxinifolia - árvore, em terreno de boa qualidade</v>
          </cell>
          <cell r="C1012" t="str">
            <v>UN</v>
          </cell>
          <cell r="D1012">
            <v>59.11</v>
          </cell>
          <cell r="E1012">
            <v>37408</v>
          </cell>
        </row>
        <row r="1013">
          <cell r="A1013" t="str">
            <v>90.A.074</v>
          </cell>
          <cell r="B1013" t="str">
            <v>ANGICO - Anadenanthera colubrina - árvore, em terreno de boa qualidade</v>
          </cell>
          <cell r="C1013" t="str">
            <v>UN</v>
          </cell>
          <cell r="D1013">
            <v>65.7</v>
          </cell>
          <cell r="E1013">
            <v>39083</v>
          </cell>
        </row>
        <row r="1014">
          <cell r="A1014" t="str">
            <v>90.A.075</v>
          </cell>
          <cell r="B1014" t="str">
            <v>ARARIBÁ - Centrolobium tomentosum - árvore, em terreno de boa qualidade</v>
          </cell>
          <cell r="C1014" t="str">
            <v>UN</v>
          </cell>
          <cell r="D1014">
            <v>64.92</v>
          </cell>
          <cell r="E1014">
            <v>37408</v>
          </cell>
        </row>
        <row r="1015">
          <cell r="A1015" t="str">
            <v>90.A.076</v>
          </cell>
          <cell r="B1015" t="str">
            <v>ARAUCÁRIA  - Araucaria angustifolia - árvore, em terreno de boa qualidade</v>
          </cell>
          <cell r="C1015" t="str">
            <v>UN</v>
          </cell>
          <cell r="D1015">
            <v>62.98</v>
          </cell>
          <cell r="E1015">
            <v>37408</v>
          </cell>
        </row>
        <row r="1016">
          <cell r="A1016" t="str">
            <v>90.A.077</v>
          </cell>
          <cell r="B1016" t="str">
            <v>AROEIRA-SALSA - Schinus molle - árvore, em terreno de boa qualidade</v>
          </cell>
          <cell r="C1016" t="str">
            <v>UN</v>
          </cell>
          <cell r="D1016">
            <v>83.71</v>
          </cell>
          <cell r="E1016">
            <v>39083</v>
          </cell>
        </row>
        <row r="1017">
          <cell r="A1017" t="str">
            <v>90.A.078</v>
          </cell>
          <cell r="B1017" t="str">
            <v>CEBOLÃO - Phytolaca dioica - árvore, em terreno de boa qualidade</v>
          </cell>
          <cell r="C1017" t="str">
            <v>UN</v>
          </cell>
          <cell r="D1017">
            <v>64.92</v>
          </cell>
          <cell r="E1017">
            <v>37408</v>
          </cell>
        </row>
        <row r="1018">
          <cell r="A1018" t="str">
            <v>90.A.079</v>
          </cell>
          <cell r="B1018" t="str">
            <v>CEDRO - Cedrela fissilis - árvore, em terreno de boa qualidade</v>
          </cell>
          <cell r="C1018" t="str">
            <v>UN</v>
          </cell>
          <cell r="D1018">
            <v>61.14</v>
          </cell>
          <cell r="E1018">
            <v>37408</v>
          </cell>
        </row>
        <row r="1019">
          <cell r="A1019" t="str">
            <v>90.A.080</v>
          </cell>
          <cell r="B1019" t="str">
            <v>CHICHÁ - Sterculia chicha - árvore, em terreno de boa qualidade</v>
          </cell>
          <cell r="C1019" t="str">
            <v>UN</v>
          </cell>
          <cell r="D1019">
            <v>65.400000000000006</v>
          </cell>
          <cell r="E1019">
            <v>37408</v>
          </cell>
        </row>
        <row r="1020">
          <cell r="A1020" t="str">
            <v>90.A.081</v>
          </cell>
          <cell r="B1020" t="str">
            <v>COPAÍBA - Copaifera langsdorffii - árvore, em terreno de boa qualidade</v>
          </cell>
          <cell r="C1020" t="str">
            <v>UN</v>
          </cell>
          <cell r="D1020">
            <v>62.25</v>
          </cell>
          <cell r="E1020">
            <v>37408</v>
          </cell>
        </row>
        <row r="1021">
          <cell r="A1021" t="str">
            <v>90.A.082</v>
          </cell>
          <cell r="B1021" t="str">
            <v>DEDALEIRO - Lafoensia pacari - árvore, em terreno de boa qualidade</v>
          </cell>
          <cell r="C1021" t="str">
            <v>UN</v>
          </cell>
          <cell r="D1021">
            <v>60.56</v>
          </cell>
          <cell r="E1021">
            <v>37408</v>
          </cell>
        </row>
        <row r="1022">
          <cell r="A1022" t="str">
            <v>90.A.083</v>
          </cell>
          <cell r="B1022" t="str">
            <v>EMBAÚBA - Cecropia spp - árvore, em terreno de boa qualidade</v>
          </cell>
          <cell r="C1022" t="str">
            <v>UN</v>
          </cell>
          <cell r="D1022">
            <v>59.96</v>
          </cell>
          <cell r="E1022">
            <v>38718</v>
          </cell>
        </row>
        <row r="1023">
          <cell r="A1023" t="str">
            <v>90.A.084</v>
          </cell>
          <cell r="B1023" t="str">
            <v>EMBIRUÇU - Pseudobombax grandflorum - árvore, em terreno de boa qualidade</v>
          </cell>
          <cell r="C1023" t="str">
            <v>UN</v>
          </cell>
          <cell r="D1023">
            <v>63.46</v>
          </cell>
          <cell r="E1023">
            <v>37408</v>
          </cell>
        </row>
        <row r="1024">
          <cell r="A1024" t="str">
            <v>90.A.085</v>
          </cell>
          <cell r="B1024" t="str">
            <v>FAVEIRO - Peltophorum dubium - árvore, em terreno de boa qualidade</v>
          </cell>
          <cell r="C1024" t="str">
            <v>UN</v>
          </cell>
          <cell r="D1024">
            <v>66.08</v>
          </cell>
          <cell r="E1024">
            <v>37408</v>
          </cell>
        </row>
        <row r="1025">
          <cell r="A1025" t="str">
            <v>90.A.086</v>
          </cell>
          <cell r="B1025" t="str">
            <v>GUAPURUVU - Schizolobium parahyba - árvore, em terreno de boa qualidade</v>
          </cell>
          <cell r="C1025" t="str">
            <v>UN</v>
          </cell>
          <cell r="D1025">
            <v>65.72</v>
          </cell>
          <cell r="E1025">
            <v>37408</v>
          </cell>
        </row>
        <row r="1026">
          <cell r="A1026" t="str">
            <v>90.A.087</v>
          </cell>
          <cell r="B1026" t="str">
            <v>JATOBÁ - Hymenaea courbaril - árvore, em terreno de boa qualidade</v>
          </cell>
          <cell r="C1026" t="str">
            <v>UN</v>
          </cell>
          <cell r="D1026">
            <v>61.36</v>
          </cell>
          <cell r="E1026">
            <v>39083</v>
          </cell>
        </row>
        <row r="1027">
          <cell r="A1027" t="str">
            <v>90.A.088</v>
          </cell>
          <cell r="B1027" t="str">
            <v>ALAMANDA-DE-CERCA - Allamanda puberula - arbusto, em terreno de boa qualidade</v>
          </cell>
          <cell r="C1027" t="str">
            <v>UN</v>
          </cell>
          <cell r="D1027">
            <v>12.52</v>
          </cell>
          <cell r="E1027">
            <v>37408</v>
          </cell>
        </row>
        <row r="1028">
          <cell r="A1028" t="str">
            <v>90.A.089</v>
          </cell>
          <cell r="B1028" t="str">
            <v>BURITI - Mauritia flexuosa - palmeira, em terreno de boa qualidade PASSOU P/ A TABELA 33 - 18.02.63</v>
          </cell>
          <cell r="C1028" t="str">
            <v>UN</v>
          </cell>
          <cell r="D1028">
            <v>28.37</v>
          </cell>
          <cell r="E1028">
            <v>38108</v>
          </cell>
        </row>
        <row r="1029">
          <cell r="A1029" t="str">
            <v>90.A.090</v>
          </cell>
          <cell r="B1029" t="str">
            <v>FALSO-BABAÇU - Attalea oleifera - palmeira, em terreno de boa qualidade</v>
          </cell>
          <cell r="C1029" t="str">
            <v>UN</v>
          </cell>
          <cell r="D1029">
            <v>92.45</v>
          </cell>
          <cell r="E1029">
            <v>38108</v>
          </cell>
        </row>
        <row r="1030">
          <cell r="A1030" t="str">
            <v>90.A.091</v>
          </cell>
          <cell r="B1030" t="str">
            <v>GUARIROBA - Syagrus oleracea - palmeira, em terreno de boa qualidade PASSOU P/ A TABELA 33- 18.02.70</v>
          </cell>
          <cell r="C1030" t="str">
            <v>UN</v>
          </cell>
          <cell r="D1030">
            <v>28.02</v>
          </cell>
          <cell r="E1030">
            <v>38108</v>
          </cell>
        </row>
        <row r="1031">
          <cell r="A1031" t="str">
            <v>90.A.092</v>
          </cell>
          <cell r="B1031" t="str">
            <v>IÇA - Lytocaryum hoehnei - palmeira, em terreno de boa qualidade</v>
          </cell>
          <cell r="C1031" t="str">
            <v>UN</v>
          </cell>
          <cell r="D1031">
            <v>82.44</v>
          </cell>
          <cell r="E1031">
            <v>37408</v>
          </cell>
        </row>
        <row r="1032">
          <cell r="A1032" t="str">
            <v>90.A.093</v>
          </cell>
          <cell r="B1032" t="str">
            <v>INDAIÁ - Attalea dubia - palmeira, em terreno de boa qualidade</v>
          </cell>
          <cell r="C1032" t="str">
            <v>UN</v>
          </cell>
          <cell r="D1032">
            <v>86.27</v>
          </cell>
          <cell r="E1032">
            <v>37408</v>
          </cell>
        </row>
        <row r="1033">
          <cell r="A1033" t="str">
            <v>90.A.094</v>
          </cell>
          <cell r="B1033" t="str">
            <v>PALMITO-DOCE / PALMITO JUÇARA - Euterpe edulis - palmeira, em terreno de boa qualidade</v>
          </cell>
          <cell r="C1033" t="str">
            <v>UN</v>
          </cell>
          <cell r="D1033">
            <v>102.85</v>
          </cell>
          <cell r="E1033">
            <v>38899</v>
          </cell>
        </row>
        <row r="1034">
          <cell r="A1034" t="str">
            <v>90.A.095</v>
          </cell>
          <cell r="B1034" t="str">
            <v>GUAIMBÉ - Philodendron bipinnatifidum - arbusto, em terreno de boa qualidade</v>
          </cell>
          <cell r="C1034" t="str">
            <v>UN</v>
          </cell>
          <cell r="D1034">
            <v>10.66</v>
          </cell>
          <cell r="E1034">
            <v>37408</v>
          </cell>
        </row>
        <row r="1035">
          <cell r="A1035" t="str">
            <v>90.A.096</v>
          </cell>
          <cell r="B1035" t="str">
            <v>GUAIMBÉ - Philodendron ondulatum - arbusto, em terreno de boa qualidade</v>
          </cell>
          <cell r="C1035" t="str">
            <v>UN</v>
          </cell>
          <cell r="D1035">
            <v>13.39</v>
          </cell>
          <cell r="E1035">
            <v>37408</v>
          </cell>
        </row>
        <row r="1036">
          <cell r="A1036" t="str">
            <v>90.A.097</v>
          </cell>
          <cell r="B1036" t="str">
            <v>HELICONIA - Heliconia episcopalis - arbusto, em terreno de boa qualidade</v>
          </cell>
          <cell r="C1036" t="str">
            <v>UN</v>
          </cell>
          <cell r="D1036">
            <v>27.75</v>
          </cell>
          <cell r="E1036">
            <v>38718</v>
          </cell>
        </row>
        <row r="1037">
          <cell r="A1037" t="str">
            <v>90.A.098</v>
          </cell>
          <cell r="B1037" t="str">
            <v>INHAME - Alocasia sp - arbusto, em terreno de boa qualidade</v>
          </cell>
          <cell r="C1037" t="str">
            <v>UN</v>
          </cell>
          <cell r="D1037">
            <v>14.05</v>
          </cell>
          <cell r="E1037">
            <v>38718</v>
          </cell>
        </row>
        <row r="1038">
          <cell r="A1038" t="str">
            <v>90.A.099</v>
          </cell>
          <cell r="B1038" t="str">
            <v>LANTANA / CAMARAZINHO - Lantana camara - arbusto, em terreno de boa qualidade</v>
          </cell>
          <cell r="C1038" t="str">
            <v>M2</v>
          </cell>
          <cell r="D1038">
            <v>14.25</v>
          </cell>
          <cell r="E1038">
            <v>39083</v>
          </cell>
        </row>
        <row r="1039">
          <cell r="A1039" t="str">
            <v>90.A.100</v>
          </cell>
          <cell r="B1039" t="str">
            <v>LÍRIO-DO-BREJO - Hedychium coronarium - forração, em terreno de boa qualidade, cada 30 cm</v>
          </cell>
          <cell r="C1039" t="str">
            <v>M2</v>
          </cell>
          <cell r="D1039">
            <v>20.14</v>
          </cell>
          <cell r="E1039">
            <v>39083</v>
          </cell>
        </row>
        <row r="1040">
          <cell r="A1040" t="str">
            <v>90.A.101</v>
          </cell>
          <cell r="B1040" t="str">
            <v>MANACAZINHO - Brunfelsia uniflora - arbusto, em terreno de boa qualidade</v>
          </cell>
          <cell r="C1040" t="str">
            <v>UN</v>
          </cell>
          <cell r="D1040">
            <v>17.05</v>
          </cell>
          <cell r="E1040">
            <v>37408</v>
          </cell>
        </row>
        <row r="1041">
          <cell r="A1041" t="str">
            <v>90.A.102</v>
          </cell>
          <cell r="B1041" t="str">
            <v>PAPAGAIO - Heliconia pelttacorum - arbusto, em terreno de boa qualidade</v>
          </cell>
          <cell r="C1041" t="str">
            <v>UN</v>
          </cell>
          <cell r="D1041">
            <v>12.76</v>
          </cell>
          <cell r="E1041">
            <v>37408</v>
          </cell>
        </row>
        <row r="1042">
          <cell r="A1042" t="str">
            <v>90.A.103</v>
          </cell>
          <cell r="B1042" t="str">
            <v>QUARESMEIRA-ARBUSTIVA - Tibouchina chamissoana - arbusto, em terreno de boa qualidade</v>
          </cell>
          <cell r="C1042" t="str">
            <v>UN</v>
          </cell>
          <cell r="D1042">
            <v>14.22</v>
          </cell>
          <cell r="E1042">
            <v>37408</v>
          </cell>
        </row>
        <row r="1043">
          <cell r="A1043" t="str">
            <v>90.A.104</v>
          </cell>
          <cell r="B1043" t="str">
            <v>QUARESMEIRA-ARBUSTIVA - Tibouchina mourincandiana - arbusto, em terreno de boa qualidade</v>
          </cell>
          <cell r="C1043" t="str">
            <v>UN</v>
          </cell>
          <cell r="D1043">
            <v>13.5</v>
          </cell>
          <cell r="E1043">
            <v>37408</v>
          </cell>
        </row>
        <row r="1044">
          <cell r="A1044" t="str">
            <v>90.A.105</v>
          </cell>
          <cell r="B1044" t="str">
            <v>SAMAMBAIAÇU - Cyathea sp - arbusto, em terreno de boa qualidade</v>
          </cell>
          <cell r="C1044" t="str">
            <v>UN</v>
          </cell>
          <cell r="D1044">
            <v>18.32</v>
          </cell>
          <cell r="E1044">
            <v>37408</v>
          </cell>
        </row>
        <row r="1045">
          <cell r="A1045" t="str">
            <v>90.A.106</v>
          </cell>
          <cell r="B1045" t="str">
            <v>SETE-MARIAS - Cleome spinosa - arbusto, em terreno de boa qualidade</v>
          </cell>
          <cell r="C1045" t="str">
            <v>UN</v>
          </cell>
          <cell r="D1045">
            <v>12.85</v>
          </cell>
          <cell r="E1045">
            <v>37408</v>
          </cell>
        </row>
        <row r="1046">
          <cell r="A1046" t="str">
            <v>90.A.107</v>
          </cell>
          <cell r="B1046" t="str">
            <v>XAXIM - Dicksonia sellowiana - arbusto, em terreno de boa qualidade</v>
          </cell>
          <cell r="C1046" t="str">
            <v>UN</v>
          </cell>
          <cell r="D1046">
            <v>23.51</v>
          </cell>
          <cell r="E1046">
            <v>37408</v>
          </cell>
        </row>
        <row r="1047">
          <cell r="A1047" t="str">
            <v>90.A.108</v>
          </cell>
          <cell r="B1047" t="str">
            <v>GRAMA-INGLESA - Stenotaphrum secundatum - forração, em terreno de boa qualidade</v>
          </cell>
          <cell r="C1047" t="str">
            <v>M2</v>
          </cell>
          <cell r="D1047">
            <v>12.24</v>
          </cell>
          <cell r="E1047">
            <v>38108</v>
          </cell>
        </row>
        <row r="1048">
          <cell r="A1048" t="str">
            <v>90.A.109</v>
          </cell>
          <cell r="B1048" t="str">
            <v>GRAMA-INGLESA - Stenotaphrum secundatum variegatum - forração, em terreno de boa qualidade</v>
          </cell>
          <cell r="C1048" t="str">
            <v>M2</v>
          </cell>
          <cell r="D1048">
            <v>8.5</v>
          </cell>
          <cell r="E1048">
            <v>37408</v>
          </cell>
        </row>
        <row r="1049">
          <cell r="A1049" t="str">
            <v>90.A.110</v>
          </cell>
          <cell r="B1049" t="str">
            <v>BIRI - Canna limbata - forração, em terreno de boa qualidade</v>
          </cell>
          <cell r="C1049" t="str">
            <v>UN</v>
          </cell>
          <cell r="D1049">
            <v>14.16</v>
          </cell>
          <cell r="E1049">
            <v>38718</v>
          </cell>
        </row>
        <row r="1050">
          <cell r="A1050" t="str">
            <v>90.A.111</v>
          </cell>
          <cell r="B1050" t="str">
            <v>MARICÁ - Neomarica corulea - forração, em terreno de boa qualidade, cada 30cm</v>
          </cell>
          <cell r="C1050" t="str">
            <v>M2</v>
          </cell>
          <cell r="D1050">
            <v>30.32</v>
          </cell>
          <cell r="E1050">
            <v>37408</v>
          </cell>
        </row>
        <row r="1051">
          <cell r="A1051" t="str">
            <v>90.A.112</v>
          </cell>
          <cell r="B1051" t="str">
            <v>SALVIA - Salvia splendens - forração, em terreno de boa qualidade, cada 20cm</v>
          </cell>
          <cell r="C1051" t="str">
            <v>M2</v>
          </cell>
          <cell r="D1051">
            <v>28.62</v>
          </cell>
          <cell r="E1051">
            <v>38108</v>
          </cell>
        </row>
        <row r="1052">
          <cell r="A1052" t="str">
            <v>90.A.115</v>
          </cell>
          <cell r="B1052" t="str">
            <v>Mudas para peças do muro ecológico - Parque Vila Rodeio</v>
          </cell>
          <cell r="C1052" t="str">
            <v>GL</v>
          </cell>
          <cell r="D1052">
            <v>321.08</v>
          </cell>
          <cell r="E1052">
            <v>35431</v>
          </cell>
        </row>
        <row r="1053">
          <cell r="A1053" t="str">
            <v>90.A.116</v>
          </cell>
          <cell r="B1053" t="str">
            <v>Plantas aquáticas - Parque Vila Rodeio</v>
          </cell>
          <cell r="C1053" t="str">
            <v>GL</v>
          </cell>
          <cell r="D1053">
            <v>1601.18</v>
          </cell>
          <cell r="E1053">
            <v>35431</v>
          </cell>
        </row>
        <row r="1054">
          <cell r="A1054" t="str">
            <v>90.A.117</v>
          </cell>
          <cell r="B1054" t="str">
            <v>Reforma de canteiro de crinum e maranta - Praça F. Prestes</v>
          </cell>
          <cell r="C1054" t="str">
            <v>M2</v>
          </cell>
          <cell r="D1054">
            <v>13.32</v>
          </cell>
          <cell r="E1054">
            <v>35431</v>
          </cell>
        </row>
        <row r="1055">
          <cell r="A1055" t="str">
            <v>90.A.118</v>
          </cell>
          <cell r="B1055" t="str">
            <v>PASSOU PARA TABELA 33 - 18.01.03  Protetor tipo parque p/árvores</v>
          </cell>
          <cell r="C1055" t="str">
            <v>UN</v>
          </cell>
          <cell r="D1055">
            <v>37.15</v>
          </cell>
          <cell r="E1055">
            <v>38108</v>
          </cell>
        </row>
        <row r="1056">
          <cell r="A1056" t="str">
            <v>90.A.119</v>
          </cell>
          <cell r="B1056" t="str">
            <v>Fornecimento de composto orgânico curtido e peneirado, incl. transporte</v>
          </cell>
          <cell r="C1056" t="str">
            <v>M3</v>
          </cell>
          <cell r="D1056">
            <v>70.22</v>
          </cell>
          <cell r="E1056">
            <v>35431</v>
          </cell>
        </row>
        <row r="1057">
          <cell r="A1057" t="str">
            <v>90.A.120</v>
          </cell>
          <cell r="B1057" t="str">
            <v xml:space="preserve">AMOREIRA - Morus nigra - árvore, em terreno de boa qualidade </v>
          </cell>
          <cell r="C1057" t="str">
            <v>UN</v>
          </cell>
          <cell r="D1057">
            <v>55.98</v>
          </cell>
          <cell r="E1057">
            <v>39083</v>
          </cell>
        </row>
        <row r="1058">
          <cell r="A1058" t="str">
            <v>90.A.121</v>
          </cell>
          <cell r="B1058" t="str">
            <v>RESEDÁ - Lagerstroemia indica - árvore, em terreno de boa qualidade passou p/ a tabela 33- 18.02.47</v>
          </cell>
          <cell r="C1058" t="str">
            <v>UN</v>
          </cell>
          <cell r="D1058">
            <v>53.93</v>
          </cell>
          <cell r="E1058">
            <v>38108</v>
          </cell>
        </row>
        <row r="1059">
          <cell r="A1059" t="str">
            <v>90.A.122</v>
          </cell>
          <cell r="B1059" t="str">
            <v>MAGNÓLIA AMARELA - Michelia champaca - árvore, em terreno de boa qualidade  PASSOU P/ A TABELA 33- 18.02.33</v>
          </cell>
          <cell r="C1059" t="str">
            <v>UN</v>
          </cell>
          <cell r="D1059">
            <v>84.99</v>
          </cell>
          <cell r="E1059">
            <v>38108</v>
          </cell>
        </row>
        <row r="1060">
          <cell r="A1060" t="str">
            <v>90.A.123</v>
          </cell>
          <cell r="B1060" t="str">
            <v>FORMIUM - Phormium spp - arbusto, em terreno de boa qualidade</v>
          </cell>
          <cell r="C1060" t="str">
            <v>UN</v>
          </cell>
          <cell r="D1060">
            <v>18.04</v>
          </cell>
          <cell r="E1060">
            <v>37408</v>
          </cell>
        </row>
        <row r="1061">
          <cell r="A1061" t="str">
            <v>90.A.124</v>
          </cell>
          <cell r="B1061" t="str">
            <v>VEDÉLIA - Wedelia paludosa - forração, em terreno de boa qualidade, cada 15cm</v>
          </cell>
          <cell r="C1061" t="str">
            <v>M2</v>
          </cell>
          <cell r="D1061">
            <v>14.95</v>
          </cell>
          <cell r="E1061">
            <v>39083</v>
          </cell>
        </row>
        <row r="1062">
          <cell r="A1062" t="str">
            <v>90.A.127</v>
          </cell>
          <cell r="B1062" t="str">
            <v>MORÉIA-BICOLOR - Dietes bicolor - forração, em terreno de boa qualidade, cada 30cm</v>
          </cell>
          <cell r="C1062" t="str">
            <v>M2</v>
          </cell>
          <cell r="D1062">
            <v>29.2</v>
          </cell>
          <cell r="E1062">
            <v>38718</v>
          </cell>
        </row>
        <row r="1063">
          <cell r="A1063" t="str">
            <v>90.A.128</v>
          </cell>
          <cell r="B1063" t="str">
            <v>SOLANUM - Solannum violaceum - forração, em terreno de boa qualidade, cada 15cm</v>
          </cell>
          <cell r="C1063" t="str">
            <v>M2</v>
          </cell>
          <cell r="D1063">
            <v>24.72</v>
          </cell>
          <cell r="E1063">
            <v>37408</v>
          </cell>
        </row>
        <row r="1064">
          <cell r="A1064" t="str">
            <v>90.A.129</v>
          </cell>
          <cell r="B1064" t="str">
            <v>BIRI - Canna limbata - forração, em terreno de boa qualidade, cada 30cm</v>
          </cell>
          <cell r="C1064" t="str">
            <v>M2</v>
          </cell>
          <cell r="D1064">
            <v>14.37</v>
          </cell>
          <cell r="E1064">
            <v>37408</v>
          </cell>
        </row>
        <row r="1065">
          <cell r="A1065" t="str">
            <v>90.A.130</v>
          </cell>
          <cell r="B1065" t="str">
            <v>Protetor de árvores metálico de seção triangular</v>
          </cell>
          <cell r="C1065" t="str">
            <v>UN</v>
          </cell>
          <cell r="D1065">
            <v>218.99</v>
          </cell>
          <cell r="E1065">
            <v>38718</v>
          </cell>
        </row>
        <row r="1066">
          <cell r="A1066" t="str">
            <v>90.A.131</v>
          </cell>
          <cell r="B1066" t="str">
            <v>QUARESMEIRA-ROXA - Tibouchina granulosa - árvore, em terreno de boa qualidade</v>
          </cell>
          <cell r="C1066" t="str">
            <v>UN</v>
          </cell>
          <cell r="D1066">
            <v>72.45</v>
          </cell>
          <cell r="E1066">
            <v>38899</v>
          </cell>
        </row>
        <row r="1067">
          <cell r="A1067" t="str">
            <v>90.A.132</v>
          </cell>
          <cell r="B1067" t="str">
            <v>HIBISCO ROSA - Hibiscus rosa-sinensis - arbusto, em terreno de boa qualidade</v>
          </cell>
          <cell r="C1067" t="str">
            <v>UN</v>
          </cell>
          <cell r="D1067">
            <v>11.09</v>
          </cell>
          <cell r="E1067">
            <v>38108</v>
          </cell>
        </row>
        <row r="1068">
          <cell r="A1068" t="str">
            <v>90.A.133</v>
          </cell>
          <cell r="B1068" t="str">
            <v>CASSIA-ALELUIA - Cassia multijuga - árvore, em terreno de boa qualidade PASSOU P/ A TABELA 33- 18.02.10</v>
          </cell>
          <cell r="C1068" t="str">
            <v>UN</v>
          </cell>
          <cell r="D1068">
            <v>84.97</v>
          </cell>
          <cell r="E1068">
            <v>38108</v>
          </cell>
        </row>
        <row r="1069">
          <cell r="A1069" t="str">
            <v>90.A.134</v>
          </cell>
          <cell r="B1069" t="str">
            <v>ALOCASIA - Alocasia macrorhiza - arbusto, em terreno de boa qualidade</v>
          </cell>
          <cell r="C1069" t="str">
            <v>UN</v>
          </cell>
          <cell r="D1069">
            <v>10.7</v>
          </cell>
          <cell r="E1069">
            <v>37408</v>
          </cell>
        </row>
        <row r="1070">
          <cell r="A1070" t="str">
            <v>90.A.135</v>
          </cell>
          <cell r="B1070" t="str">
            <v>AGAPANTO - Agapanthus africanus - forração, em terreno de boa qualidade</v>
          </cell>
          <cell r="C1070" t="str">
            <v>UN</v>
          </cell>
          <cell r="D1070">
            <v>6.26</v>
          </cell>
          <cell r="E1070">
            <v>39083</v>
          </cell>
        </row>
        <row r="1071">
          <cell r="A1071" t="str">
            <v>90.A.136</v>
          </cell>
          <cell r="B1071" t="str">
            <v>ALECRIM-DE-CAMPINAS - Holocalix balansae - árvore, em terreno de boa qualidade</v>
          </cell>
          <cell r="C1071" t="str">
            <v>UN</v>
          </cell>
          <cell r="D1071">
            <v>84.74</v>
          </cell>
          <cell r="E1071">
            <v>38108</v>
          </cell>
        </row>
        <row r="1072">
          <cell r="A1072" t="str">
            <v>90.A.137</v>
          </cell>
          <cell r="B1072" t="str">
            <v>BELA-EMÍLIA - Plumbago capensis - arbusto, em terreno de boa qualidade</v>
          </cell>
          <cell r="C1072" t="str">
            <v>UN</v>
          </cell>
          <cell r="D1072">
            <v>9.2799999999999994</v>
          </cell>
          <cell r="E1072">
            <v>38718</v>
          </cell>
        </row>
        <row r="1073">
          <cell r="A1073" t="str">
            <v>90.A.138</v>
          </cell>
          <cell r="B1073" t="str">
            <v>CHOUPO - Papulos nigra - árvore, em terreno de boa qualidade</v>
          </cell>
          <cell r="C1073" t="str">
            <v>UN</v>
          </cell>
          <cell r="D1073">
            <v>58.54</v>
          </cell>
          <cell r="E1073">
            <v>37408</v>
          </cell>
        </row>
        <row r="1074">
          <cell r="A1074" t="str">
            <v>90.A.139</v>
          </cell>
          <cell r="B1074" t="str">
            <v>FLAMBOYANT - Delomix regia - árvore, em terreno de boa qualidade PASSOU P/ A TABELA 33- 18.02.20</v>
          </cell>
          <cell r="C1074" t="str">
            <v>UN</v>
          </cell>
          <cell r="D1074">
            <v>85.77</v>
          </cell>
          <cell r="E1074">
            <v>38108</v>
          </cell>
        </row>
        <row r="1075">
          <cell r="A1075" t="str">
            <v>90.A.140</v>
          </cell>
          <cell r="B1075" t="str">
            <v>MALVAVISCO - Malvaviscus arboreus - arbusto, em terreno de boa qualidade</v>
          </cell>
          <cell r="C1075" t="str">
            <v>UN</v>
          </cell>
          <cell r="D1075">
            <v>12.76</v>
          </cell>
          <cell r="E1075">
            <v>37408</v>
          </cell>
        </row>
        <row r="1076">
          <cell r="A1076" t="str">
            <v>90.A.141</v>
          </cell>
          <cell r="B1076" t="str">
            <v>PAU-BRASIL - Caesalpinia echinata - árvore, em terreno de boa qualidade PASSOU P/ A TABELA 33- 18.02.37</v>
          </cell>
          <cell r="C1076" t="str">
            <v>UN</v>
          </cell>
          <cell r="D1076">
            <v>90.37</v>
          </cell>
          <cell r="E1076">
            <v>38108</v>
          </cell>
        </row>
        <row r="1077">
          <cell r="A1077" t="str">
            <v>90.A.142</v>
          </cell>
          <cell r="B1077" t="str">
            <v>SETE-LÉGUAS - Pandorea ricasoliana - arbusto, em terreno de boa qualidade</v>
          </cell>
          <cell r="C1077" t="str">
            <v>UN</v>
          </cell>
          <cell r="D1077">
            <v>22.4</v>
          </cell>
          <cell r="E1077">
            <v>38718</v>
          </cell>
        </row>
        <row r="1078">
          <cell r="A1078" t="str">
            <v>90.A.143</v>
          </cell>
          <cell r="B1078" t="str">
            <v>TROMBETEIRO - Brugmansia suaveolens - arbusto, em terreno de boa qualidade</v>
          </cell>
          <cell r="C1078" t="str">
            <v>UN</v>
          </cell>
          <cell r="D1078">
            <v>9.06</v>
          </cell>
          <cell r="E1078">
            <v>35431</v>
          </cell>
        </row>
        <row r="1079">
          <cell r="A1079" t="str">
            <v>90.A.144</v>
          </cell>
          <cell r="B1079" t="str">
            <v>ACALIFA-MOSAICO VERDE - Acalypha wilkesiana - arbusto, em terreno de boa qualidade</v>
          </cell>
          <cell r="C1079" t="str">
            <v>UN</v>
          </cell>
          <cell r="D1079">
            <v>15.09</v>
          </cell>
          <cell r="E1079">
            <v>38108</v>
          </cell>
        </row>
        <row r="1080">
          <cell r="A1080" t="str">
            <v>90.A.145</v>
          </cell>
          <cell r="B1080" t="str">
            <v>CALIANDRA FLOR ROSA - Calliandra brevipes - arbusto, em terreno de boa qualidade</v>
          </cell>
          <cell r="C1080" t="str">
            <v>UN</v>
          </cell>
          <cell r="D1080">
            <v>12.22</v>
          </cell>
          <cell r="E1080">
            <v>39083</v>
          </cell>
        </row>
        <row r="1081">
          <cell r="A1081" t="str">
            <v>90.A.146</v>
          </cell>
          <cell r="B1081" t="str">
            <v>CALIANDRA FLOR VERMELHA-Calliandra haematocephala - arbusto, em terreno de boa qualidade</v>
          </cell>
          <cell r="C1081" t="str">
            <v>UN</v>
          </cell>
          <cell r="D1081">
            <v>15.72</v>
          </cell>
          <cell r="E1081">
            <v>38718</v>
          </cell>
        </row>
        <row r="1082">
          <cell r="A1082" t="str">
            <v>90.A.147</v>
          </cell>
          <cell r="B1082" t="str">
            <v>ARECA-BAMBU - Chrysalidocarpus lutescens - palmeira, em terreno de boa qualidade PASSOU P/ A TABELA 33- 18.02.61</v>
          </cell>
          <cell r="C1082" t="str">
            <v>UN</v>
          </cell>
          <cell r="D1082">
            <v>103.36</v>
          </cell>
          <cell r="E1082">
            <v>38108</v>
          </cell>
        </row>
        <row r="1083">
          <cell r="A1083" t="str">
            <v>90.A.148</v>
          </cell>
          <cell r="B1083" t="str">
            <v>CASSIA-ROSA - Cassia javanica - árvore, em terreno de boa qualidade</v>
          </cell>
          <cell r="C1083" t="str">
            <v>UN</v>
          </cell>
          <cell r="D1083">
            <v>62.5</v>
          </cell>
          <cell r="E1083">
            <v>37408</v>
          </cell>
        </row>
        <row r="1084">
          <cell r="A1084" t="str">
            <v>90.A.149</v>
          </cell>
          <cell r="B1084" t="str">
            <v>IRIS - Iris germanica - forração, em terreno de boa qualidade, cada 35cm</v>
          </cell>
          <cell r="C1084" t="str">
            <v>M2</v>
          </cell>
          <cell r="D1084">
            <v>12.95</v>
          </cell>
          <cell r="E1084">
            <v>37408</v>
          </cell>
        </row>
        <row r="1085">
          <cell r="A1085" t="str">
            <v>90.A.150</v>
          </cell>
          <cell r="B1085" t="str">
            <v xml:space="preserve">LÍRIO-LARANJA - Hemerocallis flava - forração, em terreno de boa qualidade a cada 25cm </v>
          </cell>
          <cell r="C1085" t="str">
            <v>M2</v>
          </cell>
          <cell r="D1085">
            <v>13.54</v>
          </cell>
          <cell r="E1085">
            <v>37408</v>
          </cell>
        </row>
        <row r="1086">
          <cell r="A1086" t="str">
            <v>90.A.151</v>
          </cell>
          <cell r="B1086" t="str">
            <v xml:space="preserve">LÍRIO-LARANJA - Hemerocallis flava - forração, em terreno de boa qualidade a cada 35cm </v>
          </cell>
          <cell r="C1086" t="str">
            <v>M2</v>
          </cell>
          <cell r="D1086">
            <v>9.1</v>
          </cell>
          <cell r="E1086">
            <v>37408</v>
          </cell>
        </row>
        <row r="1087">
          <cell r="A1087" t="str">
            <v>90.A.152</v>
          </cell>
          <cell r="B1087" t="str">
            <v>PIRACANTA - Piracantha coccinea - arbusto, em terreno de boa qualidade</v>
          </cell>
          <cell r="C1087" t="str">
            <v>UN</v>
          </cell>
          <cell r="D1087">
            <v>18.84</v>
          </cell>
          <cell r="E1087">
            <v>38108</v>
          </cell>
        </row>
        <row r="1088">
          <cell r="A1088" t="str">
            <v>90.A.153</v>
          </cell>
          <cell r="B1088" t="str">
            <v>AROEIRA - Schinus therenbehifolius - árvore, em terreno de boa qualidade</v>
          </cell>
          <cell r="C1088" t="str">
            <v>UN</v>
          </cell>
          <cell r="D1088">
            <v>57.42</v>
          </cell>
          <cell r="E1088">
            <v>37408</v>
          </cell>
        </row>
        <row r="1089">
          <cell r="A1089" t="str">
            <v>90.A.154</v>
          </cell>
          <cell r="B1089" t="str">
            <v>Remoção de grama</v>
          </cell>
          <cell r="C1089" t="str">
            <v>M2</v>
          </cell>
          <cell r="D1089">
            <v>0.45</v>
          </cell>
          <cell r="E1089">
            <v>35431</v>
          </cell>
        </row>
        <row r="1090">
          <cell r="A1090" t="str">
            <v>90.A.155</v>
          </cell>
          <cell r="B1090" t="str">
            <v>MARIA-SEM-VERGONHA - Impatiens hawkeri - forração, em terreno de boa qualidade a cada 20 cm</v>
          </cell>
          <cell r="C1090" t="str">
            <v>M2</v>
          </cell>
          <cell r="D1090">
            <v>18.82</v>
          </cell>
          <cell r="E1090">
            <v>38108</v>
          </cell>
        </row>
        <row r="1091">
          <cell r="A1091" t="str">
            <v>90.A.156</v>
          </cell>
          <cell r="B1091" t="str">
            <v>JACARANDA MIMOSO - Jacaranda mimosaefolia - árvore em terreno de boa qualidade</v>
          </cell>
          <cell r="C1091" t="str">
            <v>UN</v>
          </cell>
          <cell r="D1091">
            <v>67.56</v>
          </cell>
          <cell r="E1091">
            <v>37408</v>
          </cell>
        </row>
        <row r="1092">
          <cell r="A1092" t="str">
            <v>90.A.157</v>
          </cell>
          <cell r="B1092" t="str">
            <v>JASMIM MANGA - Plumeria  rubra - arbusto em terreno de boa qualidade</v>
          </cell>
          <cell r="C1092" t="str">
            <v>UN</v>
          </cell>
          <cell r="D1092">
            <v>22.09</v>
          </cell>
          <cell r="E1092">
            <v>38108</v>
          </cell>
        </row>
        <row r="1093">
          <cell r="A1093" t="str">
            <v>90.A.158</v>
          </cell>
          <cell r="B1093" t="str">
            <v>PRIMAVERA - Boungavillea  spectabilis - arbusto, em terreno de boa qualidade</v>
          </cell>
          <cell r="C1093" t="str">
            <v>UN</v>
          </cell>
          <cell r="D1093">
            <v>13.06</v>
          </cell>
          <cell r="E1093">
            <v>37408</v>
          </cell>
        </row>
        <row r="1094">
          <cell r="A1094" t="str">
            <v>90.A.159</v>
          </cell>
          <cell r="B1094" t="str">
            <v>PALMEIRA JERIVÁ - Arecastrum romanzoffianum - palmeira, em terreno de boa qualidade</v>
          </cell>
          <cell r="C1094" t="str">
            <v>UN</v>
          </cell>
          <cell r="D1094">
            <v>74.62</v>
          </cell>
          <cell r="E1094">
            <v>37408</v>
          </cell>
        </row>
        <row r="1095">
          <cell r="A1095" t="str">
            <v>90.A.160</v>
          </cell>
          <cell r="B1095" t="str">
            <v>PAU-FERRO - Caesalpinia ferrea - árvore, em terreno de boa qualidade PASSOU P/ A TABELA 33- 18.02.40</v>
          </cell>
          <cell r="C1095" t="str">
            <v>UN</v>
          </cell>
          <cell r="D1095">
            <v>84.37</v>
          </cell>
          <cell r="E1095">
            <v>38108</v>
          </cell>
        </row>
        <row r="1096">
          <cell r="A1096" t="str">
            <v>90.A.161</v>
          </cell>
          <cell r="B1096" t="str">
            <v>RESEDÁ GIGANTE - Lagerstroemia speciosa - árvore, em terreno de boa qualidade</v>
          </cell>
          <cell r="C1096" t="str">
            <v>UN</v>
          </cell>
          <cell r="D1096">
            <v>62.41</v>
          </cell>
          <cell r="E1096">
            <v>37408</v>
          </cell>
        </row>
        <row r="1097">
          <cell r="A1097" t="str">
            <v>90.A.162</v>
          </cell>
          <cell r="B1097" t="str">
            <v>ALAMANDA - Allamanda nobilis - arbusto, em terreno de boa qualidade</v>
          </cell>
          <cell r="C1097" t="str">
            <v>UN</v>
          </cell>
          <cell r="D1097">
            <v>10.82</v>
          </cell>
          <cell r="E1097">
            <v>37408</v>
          </cell>
        </row>
        <row r="1098">
          <cell r="A1098" t="str">
            <v>90.A.163</v>
          </cell>
          <cell r="B1098" t="str">
            <v>Locação de mudas de árvores - Itaquera</v>
          </cell>
          <cell r="C1098" t="str">
            <v>GL</v>
          </cell>
          <cell r="D1098">
            <v>859.09</v>
          </cell>
          <cell r="E1098">
            <v>35431</v>
          </cell>
        </row>
        <row r="1099">
          <cell r="A1099" t="str">
            <v>90.A.164</v>
          </cell>
          <cell r="B1099" t="str">
            <v xml:space="preserve">Locação de mudas de árvores </v>
          </cell>
          <cell r="C1099" t="str">
            <v>UN</v>
          </cell>
          <cell r="D1099">
            <v>1.03</v>
          </cell>
          <cell r="E1099">
            <v>35431</v>
          </cell>
        </row>
        <row r="1100">
          <cell r="A1100" t="str">
            <v>90.A.165</v>
          </cell>
          <cell r="B1100" t="str">
            <v>ABÉLIA - Abelia grandiflora - arbusto, em terreno de boa qualidade</v>
          </cell>
          <cell r="C1100" t="str">
            <v>UN</v>
          </cell>
          <cell r="D1100">
            <v>8.2899999999999991</v>
          </cell>
          <cell r="E1100">
            <v>37408</v>
          </cell>
        </row>
        <row r="1101">
          <cell r="A1101" t="str">
            <v>90.A.166</v>
          </cell>
          <cell r="B1101" t="str">
            <v>BUXO - Buxos sempervirens - arbusto, em terreno de boa qualidade</v>
          </cell>
          <cell r="C1101" t="str">
            <v>UN</v>
          </cell>
          <cell r="D1101">
            <v>14.9</v>
          </cell>
          <cell r="E1101">
            <v>37408</v>
          </cell>
        </row>
        <row r="1102">
          <cell r="A1102" t="str">
            <v>90.A.167</v>
          </cell>
          <cell r="B1102" t="str">
            <v>CAMARÃO-AMARELO - Pachystachys lutea - arbusto, em terreno de boa qualidade</v>
          </cell>
          <cell r="C1102" t="str">
            <v>UN</v>
          </cell>
          <cell r="D1102">
            <v>7.22</v>
          </cell>
          <cell r="E1102">
            <v>39083</v>
          </cell>
        </row>
        <row r="1103">
          <cell r="A1103" t="str">
            <v>90.A.168</v>
          </cell>
          <cell r="B1103" t="str">
            <v>CALADIUM - Caladium hortulanum - arbusto, em terreno de boa qualidade</v>
          </cell>
          <cell r="C1103" t="str">
            <v>UN</v>
          </cell>
          <cell r="D1103">
            <v>9.14</v>
          </cell>
          <cell r="E1103">
            <v>37408</v>
          </cell>
        </row>
        <row r="1104">
          <cell r="A1104" t="str">
            <v>90.A.169</v>
          </cell>
          <cell r="B1104" t="str">
            <v>HELICONIA - Heliconia rostrata - arbusto, em terreno de boa qualidade</v>
          </cell>
          <cell r="C1104" t="str">
            <v>UN</v>
          </cell>
          <cell r="D1104">
            <v>21.89</v>
          </cell>
          <cell r="E1104">
            <v>39083</v>
          </cell>
        </row>
        <row r="1105">
          <cell r="A1105" t="str">
            <v>90.A.170</v>
          </cell>
          <cell r="B1105" t="str">
            <v>RUSSÉLIA - Russelia equisetiformis - arbusto, em terreno de boa qualidade</v>
          </cell>
          <cell r="C1105" t="str">
            <v>UN</v>
          </cell>
          <cell r="D1105">
            <v>10.050000000000001</v>
          </cell>
          <cell r="E1105">
            <v>37408</v>
          </cell>
        </row>
        <row r="1106">
          <cell r="A1106" t="str">
            <v>90.A.171</v>
          </cell>
          <cell r="B1106" t="str">
            <v>CHORÃO - Salyx humboldtiana - árvore, em terreno de boa qualidade PASSOU P/ A TABELA 33- 18.02.15</v>
          </cell>
          <cell r="C1106" t="str">
            <v>UN</v>
          </cell>
          <cell r="D1106">
            <v>84.99</v>
          </cell>
          <cell r="E1106">
            <v>38108</v>
          </cell>
        </row>
        <row r="1107">
          <cell r="A1107" t="str">
            <v>90.A.172</v>
          </cell>
          <cell r="B1107" t="str">
            <v>CAPIM-LIMÃO - Cymbopogon schoenanthus - arbusto, em terreno de boa qualidade</v>
          </cell>
          <cell r="C1107" t="str">
            <v>UN</v>
          </cell>
          <cell r="D1107">
            <v>12.34</v>
          </cell>
          <cell r="E1107">
            <v>37408</v>
          </cell>
        </row>
        <row r="1108">
          <cell r="A1108" t="str">
            <v>90.A.173</v>
          </cell>
          <cell r="B1108" t="str">
            <v>FALSA ÍRIS - Morea iridioides - forração, em terreno de boa qualidade</v>
          </cell>
          <cell r="C1108" t="str">
            <v>UN</v>
          </cell>
          <cell r="D1108">
            <v>6.76</v>
          </cell>
          <cell r="E1108">
            <v>39083</v>
          </cell>
        </row>
        <row r="1109">
          <cell r="A1109" t="str">
            <v>90.A.174</v>
          </cell>
          <cell r="B1109" t="str">
            <v>ABIU-PILOSO - Pouteria torta - árvore, em terreno de boa qualidade</v>
          </cell>
          <cell r="C1109" t="str">
            <v>UN</v>
          </cell>
          <cell r="D1109">
            <v>61.2</v>
          </cell>
          <cell r="E1109">
            <v>37408</v>
          </cell>
        </row>
        <row r="1110">
          <cell r="A1110" t="str">
            <v>90.A.175</v>
          </cell>
          <cell r="B1110" t="str">
            <v>ARATICUM DO MATO - Duguetia lanceolata - árvore, em terreno de boa qualidade</v>
          </cell>
          <cell r="C1110" t="str">
            <v>UN</v>
          </cell>
          <cell r="D1110">
            <v>67.34</v>
          </cell>
          <cell r="E1110">
            <v>37408</v>
          </cell>
        </row>
        <row r="1111">
          <cell r="A1111" t="str">
            <v>90.A.176</v>
          </cell>
          <cell r="B1111" t="str">
            <v>CAMBUCA - Maelierea edulis - árvore, em terreno de boa qualidade</v>
          </cell>
          <cell r="C1111" t="str">
            <v>UN</v>
          </cell>
          <cell r="D1111">
            <v>62.01</v>
          </cell>
          <cell r="E1111">
            <v>37408</v>
          </cell>
        </row>
        <row r="1112">
          <cell r="A1112" t="str">
            <v>90.A.177</v>
          </cell>
          <cell r="B1112" t="str">
            <v>CAMBUCI - Campomanesia phaea - árvore, em terreno de boa qualidade</v>
          </cell>
          <cell r="C1112" t="str">
            <v>UN</v>
          </cell>
          <cell r="D1112">
            <v>41.89</v>
          </cell>
          <cell r="E1112">
            <v>36526</v>
          </cell>
        </row>
        <row r="1113">
          <cell r="A1113" t="str">
            <v>90.A.178</v>
          </cell>
          <cell r="B1113" t="str">
            <v xml:space="preserve">CAROBINHA - Jacaranda puberula - árvore, em terreno de boa qualidade </v>
          </cell>
          <cell r="C1113" t="str">
            <v>UN</v>
          </cell>
          <cell r="D1113">
            <v>62.74</v>
          </cell>
          <cell r="E1113">
            <v>37408</v>
          </cell>
        </row>
        <row r="1114">
          <cell r="A1114" t="str">
            <v>90.A.179</v>
          </cell>
          <cell r="B1114" t="str">
            <v xml:space="preserve">CAROBA BRANCA - Sparattus perma leucanthum - árvore, em terreno de boa qualidade </v>
          </cell>
          <cell r="C1114" t="str">
            <v>UN</v>
          </cell>
          <cell r="D1114">
            <v>64.430000000000007</v>
          </cell>
          <cell r="E1114">
            <v>37408</v>
          </cell>
        </row>
        <row r="1115">
          <cell r="A1115" t="str">
            <v>90.A.180</v>
          </cell>
          <cell r="B1115" t="str">
            <v xml:space="preserve">CEREJEIRA - Eugenia involucrata - árvore, em terreno de boa qualidade </v>
          </cell>
          <cell r="C1115" t="str">
            <v>UN</v>
          </cell>
          <cell r="D1115">
            <v>63.46</v>
          </cell>
          <cell r="E1115">
            <v>37408</v>
          </cell>
        </row>
        <row r="1116">
          <cell r="A1116" t="str">
            <v>90.A.181</v>
          </cell>
          <cell r="B1116" t="str">
            <v>CURCULIGO - Curculigo capitulata - forração, em terreno de boa qualidade, cada 40 cm</v>
          </cell>
          <cell r="C1116" t="str">
            <v>UN</v>
          </cell>
          <cell r="D1116">
            <v>15.19</v>
          </cell>
          <cell r="E1116">
            <v>38108</v>
          </cell>
        </row>
        <row r="1117">
          <cell r="A1117" t="str">
            <v>90.A.182</v>
          </cell>
          <cell r="B1117" t="str">
            <v>DIADEMA - Stiffia crysantha - árvore, em terreno de boa qualidade</v>
          </cell>
          <cell r="C1117" t="str">
            <v>UN</v>
          </cell>
          <cell r="D1117">
            <v>67.34</v>
          </cell>
          <cell r="E1117">
            <v>37408</v>
          </cell>
        </row>
        <row r="1118">
          <cell r="A1118" t="str">
            <v>90.A.183</v>
          </cell>
          <cell r="B1118" t="str">
            <v>EMBAÚBA BRANCA - Cecropia leucocoma - árvore, em terreno de boa qualidade</v>
          </cell>
          <cell r="C1118" t="str">
            <v>UN</v>
          </cell>
          <cell r="D1118">
            <v>73.709999999999994</v>
          </cell>
          <cell r="E1118">
            <v>39083</v>
          </cell>
        </row>
        <row r="1119">
          <cell r="A1119" t="str">
            <v>90.A.184</v>
          </cell>
          <cell r="B1119" t="str">
            <v>FIGUEIRA DE FOLHA LARGA - Ficus lyrata - árvore, em terreno de boa qualidade</v>
          </cell>
          <cell r="C1119" t="str">
            <v>UN</v>
          </cell>
          <cell r="D1119">
            <v>80.41</v>
          </cell>
          <cell r="E1119">
            <v>38718</v>
          </cell>
        </row>
        <row r="1120">
          <cell r="A1120" t="str">
            <v>90.A.185</v>
          </cell>
          <cell r="B1120" t="str">
            <v>GRUMIXAMA - Eugenia brasiliensis - árvore, em terreno de boa qualidade</v>
          </cell>
          <cell r="C1120" t="str">
            <v>UN</v>
          </cell>
          <cell r="D1120">
            <v>66.95</v>
          </cell>
          <cell r="E1120">
            <v>37408</v>
          </cell>
        </row>
        <row r="1121">
          <cell r="A1121" t="str">
            <v>90.A.186</v>
          </cell>
          <cell r="B1121" t="str">
            <v>GUABIROBA - Campomanesia xanthocarpa - árvore, em terreno de boa qualidade</v>
          </cell>
          <cell r="C1121" t="str">
            <v>UN</v>
          </cell>
          <cell r="D1121">
            <v>59.97</v>
          </cell>
          <cell r="E1121">
            <v>38718</v>
          </cell>
        </row>
        <row r="1122">
          <cell r="A1122" t="str">
            <v>90.A.187</v>
          </cell>
          <cell r="B1122" t="str">
            <v>GUANANDI - Calophyllum brasiliensis - árvore, em terreno de boa qualidade</v>
          </cell>
          <cell r="C1122" t="str">
            <v>UN</v>
          </cell>
          <cell r="D1122">
            <v>67.819999999999993</v>
          </cell>
          <cell r="E1122">
            <v>37408</v>
          </cell>
        </row>
        <row r="1123">
          <cell r="A1123" t="str">
            <v>90.A.188</v>
          </cell>
          <cell r="B1123" t="str">
            <v>GUARAIUVA - Securinega guaraiuva - árvore, em terreno de boa qualidade</v>
          </cell>
          <cell r="C1123" t="str">
            <v>UN</v>
          </cell>
          <cell r="D1123">
            <v>67.34</v>
          </cell>
          <cell r="E1123">
            <v>37408</v>
          </cell>
        </row>
        <row r="1124">
          <cell r="A1124" t="str">
            <v>90.A.189</v>
          </cell>
          <cell r="B1124" t="str">
            <v>JACARANDÁ DA BAHIA - Daubergia nigra - árvore em terreno de boa qualidade</v>
          </cell>
          <cell r="C1124" t="str">
            <v>UN</v>
          </cell>
          <cell r="D1124">
            <v>67.819999999999993</v>
          </cell>
          <cell r="E1124">
            <v>37408</v>
          </cell>
        </row>
        <row r="1125">
          <cell r="A1125" t="str">
            <v>90.A.190</v>
          </cell>
          <cell r="B1125" t="str">
            <v>JASMIM AMARELO - Jasminum mesmyl - arbusto, em terreno de boa qualidade</v>
          </cell>
          <cell r="C1125" t="str">
            <v>UN</v>
          </cell>
          <cell r="D1125">
            <v>9.91</v>
          </cell>
          <cell r="E1125">
            <v>38899</v>
          </cell>
        </row>
        <row r="1126">
          <cell r="A1126" t="str">
            <v>90.A.191</v>
          </cell>
          <cell r="B1126" t="str">
            <v>JENIPAPO - Jenipa americana - árvore, em terreno de boa qualidade</v>
          </cell>
          <cell r="C1126" t="str">
            <v>UN</v>
          </cell>
          <cell r="D1126">
            <v>62.82</v>
          </cell>
          <cell r="E1126">
            <v>37408</v>
          </cell>
        </row>
        <row r="1127">
          <cell r="A1127" t="str">
            <v>90.A.192</v>
          </cell>
          <cell r="B1127" t="str">
            <v>MAGNÓLIA BRANCA - Talauma ovata - árvore, em terreno de boa qualidade</v>
          </cell>
          <cell r="C1127" t="str">
            <v>UN</v>
          </cell>
          <cell r="D1127">
            <v>61.2</v>
          </cell>
          <cell r="E1127">
            <v>37408</v>
          </cell>
        </row>
        <row r="1128">
          <cell r="A1128" t="str">
            <v>90.A.193</v>
          </cell>
          <cell r="B1128" t="str">
            <v>PITANGA - Eugenia uniflora - árvore, em terreno de boa qualidade</v>
          </cell>
          <cell r="C1128" t="str">
            <v>UN</v>
          </cell>
          <cell r="D1128">
            <v>113.64</v>
          </cell>
          <cell r="E1128">
            <v>39083</v>
          </cell>
        </row>
        <row r="1129">
          <cell r="A1129" t="str">
            <v>90.A.194</v>
          </cell>
          <cell r="B1129" t="str">
            <v>SUINÃ - Erythrina falcata - árvore, em terreno de boa qualidade</v>
          </cell>
          <cell r="C1129" t="str">
            <v>UN</v>
          </cell>
          <cell r="D1129">
            <v>80.25</v>
          </cell>
          <cell r="E1129">
            <v>37408</v>
          </cell>
        </row>
        <row r="1130">
          <cell r="A1130" t="str">
            <v>90.A.195</v>
          </cell>
          <cell r="B1130" t="str">
            <v>TINGUI-PRETO - Dictyoloma vandellianum - árvore, em terreno de boa qualidade</v>
          </cell>
          <cell r="C1130" t="str">
            <v>UN</v>
          </cell>
          <cell r="D1130">
            <v>60.07</v>
          </cell>
          <cell r="E1130">
            <v>37408</v>
          </cell>
        </row>
        <row r="1131">
          <cell r="A1131" t="str">
            <v>90.A.196</v>
          </cell>
          <cell r="B1131" t="str">
            <v>UVAIA - Eugenia pyroformis - árvore, em terreno de boa qualidade</v>
          </cell>
          <cell r="C1131" t="str">
            <v>UN</v>
          </cell>
          <cell r="D1131">
            <v>61.23</v>
          </cell>
          <cell r="E1131">
            <v>38718</v>
          </cell>
        </row>
        <row r="1132">
          <cell r="A1132" t="str">
            <v>90.A.197</v>
          </cell>
          <cell r="B1132" t="str">
            <v>AÇAI - Euterpe oleracea - árvore, em terreno de boa qualidade</v>
          </cell>
          <cell r="C1132" t="str">
            <v>UN</v>
          </cell>
          <cell r="D1132">
            <v>51.13</v>
          </cell>
          <cell r="E1132">
            <v>36526</v>
          </cell>
        </row>
        <row r="1133">
          <cell r="A1133" t="str">
            <v>90.A.198</v>
          </cell>
          <cell r="B1133" t="str">
            <v>ANGELIM-AMARGOSO - árvore, em terreno de boa qualidade</v>
          </cell>
          <cell r="C1133" t="str">
            <v>UN</v>
          </cell>
          <cell r="D1133">
            <v>60.24</v>
          </cell>
          <cell r="E1133">
            <v>37408</v>
          </cell>
        </row>
        <row r="1134">
          <cell r="A1134" t="str">
            <v>90.A.199</v>
          </cell>
          <cell r="B1134" t="str">
            <v>ANGICO VERMELHO - árvore, em terreno de boa qualidade</v>
          </cell>
          <cell r="C1134" t="str">
            <v>UN</v>
          </cell>
          <cell r="D1134">
            <v>60.15</v>
          </cell>
          <cell r="E1134">
            <v>37408</v>
          </cell>
        </row>
        <row r="1135">
          <cell r="A1135" t="str">
            <v>90.A.200</v>
          </cell>
          <cell r="B1135" t="str">
            <v>BRACATINGA - Mimosa scabrella - árvore, em terreno de boa qualidade</v>
          </cell>
          <cell r="C1135" t="str">
            <v>UN</v>
          </cell>
          <cell r="D1135">
            <v>63.85</v>
          </cell>
          <cell r="E1135">
            <v>37408</v>
          </cell>
        </row>
        <row r="1136">
          <cell r="A1136" t="str">
            <v>90.A.201</v>
          </cell>
          <cell r="B1136" t="str">
            <v>CAMBOATÁ - Cupania vernalis - árvore, em terreno de boa qualidade</v>
          </cell>
          <cell r="C1136" t="str">
            <v>UN</v>
          </cell>
          <cell r="D1136">
            <v>64.75</v>
          </cell>
          <cell r="E1136">
            <v>37408</v>
          </cell>
        </row>
        <row r="1137">
          <cell r="A1137" t="str">
            <v>90.A.202</v>
          </cell>
          <cell r="B1137" t="str">
            <v>CANELA AMARELA - Nectandra lanceolata - árvore, em terreno de boa qualidade</v>
          </cell>
          <cell r="C1137" t="str">
            <v>UN</v>
          </cell>
          <cell r="D1137">
            <v>66.13</v>
          </cell>
          <cell r="E1137">
            <v>37408</v>
          </cell>
        </row>
        <row r="1138">
          <cell r="A1138" t="str">
            <v>90.A.203</v>
          </cell>
          <cell r="B1138" t="str">
            <v>CANELA PRETA - Ocotea catharinensis - árvore, em terreno de boa qualidade</v>
          </cell>
          <cell r="C1138" t="str">
            <v>UN</v>
          </cell>
          <cell r="D1138">
            <v>66.13</v>
          </cell>
          <cell r="E1138">
            <v>37408</v>
          </cell>
        </row>
        <row r="1139">
          <cell r="A1139" t="str">
            <v>90.A.204</v>
          </cell>
          <cell r="B1139" t="str">
            <v>CAPIXINGUI - Croton floribundus - árvore, em terreno de boa qualidade</v>
          </cell>
          <cell r="C1139" t="str">
            <v>UN</v>
          </cell>
          <cell r="D1139">
            <v>58.86</v>
          </cell>
          <cell r="E1139">
            <v>37408</v>
          </cell>
        </row>
        <row r="1140">
          <cell r="A1140" t="str">
            <v>90.A.205</v>
          </cell>
          <cell r="B1140" t="str">
            <v>CEREJEIRA DO RIO GRANDE - Myrcianthes edulis - árvore, em terreno de boa qualidade</v>
          </cell>
          <cell r="C1140" t="str">
            <v>UN</v>
          </cell>
          <cell r="D1140">
            <v>63.71</v>
          </cell>
          <cell r="E1140">
            <v>37408</v>
          </cell>
        </row>
        <row r="1141">
          <cell r="A1141" t="str">
            <v>90.A.206</v>
          </cell>
          <cell r="B1141" t="str">
            <v>CUVANTÃ / CAMBOATÃ - Cupania vernalis - árvore, em terreno de boa qualidade</v>
          </cell>
          <cell r="C1141" t="str">
            <v>UN</v>
          </cell>
          <cell r="D1141">
            <v>60.07</v>
          </cell>
          <cell r="E1141">
            <v>37408</v>
          </cell>
        </row>
        <row r="1142">
          <cell r="A1142" t="str">
            <v>90.A.207</v>
          </cell>
          <cell r="B1142" t="str">
            <v>FALSA-MURTA - Murraya exotica - árvore, em terreno de boa qualidade</v>
          </cell>
          <cell r="C1142" t="str">
            <v>UN</v>
          </cell>
          <cell r="D1142">
            <v>76.53</v>
          </cell>
          <cell r="E1142">
            <v>38108</v>
          </cell>
        </row>
        <row r="1143">
          <cell r="A1143" t="str">
            <v>90.A.208</v>
          </cell>
          <cell r="B1143" t="str">
            <v>GUAÇATONGA - Casearia sylvestris - árvore, em terreno de boa qualidade</v>
          </cell>
          <cell r="C1143" t="str">
            <v>UN</v>
          </cell>
          <cell r="D1143">
            <v>60.07</v>
          </cell>
          <cell r="E1143">
            <v>37408</v>
          </cell>
        </row>
        <row r="1144">
          <cell r="A1144" t="str">
            <v>90.A.209</v>
          </cell>
          <cell r="B1144" t="str">
            <v>GUARANTÃ - Esembeckia leiocarpa - árvore, em terreno de boa qualidade</v>
          </cell>
          <cell r="C1144" t="str">
            <v>UN</v>
          </cell>
          <cell r="D1144">
            <v>64.92</v>
          </cell>
          <cell r="E1144">
            <v>37408</v>
          </cell>
        </row>
        <row r="1145">
          <cell r="A1145" t="str">
            <v>90.A.210</v>
          </cell>
          <cell r="B1145" t="str">
            <v>GUATAMBÚ - Aspidosperma parvifolium - árvore, em terreno de boa qualidade</v>
          </cell>
          <cell r="C1145" t="str">
            <v>UN</v>
          </cell>
          <cell r="D1145">
            <v>60.07</v>
          </cell>
          <cell r="E1145">
            <v>37408</v>
          </cell>
        </row>
        <row r="1146">
          <cell r="A1146" t="str">
            <v>90.A.211</v>
          </cell>
          <cell r="B1146" t="str">
            <v>INGÁ - Inga uruguensis - árvore, em terreno de boa qualidade</v>
          </cell>
          <cell r="C1146" t="str">
            <v>UN</v>
          </cell>
          <cell r="D1146">
            <v>85.31</v>
          </cell>
          <cell r="E1146">
            <v>39083</v>
          </cell>
        </row>
        <row r="1147">
          <cell r="A1147" t="str">
            <v>90.A.212</v>
          </cell>
          <cell r="B1147" t="str">
            <v>IPÊ-BRANCO DO BREJO - Tabebuia dura - árvore, em terreno de boa qualidade</v>
          </cell>
          <cell r="C1147" t="str">
            <v>UN</v>
          </cell>
          <cell r="D1147">
            <v>75.11</v>
          </cell>
          <cell r="E1147">
            <v>38108</v>
          </cell>
        </row>
        <row r="1148">
          <cell r="A1148" t="str">
            <v>90.A.213</v>
          </cell>
          <cell r="B1148" t="str">
            <v>JACATIRÃO - Miconia cinnamomifolia - árvore, em terreno de boa qualidade</v>
          </cell>
          <cell r="C1148" t="str">
            <v>UN</v>
          </cell>
          <cell r="D1148">
            <v>67.34</v>
          </cell>
          <cell r="E1148">
            <v>37408</v>
          </cell>
        </row>
        <row r="1149">
          <cell r="A1149" t="str">
            <v>90.A.214</v>
          </cell>
          <cell r="B1149" t="str">
            <v>JABOTICABEIRA - Myrciaria trunciflora - árvore, em terreno de boa qualidade</v>
          </cell>
          <cell r="C1149" t="str">
            <v>UN</v>
          </cell>
          <cell r="D1149">
            <v>78.180000000000007</v>
          </cell>
          <cell r="E1149">
            <v>37408</v>
          </cell>
        </row>
        <row r="1150">
          <cell r="A1150" t="str">
            <v>90.A.215</v>
          </cell>
          <cell r="B1150" t="str">
            <v>lmurraya</v>
          </cell>
          <cell r="C1150" t="str">
            <v>UN</v>
          </cell>
          <cell r="D1150">
            <v>60.32</v>
          </cell>
          <cell r="E1150">
            <v>37408</v>
          </cell>
        </row>
        <row r="1151">
          <cell r="A1151" t="str">
            <v>90.A.216</v>
          </cell>
          <cell r="B1151" t="str">
            <v>PAU-JACARÉ - Piptadenia gonoacantha - árvore, em terreno de boa qualidade</v>
          </cell>
          <cell r="C1151" t="str">
            <v>UN</v>
          </cell>
          <cell r="D1151">
            <v>74.12</v>
          </cell>
          <cell r="E1151">
            <v>37408</v>
          </cell>
        </row>
        <row r="1152">
          <cell r="A1152" t="str">
            <v>90.A.217</v>
          </cell>
          <cell r="B1152" t="str">
            <v>PAU-PEREIRA - Platycyamus regnellii - árvore, em terreno de boa qualidade</v>
          </cell>
          <cell r="C1152" t="str">
            <v>UN</v>
          </cell>
          <cell r="D1152">
            <v>67.34</v>
          </cell>
          <cell r="E1152">
            <v>37408</v>
          </cell>
        </row>
        <row r="1153">
          <cell r="A1153" t="str">
            <v>90.A.218</v>
          </cell>
          <cell r="B1153" t="str">
            <v>SUCUPIRA-PRETA - Bowdichia virgilioides - árvore, em terreno de boa qualidade</v>
          </cell>
          <cell r="C1153" t="str">
            <v>UN</v>
          </cell>
          <cell r="D1153">
            <v>57.98</v>
          </cell>
          <cell r="E1153">
            <v>37408</v>
          </cell>
        </row>
        <row r="1154">
          <cell r="A1154" t="str">
            <v>90.A.219</v>
          </cell>
          <cell r="B1154" t="str">
            <v>TIMBÓ - Ateleia glazioveana - árvore, em terreno de boa qualidade</v>
          </cell>
          <cell r="C1154" t="str">
            <v>UN</v>
          </cell>
          <cell r="D1154">
            <v>60.07</v>
          </cell>
          <cell r="E1154">
            <v>37408</v>
          </cell>
        </row>
        <row r="1155">
          <cell r="A1155" t="str">
            <v>90.A.220</v>
          </cell>
          <cell r="B1155" t="str">
            <v>CARRAPATEIRA - Metrodoria nigra - árvore, em terreno de boa qualidade</v>
          </cell>
          <cell r="C1155" t="str">
            <v>UN</v>
          </cell>
          <cell r="D1155">
            <v>60.07</v>
          </cell>
          <cell r="E1155">
            <v>37408</v>
          </cell>
        </row>
        <row r="1156">
          <cell r="A1156" t="str">
            <v>90.A.221</v>
          </cell>
          <cell r="B1156" t="str">
            <v>JACARANDÁ-PAULISTA - Jacaranda mimosaefolia - árvore, em terreno de boa qualidade PASSOU P/ A TABELA 33- 18.02.30</v>
          </cell>
          <cell r="C1156" t="str">
            <v>UN</v>
          </cell>
          <cell r="D1156">
            <v>84.99</v>
          </cell>
          <cell r="E1156">
            <v>38108</v>
          </cell>
        </row>
        <row r="1157">
          <cell r="A1157" t="str">
            <v>90.A.222</v>
          </cell>
          <cell r="B1157" t="str">
            <v>PITOMBEIRA - Talisia esculenta - árvore, em terreno de boa qualidade</v>
          </cell>
          <cell r="C1157" t="str">
            <v>UN</v>
          </cell>
          <cell r="D1157">
            <v>57.98</v>
          </cell>
          <cell r="E1157">
            <v>37408</v>
          </cell>
        </row>
        <row r="1158">
          <cell r="A1158" t="str">
            <v>90.A.223</v>
          </cell>
          <cell r="B1158" t="str">
            <v>PINDAUBUNA - Xylopia brasiliensis - árvore, em terreno de boa qualidade</v>
          </cell>
          <cell r="C1158" t="str">
            <v>UN</v>
          </cell>
          <cell r="D1158">
            <v>67.34</v>
          </cell>
          <cell r="E1158">
            <v>37408</v>
          </cell>
        </row>
        <row r="1159">
          <cell r="A1159" t="str">
            <v>90.A.224</v>
          </cell>
          <cell r="B1159" t="str">
            <v>PINDAIBA - Xylopia ermaginata - árvore, em terreno de boa qualidade</v>
          </cell>
          <cell r="C1159" t="str">
            <v>UN</v>
          </cell>
          <cell r="D1159">
            <v>57.98</v>
          </cell>
          <cell r="E1159">
            <v>37408</v>
          </cell>
        </row>
        <row r="1160">
          <cell r="A1160" t="str">
            <v>90.A.225</v>
          </cell>
          <cell r="B1160" t="str">
            <v>PINDAUVUNA - Styrax pohlii - árvore, em terreno de boa qualidade</v>
          </cell>
          <cell r="C1160" t="str">
            <v>UN</v>
          </cell>
          <cell r="D1160">
            <v>67.34</v>
          </cell>
          <cell r="E1160">
            <v>37408</v>
          </cell>
        </row>
        <row r="1161">
          <cell r="A1161" t="str">
            <v>90.A.226</v>
          </cell>
          <cell r="B1161" t="str">
            <v>BRANQUILHO - Sebastiana commersoniana - árvore, em terreno de boa qualidade</v>
          </cell>
          <cell r="C1161" t="str">
            <v>UN</v>
          </cell>
          <cell r="D1161">
            <v>60.07</v>
          </cell>
          <cell r="E1161">
            <v>37408</v>
          </cell>
        </row>
        <row r="1162">
          <cell r="A1162" t="str">
            <v>90.A.227</v>
          </cell>
          <cell r="B1162" t="str">
            <v>SAPUCAINHA - Carpotroche brasiliensis - árvore, em terreno de boa qualidade</v>
          </cell>
          <cell r="C1162" t="str">
            <v>UN</v>
          </cell>
          <cell r="D1162">
            <v>60.56</v>
          </cell>
          <cell r="E1162">
            <v>37408</v>
          </cell>
        </row>
        <row r="1163">
          <cell r="A1163" t="str">
            <v>90.A.228</v>
          </cell>
          <cell r="B1163" t="str">
            <v>MARAVILHA - Mirabilis jalapa - arbusto, em terreno de boa qualidade</v>
          </cell>
          <cell r="C1163" t="str">
            <v>UN</v>
          </cell>
          <cell r="D1163">
            <v>13.82</v>
          </cell>
          <cell r="E1163">
            <v>37408</v>
          </cell>
        </row>
        <row r="1164">
          <cell r="A1164" t="str">
            <v>90.A.229</v>
          </cell>
          <cell r="B1164" t="str">
            <v>FLAMBOYANT-ANÃO - Caesalpina pulcherrima - árvore, em terreno de boa qualidade</v>
          </cell>
          <cell r="C1164" t="str">
            <v>UN</v>
          </cell>
          <cell r="D1164">
            <v>65.16</v>
          </cell>
          <cell r="E1164">
            <v>37408</v>
          </cell>
        </row>
        <row r="1165">
          <cell r="A1165" t="str">
            <v>90.A.230</v>
          </cell>
          <cell r="B1165" t="str">
            <v>IPÊ-AMARELO - Tabebuia vellosoi - árvore, em terreno de boa qualidade</v>
          </cell>
          <cell r="C1165" t="str">
            <v>UN</v>
          </cell>
          <cell r="D1165">
            <v>55.62</v>
          </cell>
          <cell r="E1165">
            <v>37408</v>
          </cell>
        </row>
        <row r="1166">
          <cell r="A1166" t="str">
            <v>90.A.231</v>
          </cell>
          <cell r="B1166" t="str">
            <v>JACARANDÁ - Jacaranda acutifolia hum &amp; bompl - árvore,  em terreno de boa qualidade</v>
          </cell>
          <cell r="C1166" t="str">
            <v>UN</v>
          </cell>
          <cell r="D1166">
            <v>61.2</v>
          </cell>
          <cell r="E1166">
            <v>37408</v>
          </cell>
        </row>
        <row r="1167">
          <cell r="A1167" t="str">
            <v>90.A.232</v>
          </cell>
          <cell r="B1167" t="str">
            <v>FALSO-BARBATIMÃO - Cassia leptophyla - árvore, em terreno de boa qualidade</v>
          </cell>
          <cell r="C1167" t="str">
            <v>UN</v>
          </cell>
          <cell r="D1167">
            <v>94.31</v>
          </cell>
          <cell r="E1167">
            <v>39083</v>
          </cell>
        </row>
        <row r="1168">
          <cell r="A1168" t="str">
            <v>90.A.233</v>
          </cell>
          <cell r="B1168" t="str">
            <v>CANUDO DE PITO - Senna bicapsularis - árvore, em terreno de boa qualidade</v>
          </cell>
          <cell r="C1168" t="str">
            <v>UN</v>
          </cell>
          <cell r="D1168">
            <v>52.23</v>
          </cell>
          <cell r="E1168">
            <v>37408</v>
          </cell>
        </row>
        <row r="1169">
          <cell r="A1169" t="str">
            <v>90.A.234</v>
          </cell>
          <cell r="B1169" t="str">
            <v>CANUDO DE PITO - Carpotroche brasiliensis - árvore, em terreno de boa qualidade</v>
          </cell>
          <cell r="C1169" t="str">
            <v>UN</v>
          </cell>
          <cell r="D1169">
            <v>53.46</v>
          </cell>
          <cell r="E1169">
            <v>37408</v>
          </cell>
        </row>
        <row r="1170">
          <cell r="A1170" t="str">
            <v>90.A.235</v>
          </cell>
          <cell r="B1170" t="str">
            <v>IXORIA - Ixoria coccinea - arbusto, em terreno de boa qualidade</v>
          </cell>
          <cell r="C1170" t="str">
            <v>UN</v>
          </cell>
          <cell r="D1170">
            <v>15.87</v>
          </cell>
          <cell r="E1170">
            <v>37408</v>
          </cell>
        </row>
        <row r="1171">
          <cell r="A1171" t="str">
            <v>90.A.236</v>
          </cell>
          <cell r="B1171" t="str">
            <v>IPOMEA - Ipomea cairica - arbusto, em terreno de boa qualidade</v>
          </cell>
          <cell r="C1171" t="str">
            <v>UN</v>
          </cell>
          <cell r="D1171">
            <v>16.41</v>
          </cell>
          <cell r="E1171">
            <v>38899</v>
          </cell>
        </row>
        <row r="1172">
          <cell r="A1172" t="str">
            <v>90.A.237</v>
          </cell>
          <cell r="B1172" t="str">
            <v>GUAIMBÉ - Philodendron selloum - arbusto, em terreno de boa qualidade</v>
          </cell>
          <cell r="C1172" t="str">
            <v>UN</v>
          </cell>
          <cell r="D1172">
            <v>10.94</v>
          </cell>
          <cell r="E1172">
            <v>37408</v>
          </cell>
        </row>
        <row r="1173">
          <cell r="A1173" t="str">
            <v>90.A.238</v>
          </cell>
          <cell r="B1173" t="str">
            <v>PAU DE INCENSO - Pittosporum tobira - arbusto,  em terreno de boa qualidade</v>
          </cell>
          <cell r="C1173" t="str">
            <v>UN</v>
          </cell>
          <cell r="D1173">
            <v>17.53</v>
          </cell>
          <cell r="E1173">
            <v>37408</v>
          </cell>
        </row>
        <row r="1174">
          <cell r="A1174" t="str">
            <v>90.A.239</v>
          </cell>
          <cell r="B1174" t="str">
            <v>CAPIM DOS PAMPAS - Cortadeira selloana - arbusto, em terreno de boa qualidade</v>
          </cell>
          <cell r="C1174" t="str">
            <v>UN</v>
          </cell>
          <cell r="D1174">
            <v>16.399999999999999</v>
          </cell>
          <cell r="E1174">
            <v>37408</v>
          </cell>
        </row>
        <row r="1175">
          <cell r="A1175" t="str">
            <v>90.A.240</v>
          </cell>
          <cell r="B1175" t="str">
            <v xml:space="preserve">ORELHA DE URSO - Tibouchina grandifolia - arbusto, em terreno de boa qualidade                                                       </v>
          </cell>
          <cell r="C1175" t="str">
            <v>UN</v>
          </cell>
          <cell r="D1175">
            <v>17.89</v>
          </cell>
          <cell r="E1175">
            <v>39083</v>
          </cell>
        </row>
        <row r="1176">
          <cell r="A1176" t="str">
            <v>90.A.241</v>
          </cell>
          <cell r="B1176" t="str">
            <v>CLORÓFITO - Chlophytum comosum  - forração, em terreno de boa qualidade,  cada 30 cm</v>
          </cell>
          <cell r="C1176" t="str">
            <v>M2</v>
          </cell>
          <cell r="D1176">
            <v>17.82</v>
          </cell>
          <cell r="E1176">
            <v>38108</v>
          </cell>
        </row>
        <row r="1177">
          <cell r="A1177" t="str">
            <v>90.A.242</v>
          </cell>
          <cell r="B1177" t="str">
            <v>CÁSSIA DOURADA - Senna polyphylla - árvore, em terreno de boa qualidade</v>
          </cell>
          <cell r="C1177" t="str">
            <v>UN</v>
          </cell>
          <cell r="D1177">
            <v>62.74</v>
          </cell>
          <cell r="E1177">
            <v>37408</v>
          </cell>
        </row>
        <row r="1178">
          <cell r="A1178" t="str">
            <v>90.A.243</v>
          </cell>
          <cell r="B1178" t="str">
            <v>PIRACANTA - Piracantha tortuncana - arbusto, em terreno de boa qualidade</v>
          </cell>
          <cell r="C1178" t="str">
            <v>UN</v>
          </cell>
          <cell r="D1178">
            <v>12.19</v>
          </cell>
          <cell r="E1178">
            <v>37408</v>
          </cell>
        </row>
        <row r="1179">
          <cell r="A1179" t="str">
            <v>90.A.244</v>
          </cell>
          <cell r="B1179" t="str">
            <v>MARANTA CINZA - Ctenanthe setosa - forração, em terreno de boa qualidade,  cada 20 cm</v>
          </cell>
          <cell r="C1179" t="str">
            <v>M2</v>
          </cell>
          <cell r="D1179">
            <v>21.97</v>
          </cell>
          <cell r="E1179">
            <v>37408</v>
          </cell>
        </row>
        <row r="1180">
          <cell r="A1180" t="str">
            <v>90.A.245</v>
          </cell>
          <cell r="B1180" t="str">
            <v xml:space="preserve">ORELHA DE ONÇA - Tibouchina holoseiricea - arbusto, em terreno de boa qualidade                                                       </v>
          </cell>
          <cell r="C1180" t="str">
            <v>UN</v>
          </cell>
          <cell r="D1180">
            <v>11.49</v>
          </cell>
          <cell r="E1180">
            <v>37408</v>
          </cell>
        </row>
        <row r="1181">
          <cell r="A1181" t="str">
            <v>90.A.246</v>
          </cell>
          <cell r="B1181" t="str">
            <v>EQUISETUM - Equisetum giganteum - planta aquática</v>
          </cell>
          <cell r="C1181" t="str">
            <v>DZ</v>
          </cell>
          <cell r="D1181">
            <v>18.260000000000002</v>
          </cell>
          <cell r="E1181">
            <v>37408</v>
          </cell>
        </row>
        <row r="1182">
          <cell r="A1182" t="str">
            <v>90.A.247</v>
          </cell>
          <cell r="B1182" t="str">
            <v>RAINHA-DOS-LAGOS - Pontederea sp - planta aquática</v>
          </cell>
          <cell r="C1182" t="str">
            <v>DZ</v>
          </cell>
          <cell r="D1182">
            <v>46.94</v>
          </cell>
          <cell r="E1182">
            <v>37408</v>
          </cell>
        </row>
        <row r="1183">
          <cell r="A1183" t="str">
            <v>90.A.248</v>
          </cell>
          <cell r="B1183" t="str">
            <v>SAGITÁRIA - Sagitária sp - planta aquática</v>
          </cell>
          <cell r="C1183" t="str">
            <v>DZ</v>
          </cell>
          <cell r="D1183">
            <v>41.18</v>
          </cell>
          <cell r="E1183">
            <v>37408</v>
          </cell>
        </row>
        <row r="1184">
          <cell r="A1184" t="str">
            <v>90.A.249</v>
          </cell>
          <cell r="B1184" t="str">
            <v>SAMAMBAIA - Blechnum brasiliensis - planta aquática</v>
          </cell>
          <cell r="C1184" t="str">
            <v>DZ</v>
          </cell>
          <cell r="D1184">
            <v>46.99</v>
          </cell>
          <cell r="E1184">
            <v>37408</v>
          </cell>
        </row>
        <row r="1185">
          <cell r="A1185" t="str">
            <v>90.A.250</v>
          </cell>
          <cell r="B1185" t="str">
            <v>TABOA - Typha dominguensis - planta aquática</v>
          </cell>
          <cell r="C1185" t="str">
            <v>DZ</v>
          </cell>
          <cell r="D1185">
            <v>19.100000000000001</v>
          </cell>
          <cell r="E1185">
            <v>37408</v>
          </cell>
        </row>
        <row r="1186">
          <cell r="A1186" t="str">
            <v>90.A.251</v>
          </cell>
          <cell r="B1186" t="str">
            <v>Fornecimento e aplicação de seixo rolado</v>
          </cell>
          <cell r="C1186" t="str">
            <v>M3</v>
          </cell>
          <cell r="D1186">
            <v>221.85</v>
          </cell>
          <cell r="E1186">
            <v>36526</v>
          </cell>
        </row>
        <row r="1187">
          <cell r="A1187" t="str">
            <v>90.A.252</v>
          </cell>
          <cell r="B1187" t="str">
            <v>ALFENEIRO - Ligustrum lucidum - árvore, em terreno de boa qualidade PASSOU P/ A TABELA 33 - 18.02.05</v>
          </cell>
          <cell r="C1187" t="str">
            <v>UN</v>
          </cell>
          <cell r="D1187">
            <v>53.93</v>
          </cell>
          <cell r="E1187">
            <v>38108</v>
          </cell>
        </row>
        <row r="1188">
          <cell r="A1188" t="str">
            <v>90.A.253</v>
          </cell>
          <cell r="B1188" t="str">
            <v>CHORÃO / SALGUEIRO - Salyx babylonica - árvore, em terreno de boa qualidade</v>
          </cell>
          <cell r="C1188" t="str">
            <v>UN</v>
          </cell>
          <cell r="D1188">
            <v>82.47</v>
          </cell>
          <cell r="E1188">
            <v>38108</v>
          </cell>
        </row>
        <row r="1189">
          <cell r="A1189" t="str">
            <v>90.A.254</v>
          </cell>
          <cell r="B1189" t="str">
            <v>PINHEIRO - Pinnus elliotis - árvore, em terreno de boa qualidade PASSOU P/ A TABELA 33- 18.02.42</v>
          </cell>
          <cell r="C1189" t="str">
            <v>UN</v>
          </cell>
          <cell r="D1189">
            <v>84.99</v>
          </cell>
          <cell r="E1189">
            <v>38108</v>
          </cell>
        </row>
        <row r="1190">
          <cell r="A1190" t="str">
            <v>90.A.255</v>
          </cell>
          <cell r="B1190" t="str">
            <v>PAU DE CIGARRA - Senna multijuga - árvore,  em terreno de boa qualidade</v>
          </cell>
          <cell r="C1190" t="str">
            <v>UN</v>
          </cell>
          <cell r="D1190">
            <v>79.44</v>
          </cell>
          <cell r="E1190">
            <v>37408</v>
          </cell>
        </row>
        <row r="1191">
          <cell r="A1191" t="str">
            <v>90.A.256</v>
          </cell>
          <cell r="B1191" t="str">
            <v>CAMARÃO - Beloperone guttata - arbusto, em terreno de boa qualidade</v>
          </cell>
          <cell r="C1191" t="str">
            <v>UN</v>
          </cell>
          <cell r="D1191">
            <v>8.9499999999999993</v>
          </cell>
          <cell r="E1191">
            <v>37408</v>
          </cell>
        </row>
        <row r="1192">
          <cell r="A1192" t="str">
            <v>90.A.257</v>
          </cell>
          <cell r="B1192" t="str">
            <v>ANGICO BRANCO - Albizia polycephala - árvore, em terreno de boa qualidade</v>
          </cell>
          <cell r="C1192" t="str">
            <v>UN</v>
          </cell>
          <cell r="D1192">
            <v>56.78</v>
          </cell>
          <cell r="E1192">
            <v>37408</v>
          </cell>
        </row>
        <row r="1193">
          <cell r="A1193" t="str">
            <v>90.A.258</v>
          </cell>
          <cell r="B1193" t="str">
            <v>CEDRO DO BREJO - Cedrela odorata - árvore, em terreno de boa qualidade</v>
          </cell>
          <cell r="C1193" t="str">
            <v>UN</v>
          </cell>
          <cell r="D1193">
            <v>57.01</v>
          </cell>
          <cell r="E1193">
            <v>37408</v>
          </cell>
        </row>
        <row r="1194">
          <cell r="A1194" t="str">
            <v>90.A.259</v>
          </cell>
          <cell r="B1194" t="str">
            <v>CAPIM CHORÃO - Eragrotes curvula - forração, em terreno de boa qualidade</v>
          </cell>
          <cell r="C1194" t="str">
            <v>M2</v>
          </cell>
          <cell r="D1194">
            <v>5.37</v>
          </cell>
          <cell r="E1194">
            <v>37408</v>
          </cell>
        </row>
        <row r="1195">
          <cell r="A1195" t="str">
            <v>90.A.260</v>
          </cell>
          <cell r="B1195" t="str">
            <v>FIGUEIRA - Ficus benjamina - árvore em terreno de boa qualidade PASSOU P/ A TABELA 33- 18.02.17</v>
          </cell>
          <cell r="C1195" t="str">
            <v>UN</v>
          </cell>
          <cell r="D1195">
            <v>78.3</v>
          </cell>
          <cell r="E1195">
            <v>38108</v>
          </cell>
        </row>
        <row r="1196">
          <cell r="A1196" t="str">
            <v>90.A.261</v>
          </cell>
          <cell r="B1196" t="str">
            <v>PALMEIRA CARIOTA - Cariota urens - palmeira, em terreno de boa qualidade</v>
          </cell>
          <cell r="C1196" t="str">
            <v>UN</v>
          </cell>
          <cell r="D1196">
            <v>75.790000000000006</v>
          </cell>
          <cell r="E1196">
            <v>37408</v>
          </cell>
        </row>
        <row r="1197">
          <cell r="A1197" t="str">
            <v>90.A.262</v>
          </cell>
          <cell r="B1197" t="str">
            <v>CORDILINE (BABY) - Cordyline terminalis - arbusto, em terreno de boa qualidade</v>
          </cell>
          <cell r="C1197" t="str">
            <v>UN</v>
          </cell>
          <cell r="D1197">
            <v>20.98</v>
          </cell>
          <cell r="E1197">
            <v>38718</v>
          </cell>
        </row>
        <row r="1198">
          <cell r="A1198" t="str">
            <v>90.A.263</v>
          </cell>
          <cell r="B1198" t="str">
            <v>ALPÍNEA - Alpinea sp - arbusto, em terreno de boa  qualidade</v>
          </cell>
          <cell r="C1198" t="str">
            <v>UN</v>
          </cell>
          <cell r="D1198">
            <v>12</v>
          </cell>
          <cell r="E1198">
            <v>37408</v>
          </cell>
        </row>
        <row r="1199">
          <cell r="A1199" t="str">
            <v>90.A.264</v>
          </cell>
          <cell r="B1199" t="str">
            <v>CTENANTE - Ctenante oppnimaniana - arbusto, em terreno de boa qualidade</v>
          </cell>
          <cell r="C1199" t="str">
            <v>UN</v>
          </cell>
          <cell r="D1199">
            <v>13.98</v>
          </cell>
          <cell r="E1199">
            <v>37408</v>
          </cell>
        </row>
        <row r="1200">
          <cell r="A1200" t="str">
            <v>90.A.265</v>
          </cell>
          <cell r="B1200" t="str">
            <v>COREOPSIS - Coreopsis lanceolata - arbusto, em terreno de boa qualidade</v>
          </cell>
          <cell r="C1200" t="str">
            <v>UN</v>
          </cell>
          <cell r="D1200">
            <v>6.62</v>
          </cell>
          <cell r="E1200">
            <v>38718</v>
          </cell>
        </row>
        <row r="1201">
          <cell r="A1201" t="str">
            <v>90.A.266</v>
          </cell>
          <cell r="B1201" t="str">
            <v>BRASSAIA - Brassaia actinothylla - arbusto, em terreno de boa qualidade</v>
          </cell>
          <cell r="C1201" t="str">
            <v>UN</v>
          </cell>
          <cell r="D1201">
            <v>13.27</v>
          </cell>
          <cell r="E1201">
            <v>37408</v>
          </cell>
        </row>
        <row r="1202">
          <cell r="A1202" t="str">
            <v>90.A.267</v>
          </cell>
          <cell r="B1202" t="str">
            <v>CAPIM CIDREIRA - Andropogon schoenanthus - forração, em terreno de boa qualidade</v>
          </cell>
          <cell r="C1202" t="str">
            <v>M2</v>
          </cell>
          <cell r="D1202">
            <v>5.37</v>
          </cell>
          <cell r="E1202">
            <v>37408</v>
          </cell>
        </row>
        <row r="1203">
          <cell r="A1203" t="str">
            <v>90.A.268</v>
          </cell>
          <cell r="B1203" t="str">
            <v>ALECRIM DE CAMPINAS - Holacalix glazziovii - árvore, em terreno de boa qualidade PASSOU P/ A TABELA 33- 18.02.03</v>
          </cell>
          <cell r="C1203" t="str">
            <v>UN</v>
          </cell>
          <cell r="D1203">
            <v>83.93</v>
          </cell>
          <cell r="E1203">
            <v>38108</v>
          </cell>
        </row>
        <row r="1204">
          <cell r="A1204" t="str">
            <v>90.A.269</v>
          </cell>
          <cell r="B1204" t="str">
            <v>CANELA SASSAFRÁS - Ocotea pretiosa - árvore, em terreno de boa qualidade</v>
          </cell>
          <cell r="C1204" t="str">
            <v>UN</v>
          </cell>
          <cell r="D1204">
            <v>67.34</v>
          </cell>
          <cell r="E1204">
            <v>37408</v>
          </cell>
        </row>
        <row r="1205">
          <cell r="A1205" t="str">
            <v>90.A.270</v>
          </cell>
          <cell r="B1205" t="str">
            <v>CÁSSIA IMPERIAL - Cassia fistula - árvore, em terreno de boa qualidade</v>
          </cell>
          <cell r="C1205" t="str">
            <v>UN</v>
          </cell>
          <cell r="D1205">
            <v>62.74</v>
          </cell>
          <cell r="E1205">
            <v>37408</v>
          </cell>
        </row>
        <row r="1206">
          <cell r="A1206" t="str">
            <v>90.A.271</v>
          </cell>
          <cell r="B1206" t="str">
            <v>POINSETIA - Euphorbia pulchemma wild - arbusto, em terreno de boa qualidade</v>
          </cell>
          <cell r="C1206" t="str">
            <v>UN</v>
          </cell>
          <cell r="D1206">
            <v>11.67</v>
          </cell>
          <cell r="E1206">
            <v>37408</v>
          </cell>
        </row>
        <row r="1207">
          <cell r="A1207" t="str">
            <v>90.A.272</v>
          </cell>
          <cell r="B1207" t="str">
            <v>AGAPANTO - Agapanthus umbelattos - forração, em terreno de boa qualidade</v>
          </cell>
          <cell r="C1207" t="str">
            <v>M2</v>
          </cell>
          <cell r="D1207">
            <v>13.7</v>
          </cell>
          <cell r="E1207">
            <v>36526</v>
          </cell>
        </row>
        <row r="1208">
          <cell r="A1208" t="str">
            <v>90.A.273</v>
          </cell>
          <cell r="B1208" t="str">
            <v>FLAMBOYANT - Poinsiana regia - árvore, em terreno de boa qualidade</v>
          </cell>
          <cell r="C1208" t="str">
            <v>UN</v>
          </cell>
          <cell r="D1208">
            <v>85.77</v>
          </cell>
          <cell r="E1208">
            <v>38108</v>
          </cell>
        </row>
        <row r="1209">
          <cell r="A1209" t="str">
            <v>90.A.274</v>
          </cell>
          <cell r="B1209" t="str">
            <v>UNHA-DE-VACA - Bauhinia purpurea - árvore, em terreno de boa qualidade</v>
          </cell>
          <cell r="C1209" t="str">
            <v>UN</v>
          </cell>
          <cell r="D1209">
            <v>38.06</v>
          </cell>
          <cell r="E1209">
            <v>36526</v>
          </cell>
        </row>
        <row r="1210">
          <cell r="A1210" t="str">
            <v>90.A.275</v>
          </cell>
          <cell r="B1210" t="str">
            <v xml:space="preserve">ALELUIA / CASSIA - Cassia macranthera -árvore, em terreno de boa qualidade </v>
          </cell>
          <cell r="C1210" t="str">
            <v>UN</v>
          </cell>
          <cell r="D1210">
            <v>45.22</v>
          </cell>
          <cell r="E1210">
            <v>36526</v>
          </cell>
        </row>
        <row r="1211">
          <cell r="A1211" t="str">
            <v>90.A.276</v>
          </cell>
          <cell r="B1211" t="str">
            <v>ALELUIA - Cassia speciosa - árvore, em terreno de boa qualidade</v>
          </cell>
          <cell r="C1211" t="str">
            <v>UN</v>
          </cell>
          <cell r="D1211">
            <v>45.22</v>
          </cell>
          <cell r="E1211">
            <v>36526</v>
          </cell>
        </row>
        <row r="1212">
          <cell r="A1212" t="str">
            <v>90.A.277</v>
          </cell>
          <cell r="B1212" t="str">
            <v>CANELA SASSAFRÁS - Ocotea odorifera - árvore, em terreno de boa qualidade</v>
          </cell>
          <cell r="C1212" t="str">
            <v>UN</v>
          </cell>
          <cell r="D1212">
            <v>45.42</v>
          </cell>
          <cell r="E1212">
            <v>36526</v>
          </cell>
        </row>
        <row r="1213">
          <cell r="A1213" t="str">
            <v>90.A.278</v>
          </cell>
          <cell r="B1213" t="str">
            <v>ALAMANDA ARBUSTIVA - Alamanda nerifolia - arbusto, em terreno de boa qualidade</v>
          </cell>
          <cell r="C1213" t="str">
            <v>UN</v>
          </cell>
          <cell r="D1213">
            <v>8.7899999999999991</v>
          </cell>
          <cell r="E1213">
            <v>36526</v>
          </cell>
        </row>
        <row r="1214">
          <cell r="A1214" t="str">
            <v>90.A.279</v>
          </cell>
          <cell r="B1214" t="str">
            <v>HELICONIA - Heliconia lasthispatha - arbusto, em terreno de boa qualidade</v>
          </cell>
          <cell r="C1214" t="str">
            <v>UN</v>
          </cell>
          <cell r="D1214">
            <v>24.74</v>
          </cell>
          <cell r="E1214">
            <v>38718</v>
          </cell>
        </row>
        <row r="1215">
          <cell r="A1215" t="str">
            <v>90.A.280</v>
          </cell>
          <cell r="B1215" t="str">
            <v>QUARESMEIRA ARBUSTIVA - Tibouchina forthergillae - arbusto, em terreno de boa qualidade</v>
          </cell>
          <cell r="C1215" t="str">
            <v>UN</v>
          </cell>
          <cell r="D1215">
            <v>8.7899999999999991</v>
          </cell>
          <cell r="E1215">
            <v>36526</v>
          </cell>
        </row>
        <row r="1216">
          <cell r="A1216" t="str">
            <v>90.A.281</v>
          </cell>
          <cell r="B1216" t="str">
            <v>QUARESMEIRA ARBUSTIVA - Tibouchina semidecandra - arbusto, em terreno de boa qualidade</v>
          </cell>
          <cell r="C1216" t="str">
            <v>UN</v>
          </cell>
          <cell r="D1216">
            <v>8.7899999999999991</v>
          </cell>
          <cell r="E1216">
            <v>36526</v>
          </cell>
        </row>
        <row r="1217">
          <cell r="A1217" t="str">
            <v>90.A.282</v>
          </cell>
          <cell r="B1217" t="str">
            <v>UVA JAPONESA - Hovenia dulcis - árvore, em terreno de boa qualidade</v>
          </cell>
          <cell r="C1217" t="str">
            <v>UN</v>
          </cell>
          <cell r="D1217">
            <v>60.05</v>
          </cell>
          <cell r="E1217">
            <v>37408</v>
          </cell>
        </row>
        <row r="1218">
          <cell r="A1218" t="str">
            <v>90.A.283</v>
          </cell>
          <cell r="B1218" t="str">
            <v>PINGO DE OURO - Duranta repens - forração, em terreno de boa qualidade</v>
          </cell>
          <cell r="C1218" t="str">
            <v>M2</v>
          </cell>
          <cell r="D1218">
            <v>13.47</v>
          </cell>
          <cell r="E1218">
            <v>39083</v>
          </cell>
        </row>
        <row r="1219">
          <cell r="A1219" t="str">
            <v>90.A.284</v>
          </cell>
          <cell r="B1219" t="str">
            <v>MORÉIA-BICOLOR - Dietes bicolor - forração, em terreno de boa qualidade, c/ 80 CM</v>
          </cell>
          <cell r="C1219" t="str">
            <v>M2</v>
          </cell>
          <cell r="D1219">
            <v>10.82</v>
          </cell>
          <cell r="E1219">
            <v>36526</v>
          </cell>
        </row>
        <row r="1220">
          <cell r="A1220" t="str">
            <v>90.A.285</v>
          </cell>
          <cell r="B1220" t="str">
            <v>CINAMOMO - Melia azedarach - árvore, em terreno de boa qualidade</v>
          </cell>
          <cell r="C1220" t="str">
            <v>UN</v>
          </cell>
          <cell r="D1220">
            <v>57.61</v>
          </cell>
          <cell r="E1220">
            <v>37408</v>
          </cell>
        </row>
        <row r="1221">
          <cell r="A1221" t="str">
            <v>90.A.286</v>
          </cell>
          <cell r="B1221" t="str">
            <v>NINFEA - Nymphaea rudgeana - planta aquática</v>
          </cell>
          <cell r="C1221" t="str">
            <v>UN</v>
          </cell>
          <cell r="D1221">
            <v>35.5</v>
          </cell>
          <cell r="E1221">
            <v>37408</v>
          </cell>
        </row>
        <row r="1222">
          <cell r="A1222" t="str">
            <v>90.A.287</v>
          </cell>
          <cell r="B1222" t="str">
            <v>MONSTERA / COSTELA DE ADÃO - Monstera deliciosa - forração em terreno de boa qualidade, a cada 1,0 m</v>
          </cell>
          <cell r="C1222" t="str">
            <v>UN</v>
          </cell>
          <cell r="D1222">
            <v>14.82</v>
          </cell>
          <cell r="E1222">
            <v>38899</v>
          </cell>
        </row>
        <row r="1223">
          <cell r="A1223" t="str">
            <v>90.A.288</v>
          </cell>
          <cell r="B1223" t="str">
            <v>FALSA-IRIS - Morea iridioides - forração em terreno de boa qualidade, a cada 35 cm</v>
          </cell>
          <cell r="C1223" t="str">
            <v>M2</v>
          </cell>
          <cell r="D1223">
            <v>8.4700000000000006</v>
          </cell>
          <cell r="E1223">
            <v>37408</v>
          </cell>
        </row>
        <row r="1224">
          <cell r="A1224" t="str">
            <v>90.A.289</v>
          </cell>
          <cell r="B1224" t="str">
            <v>PROTETOR DE ÁRVORES "ARGOLAS" DET. PR-04</v>
          </cell>
          <cell r="C1224" t="str">
            <v>UN</v>
          </cell>
          <cell r="D1224">
            <v>127.67</v>
          </cell>
          <cell r="E1224">
            <v>37408</v>
          </cell>
        </row>
        <row r="1225">
          <cell r="A1225" t="str">
            <v>90.A.290</v>
          </cell>
          <cell r="B1225" t="str">
            <v>PROTETOR DE ÁRVORES "PARIS" DET. PR-05</v>
          </cell>
          <cell r="C1225" t="str">
            <v>UN</v>
          </cell>
          <cell r="D1225">
            <v>109.06</v>
          </cell>
          <cell r="E1225">
            <v>37408</v>
          </cell>
        </row>
        <row r="1226">
          <cell r="A1226" t="str">
            <v>90.A.291</v>
          </cell>
          <cell r="B1226" t="str">
            <v>PROTETOR DE ÁRVORES  "PARIS" SEM ORLA E SEM HASTES</v>
          </cell>
          <cell r="C1226" t="str">
            <v>UN</v>
          </cell>
          <cell r="D1226">
            <v>71.709999999999994</v>
          </cell>
          <cell r="E1226">
            <v>37408</v>
          </cell>
        </row>
        <row r="1227">
          <cell r="A1227" t="str">
            <v>90.A.292</v>
          </cell>
          <cell r="B1227" t="str">
            <v>Tapiá-guaçu - Alchornea triplinervia - árvore, em terreno de boa qualidade</v>
          </cell>
          <cell r="C1227" t="str">
            <v>UN</v>
          </cell>
          <cell r="D1227">
            <v>53.44</v>
          </cell>
          <cell r="E1227">
            <v>37408</v>
          </cell>
        </row>
        <row r="1228">
          <cell r="A1228" t="str">
            <v>90.A.293</v>
          </cell>
          <cell r="B1228" t="str">
            <v>Fruta de pombo - Tapirira guaianesis - árvore, em terreno de boa qualidade</v>
          </cell>
          <cell r="C1228" t="str">
            <v>UN</v>
          </cell>
          <cell r="D1228">
            <v>63.44</v>
          </cell>
          <cell r="E1228">
            <v>37408</v>
          </cell>
        </row>
        <row r="1229">
          <cell r="A1229" t="str">
            <v>90.A.294</v>
          </cell>
          <cell r="B1229" t="str">
            <v>Peroba - Aspidosperma polyneurom - árvore, em terreno de boa qualidade</v>
          </cell>
          <cell r="C1229" t="str">
            <v>UN</v>
          </cell>
          <cell r="D1229">
            <v>59.63</v>
          </cell>
          <cell r="E1229">
            <v>38718</v>
          </cell>
        </row>
        <row r="1230">
          <cell r="A1230" t="str">
            <v>90.A.295</v>
          </cell>
          <cell r="B1230" t="str">
            <v>Passuaré - Sclerolobium denudatum - árvore, em terreno de boa qualidade</v>
          </cell>
          <cell r="C1230" t="str">
            <v>UN</v>
          </cell>
          <cell r="D1230">
            <v>63.44</v>
          </cell>
          <cell r="E1230">
            <v>37408</v>
          </cell>
        </row>
        <row r="1231">
          <cell r="A1231" t="str">
            <v>90.A.296</v>
          </cell>
          <cell r="B1231" t="str">
            <v>Olho de cabra - Ormosia arborea - árvore, em terreno de boa qualidade</v>
          </cell>
          <cell r="C1231" t="str">
            <v>UN</v>
          </cell>
          <cell r="D1231">
            <v>63.44</v>
          </cell>
          <cell r="E1231">
            <v>37408</v>
          </cell>
        </row>
        <row r="1232">
          <cell r="A1232" t="str">
            <v>90.A.297</v>
          </cell>
          <cell r="B1232" t="str">
            <v>Sacambu - Platymiscium floribundum - árvore, em terreno de boa qualidade</v>
          </cell>
          <cell r="C1232" t="str">
            <v>UN</v>
          </cell>
          <cell r="D1232">
            <v>63.44</v>
          </cell>
          <cell r="E1232">
            <v>37408</v>
          </cell>
        </row>
        <row r="1233">
          <cell r="A1233" t="str">
            <v>90.A.298</v>
          </cell>
          <cell r="B1233" t="str">
            <v>Canela amarela - Ocotea puberula - árvore, em terreno de boa qualidade</v>
          </cell>
          <cell r="C1233" t="str">
            <v>UN</v>
          </cell>
          <cell r="D1233">
            <v>58.44</v>
          </cell>
          <cell r="E1233">
            <v>37408</v>
          </cell>
        </row>
        <row r="1234">
          <cell r="A1234" t="str">
            <v>90.A.299</v>
          </cell>
          <cell r="B1234" t="str">
            <v>Árvores classe 1</v>
          </cell>
          <cell r="C1234" t="str">
            <v>UN</v>
          </cell>
          <cell r="D1234">
            <v>35.619999999999997</v>
          </cell>
          <cell r="E1234">
            <v>38108</v>
          </cell>
        </row>
        <row r="1235">
          <cell r="A1235" t="str">
            <v>90.A.300</v>
          </cell>
          <cell r="B1235" t="str">
            <v>Árvores classe 2</v>
          </cell>
          <cell r="C1235" t="str">
            <v>UN</v>
          </cell>
          <cell r="D1235">
            <v>66.290000000000006</v>
          </cell>
          <cell r="E1235">
            <v>38108</v>
          </cell>
        </row>
        <row r="1236">
          <cell r="A1236" t="str">
            <v>90.A.301</v>
          </cell>
          <cell r="B1236" t="str">
            <v>Arbustos classe 1</v>
          </cell>
          <cell r="C1236" t="str">
            <v>UN</v>
          </cell>
          <cell r="D1236">
            <v>9.57</v>
          </cell>
          <cell r="E1236">
            <v>38108</v>
          </cell>
        </row>
        <row r="1237">
          <cell r="A1237" t="str">
            <v>90.A.302</v>
          </cell>
          <cell r="B1237" t="str">
            <v>Arbustos classe 2</v>
          </cell>
          <cell r="C1237" t="str">
            <v>UN</v>
          </cell>
          <cell r="D1237">
            <v>9.57</v>
          </cell>
          <cell r="E1237">
            <v>38108</v>
          </cell>
        </row>
        <row r="1238">
          <cell r="A1238" t="str">
            <v>90.A.303</v>
          </cell>
          <cell r="B1238" t="str">
            <v>Forração classe 1</v>
          </cell>
          <cell r="C1238" t="str">
            <v>DZ</v>
          </cell>
          <cell r="D1238">
            <v>14.85</v>
          </cell>
          <cell r="E1238">
            <v>38108</v>
          </cell>
        </row>
        <row r="1239">
          <cell r="A1239" t="str">
            <v>90.A.304</v>
          </cell>
          <cell r="B1239" t="str">
            <v>Foração classe 2</v>
          </cell>
          <cell r="C1239" t="str">
            <v>DZ</v>
          </cell>
          <cell r="D1239">
            <v>13.85</v>
          </cell>
          <cell r="E1239">
            <v>38108</v>
          </cell>
        </row>
        <row r="1240">
          <cell r="A1240" t="str">
            <v>90.A.305</v>
          </cell>
          <cell r="B1240" t="str">
            <v>Agave - agave amaericana linn - arbusto, em terreno de boa qualidade</v>
          </cell>
          <cell r="C1240" t="str">
            <v>UN</v>
          </cell>
          <cell r="D1240">
            <v>37.61</v>
          </cell>
          <cell r="E1240">
            <v>38108</v>
          </cell>
        </row>
        <row r="1241">
          <cell r="A1241" t="str">
            <v>90.A.306</v>
          </cell>
          <cell r="B1241" t="str">
            <v>Alfelandra - aphelandra squarrosa - arbusto, em terreno de boa qualidade</v>
          </cell>
          <cell r="C1241" t="str">
            <v>UN</v>
          </cell>
          <cell r="D1241">
            <v>16.68</v>
          </cell>
          <cell r="E1241">
            <v>38108</v>
          </cell>
        </row>
        <row r="1242">
          <cell r="A1242" t="str">
            <v>90.A.307</v>
          </cell>
          <cell r="B1242" t="str">
            <v>Leopardo - belamcanda chinensis - arbusto, em terreno de boa qualidade</v>
          </cell>
          <cell r="C1242" t="str">
            <v>UN</v>
          </cell>
          <cell r="D1242">
            <v>16.39</v>
          </cell>
          <cell r="E1242">
            <v>38108</v>
          </cell>
        </row>
        <row r="1243">
          <cell r="A1243" t="str">
            <v>90.A.308</v>
          </cell>
          <cell r="B1243" t="str">
            <v>Calatéia-zebra - calathea zebrina - forração, em terreno de boa qualidade</v>
          </cell>
          <cell r="C1243" t="str">
            <v>UN</v>
          </cell>
          <cell r="D1243">
            <v>6.65</v>
          </cell>
          <cell r="E1243">
            <v>39083</v>
          </cell>
        </row>
        <row r="1244">
          <cell r="A1244" t="str">
            <v>90.A.309</v>
          </cell>
          <cell r="B1244" t="str">
            <v>Maranta-variegada - ctenathe oppenheimiana - arbusto, em terreno de boa qualidade</v>
          </cell>
          <cell r="C1244" t="str">
            <v>UN</v>
          </cell>
          <cell r="D1244">
            <v>16.53</v>
          </cell>
          <cell r="E1244">
            <v>38108</v>
          </cell>
        </row>
        <row r="1245">
          <cell r="A1245" t="str">
            <v>90.A.310</v>
          </cell>
          <cell r="B1245" t="str">
            <v>Fulcrea - fulcrea - arbusto, em terreno de boa qualidade</v>
          </cell>
          <cell r="C1245" t="str">
            <v>UN</v>
          </cell>
          <cell r="D1245">
            <v>22.98</v>
          </cell>
          <cell r="E1245">
            <v>37408</v>
          </cell>
        </row>
        <row r="1246">
          <cell r="A1246" t="str">
            <v>90.A.311</v>
          </cell>
          <cell r="B1246" t="str">
            <v>Gardênia - gardenia jasminoides - arbusto, em terreno de boa qualidade</v>
          </cell>
          <cell r="C1246" t="str">
            <v>UN</v>
          </cell>
          <cell r="D1246">
            <v>14.65</v>
          </cell>
          <cell r="E1246">
            <v>38108</v>
          </cell>
        </row>
        <row r="1247">
          <cell r="A1247" t="str">
            <v>90.A.312</v>
          </cell>
          <cell r="B1247" t="str">
            <v>Iresine - iresine herbstii hook - arbusto, em terreno de boa qualidade</v>
          </cell>
          <cell r="C1247" t="str">
            <v>UN</v>
          </cell>
          <cell r="D1247">
            <v>13.56</v>
          </cell>
          <cell r="E1247">
            <v>37408</v>
          </cell>
        </row>
        <row r="1248">
          <cell r="A1248" t="str">
            <v>90.A.313</v>
          </cell>
          <cell r="B1248" t="str">
            <v>Léia - leea coccinea - arbusto, em terreno de boa qualidade</v>
          </cell>
          <cell r="C1248" t="str">
            <v>UN</v>
          </cell>
          <cell r="D1248">
            <v>30.46</v>
          </cell>
          <cell r="E1248">
            <v>38108</v>
          </cell>
        </row>
        <row r="1249">
          <cell r="A1249" t="str">
            <v>90.A.314</v>
          </cell>
          <cell r="B1249" t="str">
            <v>Flor-de-São João - pyrostegia venusta - arbusto, em terreno de boa qualidade</v>
          </cell>
          <cell r="C1249" t="str">
            <v>UN</v>
          </cell>
          <cell r="D1249">
            <v>14.55</v>
          </cell>
          <cell r="E1249">
            <v>39083</v>
          </cell>
        </row>
        <row r="1250">
          <cell r="A1250" t="str">
            <v>90.A.315</v>
          </cell>
          <cell r="B1250" t="str">
            <v>Cacto-margarida - lampranthus productus - forração, em terreno de boa qualidade</v>
          </cell>
          <cell r="C1250" t="str">
            <v>M2</v>
          </cell>
          <cell r="D1250">
            <v>18.78</v>
          </cell>
          <cell r="E1250">
            <v>39083</v>
          </cell>
        </row>
        <row r="1251">
          <cell r="A1251" t="str">
            <v>90.A.316</v>
          </cell>
          <cell r="B1251" t="str">
            <v>Palmeira-umbela - cyperus alternifolius linn - forração</v>
          </cell>
          <cell r="C1251" t="str">
            <v>M2</v>
          </cell>
          <cell r="D1251">
            <v>225.77</v>
          </cell>
          <cell r="E1251">
            <v>38108</v>
          </cell>
        </row>
        <row r="1252">
          <cell r="A1252" t="str">
            <v>90.A.317</v>
          </cell>
          <cell r="B1252" t="str">
            <v xml:space="preserve">Bico-de-papagaio - euphorbia pulcherrima willd - arbusto, em terreno de boa qualidade </v>
          </cell>
          <cell r="C1252" t="str">
            <v>UN</v>
          </cell>
          <cell r="D1252">
            <v>13.49</v>
          </cell>
          <cell r="E1252">
            <v>38108</v>
          </cell>
        </row>
        <row r="1253">
          <cell r="A1253" t="str">
            <v>90.A.318</v>
          </cell>
          <cell r="B1253" t="str">
            <v>Corticeira - erythrina crista-galli - árvore, em terreno de boa quailidade</v>
          </cell>
          <cell r="C1253" t="str">
            <v>UN</v>
          </cell>
          <cell r="D1253">
            <v>77.73</v>
          </cell>
          <cell r="E1253">
            <v>38108</v>
          </cell>
        </row>
        <row r="1254">
          <cell r="A1254" t="str">
            <v>90.A.319</v>
          </cell>
          <cell r="B1254" t="str">
            <v xml:space="preserve">Sibipiruna- Caesalpinia peltophoroides- árvores em terreno de boa qualidade </v>
          </cell>
          <cell r="C1254" t="str">
            <v>UN</v>
          </cell>
          <cell r="D1254">
            <v>84.37</v>
          </cell>
          <cell r="E1254">
            <v>38108</v>
          </cell>
        </row>
        <row r="1255">
          <cell r="A1255" t="str">
            <v>90.A.320</v>
          </cell>
          <cell r="B1255" t="str">
            <v xml:space="preserve">GRAMA ESMERALADA - Wild zoysia - forração em terreno de boa qualidade </v>
          </cell>
          <cell r="C1255" t="str">
            <v>M2</v>
          </cell>
          <cell r="D1255">
            <v>6.78</v>
          </cell>
          <cell r="E1255">
            <v>38718</v>
          </cell>
        </row>
        <row r="1256">
          <cell r="A1256" t="str">
            <v>90.A.321</v>
          </cell>
          <cell r="B1256" t="str">
            <v>AGLAIA - Aglaia odorata, árvore, em terreno de boa qualidade</v>
          </cell>
          <cell r="C1256" t="str">
            <v>UN</v>
          </cell>
          <cell r="D1256">
            <v>80.37</v>
          </cell>
          <cell r="E1256">
            <v>39083</v>
          </cell>
        </row>
        <row r="1257">
          <cell r="A1257" t="str">
            <v>90.A.322</v>
          </cell>
          <cell r="B1257" t="str">
            <v>Seixo rolado - marrom, inclusive aplicação</v>
          </cell>
          <cell r="C1257" t="str">
            <v>SACO</v>
          </cell>
          <cell r="D1257">
            <v>15.71</v>
          </cell>
          <cell r="E1257">
            <v>38718</v>
          </cell>
        </row>
        <row r="1258">
          <cell r="A1258" t="str">
            <v>90.A.323</v>
          </cell>
          <cell r="B1258" t="str">
            <v>Casca de pinus, inclusive aplicação</v>
          </cell>
          <cell r="C1258" t="str">
            <v>SACO</v>
          </cell>
          <cell r="D1258">
            <v>10.55</v>
          </cell>
          <cell r="E1258">
            <v>38718</v>
          </cell>
        </row>
        <row r="1259">
          <cell r="A1259" t="str">
            <v>90.A.324</v>
          </cell>
          <cell r="B1259" t="str">
            <v xml:space="preserve">TREPADEIRA - CLASSE I </v>
          </cell>
          <cell r="C1259" t="str">
            <v>UN</v>
          </cell>
          <cell r="D1259">
            <v>13.36</v>
          </cell>
          <cell r="E1259">
            <v>38899</v>
          </cell>
        </row>
        <row r="1260">
          <cell r="A1260" t="str">
            <v>90.A.325</v>
          </cell>
          <cell r="B1260" t="str">
            <v>TREPADEIRA - CLASSE II</v>
          </cell>
          <cell r="C1260" t="str">
            <v>UN</v>
          </cell>
          <cell r="D1260">
            <v>15.54</v>
          </cell>
          <cell r="E1260">
            <v>38718</v>
          </cell>
        </row>
        <row r="1261">
          <cell r="A1261" t="str">
            <v>90.A.326</v>
          </cell>
          <cell r="B1261" t="str">
            <v xml:space="preserve">Tumbérgia - Thumbergias diversas - arbusto, em terreno de boa qualidade </v>
          </cell>
          <cell r="C1261" t="str">
            <v>CX</v>
          </cell>
          <cell r="D1261">
            <v>9.06</v>
          </cell>
          <cell r="E1261">
            <v>38108</v>
          </cell>
        </row>
        <row r="1262">
          <cell r="A1262" t="str">
            <v>90.A.327</v>
          </cell>
          <cell r="B1262" t="str">
            <v>Agave - agave attenuata - arbusto , em terreno de boa qualidade</v>
          </cell>
          <cell r="C1262" t="str">
            <v>UN</v>
          </cell>
          <cell r="D1262">
            <v>17.260000000000002</v>
          </cell>
          <cell r="E1262">
            <v>38108</v>
          </cell>
        </row>
        <row r="1263">
          <cell r="A1263" t="str">
            <v>90.A.328</v>
          </cell>
          <cell r="B1263" t="str">
            <v xml:space="preserve">Piriquito vermelho - alternanthera ficoidea - forração em terreno de boa qualidade </v>
          </cell>
          <cell r="C1263" t="str">
            <v>CX</v>
          </cell>
          <cell r="D1263">
            <v>11.24</v>
          </cell>
          <cell r="E1263">
            <v>38108</v>
          </cell>
        </row>
        <row r="1264">
          <cell r="A1264" t="str">
            <v>90.A.329</v>
          </cell>
          <cell r="B1264" t="str">
            <v xml:space="preserve">Amendoim ornamental  ou rasteiro - Arachis repens - forração em terreno de boa qualidade </v>
          </cell>
          <cell r="C1264" t="str">
            <v>M2</v>
          </cell>
          <cell r="D1264">
            <v>13.45</v>
          </cell>
          <cell r="E1264">
            <v>39083</v>
          </cell>
        </row>
        <row r="1265">
          <cell r="A1265" t="str">
            <v>90.A.330</v>
          </cell>
          <cell r="B1265" t="str">
            <v>Azulzinha - Evolvulus glomeratus - forração em terreno de boa qualidade</v>
          </cell>
          <cell r="C1265" t="str">
            <v>CX</v>
          </cell>
          <cell r="D1265">
            <v>11.67</v>
          </cell>
          <cell r="E1265">
            <v>38108</v>
          </cell>
        </row>
        <row r="1266">
          <cell r="A1266" t="str">
            <v>90.A.331</v>
          </cell>
          <cell r="B1266" t="str">
            <v xml:space="preserve">Turnera - Turnera vemifolia - forração de terreno de boa qualidade </v>
          </cell>
          <cell r="C1266" t="str">
            <v>UN</v>
          </cell>
          <cell r="D1266">
            <v>6.84</v>
          </cell>
          <cell r="E1266">
            <v>38718</v>
          </cell>
        </row>
        <row r="1267">
          <cell r="A1267" t="str">
            <v>90.A.332</v>
          </cell>
          <cell r="B1267" t="str">
            <v xml:space="preserve">Formio - Formio Variegato  -arbusto, em terreno de boa qualidade </v>
          </cell>
          <cell r="C1267" t="str">
            <v>UN</v>
          </cell>
          <cell r="D1267">
            <v>21.98</v>
          </cell>
          <cell r="E1267">
            <v>38718</v>
          </cell>
        </row>
        <row r="1268">
          <cell r="A1268" t="str">
            <v>90.A.333</v>
          </cell>
          <cell r="B1268" t="str">
            <v xml:space="preserve">Formio - Formio Vermelho  - arbusto, em terreno de boa qualidade </v>
          </cell>
          <cell r="C1268" t="str">
            <v>UN</v>
          </cell>
          <cell r="D1268">
            <v>21.98</v>
          </cell>
          <cell r="E1268">
            <v>38718</v>
          </cell>
        </row>
        <row r="1269">
          <cell r="A1269" t="str">
            <v>90.A.334</v>
          </cell>
          <cell r="B1269" t="str">
            <v xml:space="preserve">Setecresea -  Setecresea purpera - forração em terreno de boa qualidade </v>
          </cell>
          <cell r="C1269" t="str">
            <v>UN</v>
          </cell>
          <cell r="D1269">
            <v>6.56</v>
          </cell>
          <cell r="E1269">
            <v>38718</v>
          </cell>
        </row>
        <row r="1270">
          <cell r="A1270" t="str">
            <v>90.A.335</v>
          </cell>
          <cell r="B1270" t="str">
            <v xml:space="preserve">Camarão vermelho - Justícia brandegeana  - arbusto, em terreno de boa qualidade </v>
          </cell>
          <cell r="C1270" t="str">
            <v>UN</v>
          </cell>
          <cell r="D1270">
            <v>7.22</v>
          </cell>
          <cell r="E1270">
            <v>39083</v>
          </cell>
        </row>
        <row r="1271">
          <cell r="A1271" t="str">
            <v>90.A.336</v>
          </cell>
          <cell r="B1271" t="str">
            <v>Singônio - Syngonium podophyllum - forração, em terreno de boa qualidade</v>
          </cell>
          <cell r="C1271" t="str">
            <v>UN</v>
          </cell>
          <cell r="D1271">
            <v>5.82</v>
          </cell>
          <cell r="E1271">
            <v>39083</v>
          </cell>
        </row>
        <row r="1272">
          <cell r="A1272" t="str">
            <v>90.A.337</v>
          </cell>
          <cell r="B1272" t="str">
            <v>VEDÉLIA - Sphagneticola trilobata - forração, em terreno de boa qualidade</v>
          </cell>
          <cell r="C1272" t="str">
            <v>UN</v>
          </cell>
          <cell r="D1272">
            <v>5.73</v>
          </cell>
          <cell r="E1272">
            <v>39083</v>
          </cell>
        </row>
        <row r="1273">
          <cell r="A1273" t="str">
            <v>90.A.338</v>
          </cell>
          <cell r="B1273" t="str">
            <v>HERA - Hedera canariensis- forração, em terreno de boa qualidade</v>
          </cell>
          <cell r="C1273" t="str">
            <v>UN</v>
          </cell>
          <cell r="D1273">
            <v>5.78</v>
          </cell>
          <cell r="E1273">
            <v>39083</v>
          </cell>
        </row>
        <row r="1274">
          <cell r="A1274" t="str">
            <v>90.A.339</v>
          </cell>
          <cell r="B1274" t="str">
            <v>MARANTA ZEBRADA - Tenante burle-marxii - forração, em terreno de boa qualidade</v>
          </cell>
          <cell r="C1274" t="str">
            <v>UN</v>
          </cell>
          <cell r="D1274">
            <v>6.75</v>
          </cell>
          <cell r="E1274">
            <v>39083</v>
          </cell>
        </row>
        <row r="1275">
          <cell r="A1275" t="str">
            <v>90.A.340</v>
          </cell>
          <cell r="B1275" t="str">
            <v>QUARESMEIRA-ROSA - Tibouchina granulosa - árvore, em terreno de boa qualidade</v>
          </cell>
          <cell r="C1275" t="str">
            <v>UN</v>
          </cell>
          <cell r="D1275">
            <v>73.55</v>
          </cell>
          <cell r="E1275">
            <v>38899</v>
          </cell>
        </row>
        <row r="1276">
          <cell r="A1276" t="str">
            <v>90.A.341</v>
          </cell>
          <cell r="B1276" t="str">
            <v>SOMBRINHA CHINESA - Cyperus alternifolius - arbusto, em terreno de boa qualidade</v>
          </cell>
          <cell r="C1276" t="str">
            <v xml:space="preserve">UN </v>
          </cell>
          <cell r="D1276">
            <v>33.08</v>
          </cell>
          <cell r="E1276">
            <v>39083</v>
          </cell>
        </row>
        <row r="1277">
          <cell r="A1277" t="str">
            <v>90.A.342</v>
          </cell>
          <cell r="B1277" t="str">
            <v>GENGIBRE AZUL - Dichorisandra ihyrsiflora, arbusto, em terreno de boa qualidade</v>
          </cell>
          <cell r="C1277" t="str">
            <v xml:space="preserve">UN </v>
          </cell>
          <cell r="D1277">
            <v>19.62</v>
          </cell>
          <cell r="E1277">
            <v>39083</v>
          </cell>
        </row>
        <row r="1278">
          <cell r="A1278" t="str">
            <v>90.A.343</v>
          </cell>
          <cell r="B1278" t="str">
            <v>MUDA ARVORE CLASSE 1 - 2,50m - para protetor triangular</v>
          </cell>
          <cell r="C1278" t="str">
            <v xml:space="preserve">UN </v>
          </cell>
          <cell r="D1278">
            <v>84.84</v>
          </cell>
          <cell r="E1278">
            <v>38899</v>
          </cell>
        </row>
        <row r="1279">
          <cell r="A1279" t="str">
            <v>90.A.344</v>
          </cell>
          <cell r="B1279" t="str">
            <v>Protetor de árvore metálico de seção triangular - chapa aço galvanizado de 1,00mm</v>
          </cell>
          <cell r="C1279" t="str">
            <v xml:space="preserve">UN </v>
          </cell>
          <cell r="D1279">
            <v>132.72</v>
          </cell>
          <cell r="E1279">
            <v>38899</v>
          </cell>
        </row>
        <row r="1280">
          <cell r="A1280" t="str">
            <v>90.A.345</v>
          </cell>
          <cell r="B1280" t="str">
            <v>Destocamento manual, inclusive remoção de raízes e transporte - diametro  10,01 a 30,00 cm</v>
          </cell>
          <cell r="C1280" t="str">
            <v xml:space="preserve">UN </v>
          </cell>
          <cell r="D1280">
            <v>31.15</v>
          </cell>
          <cell r="E1280">
            <v>39083</v>
          </cell>
        </row>
        <row r="1281">
          <cell r="A1281" t="str">
            <v>90.A.346</v>
          </cell>
          <cell r="B1281" t="str">
            <v>Destocamento manual, inclusive remoção de raízes e transporte - diametro  30,01 a 50,00 cm</v>
          </cell>
          <cell r="C1281" t="str">
            <v xml:space="preserve">UN </v>
          </cell>
          <cell r="D1281">
            <v>55.75</v>
          </cell>
          <cell r="E1281">
            <v>39083</v>
          </cell>
        </row>
        <row r="1282">
          <cell r="A1282" t="str">
            <v>90.A.347</v>
          </cell>
          <cell r="B1282" t="str">
            <v>Destocamento manual, inclusive remoção de raízes e transporte - diametro  acima de 50,00 cm</v>
          </cell>
          <cell r="C1282" t="str">
            <v xml:space="preserve">UN </v>
          </cell>
          <cell r="D1282">
            <v>80.709999999999994</v>
          </cell>
          <cell r="E1282">
            <v>39083</v>
          </cell>
        </row>
        <row r="1283">
          <cell r="A1283" t="str">
            <v>90.A.348</v>
          </cell>
          <cell r="B1283" t="str">
            <v>GUAIMBÊ TREPADEIRA - Phillodendron radiatum - arbusto, em terreno de boa qualidade</v>
          </cell>
          <cell r="C1283" t="str">
            <v xml:space="preserve">UN </v>
          </cell>
          <cell r="D1283">
            <v>24.04</v>
          </cell>
          <cell r="E1283">
            <v>38899</v>
          </cell>
        </row>
        <row r="1284">
          <cell r="A1284" t="str">
            <v>90.A.349</v>
          </cell>
          <cell r="B1284" t="str">
            <v>INHAME - Colocasia esculenta, foração em terreno de boa qualidade</v>
          </cell>
          <cell r="C1284" t="str">
            <v>M2</v>
          </cell>
          <cell r="D1284">
            <v>92.45</v>
          </cell>
          <cell r="E1284">
            <v>39083</v>
          </cell>
        </row>
        <row r="1285">
          <cell r="A1285" t="str">
            <v>90.A.350</v>
          </cell>
          <cell r="B1285" t="str">
            <v>MARANTA CINZA - Ctenanthe setosa, foração em terreno de boa qualidade esp. 0,30 m</v>
          </cell>
          <cell r="C1285" t="str">
            <v>M2</v>
          </cell>
          <cell r="D1285">
            <v>14.68</v>
          </cell>
          <cell r="E1285">
            <v>39083</v>
          </cell>
        </row>
        <row r="1286">
          <cell r="A1286" t="str">
            <v>90.A.351</v>
          </cell>
          <cell r="B1286" t="str">
            <v>IPÊ ROXO - Muda com DAP igual ou maior que 5,0 cm</v>
          </cell>
          <cell r="C1286" t="str">
            <v xml:space="preserve">UN </v>
          </cell>
          <cell r="D1286">
            <v>188.3</v>
          </cell>
          <cell r="E1286">
            <v>38899</v>
          </cell>
        </row>
        <row r="1287">
          <cell r="A1287" t="str">
            <v>90.A.352</v>
          </cell>
          <cell r="B1287" t="str">
            <v>PAU FERRO - Muda com DAP igual ou maior que 5,0 cm</v>
          </cell>
          <cell r="C1287" t="str">
            <v xml:space="preserve">UN </v>
          </cell>
          <cell r="D1287">
            <v>242.1</v>
          </cell>
          <cell r="E1287">
            <v>38899</v>
          </cell>
        </row>
        <row r="1288">
          <cell r="A1288" t="str">
            <v>90.A.353</v>
          </cell>
          <cell r="B1288" t="str">
            <v>SIBIPIRUNA - Muda com DAP igual ou maior que 5,0 cm</v>
          </cell>
          <cell r="C1288" t="str">
            <v xml:space="preserve">UN </v>
          </cell>
          <cell r="D1288">
            <v>179.95</v>
          </cell>
          <cell r="E1288">
            <v>38899</v>
          </cell>
        </row>
        <row r="1289">
          <cell r="A1289" t="str">
            <v>90.A.354</v>
          </cell>
          <cell r="B1289" t="str">
            <v>QUARESMEIRA ROXA - Muda com DAP igual ou maior que 5,0 cm</v>
          </cell>
          <cell r="C1289" t="str">
            <v xml:space="preserve">UN </v>
          </cell>
          <cell r="D1289">
            <v>170.78</v>
          </cell>
          <cell r="E1289">
            <v>38899</v>
          </cell>
        </row>
        <row r="1290">
          <cell r="A1290" t="str">
            <v>90.A.355</v>
          </cell>
          <cell r="B1290" t="str">
            <v>GENGIBRE VERMELHO - Alpinia Purpurata - arbusto com + ou - 0,50 m, em terreno de boa qualidade</v>
          </cell>
          <cell r="C1290" t="str">
            <v xml:space="preserve">UN </v>
          </cell>
          <cell r="D1290">
            <v>15.24</v>
          </cell>
          <cell r="E1290">
            <v>39083</v>
          </cell>
        </row>
        <row r="1291">
          <cell r="A1291" t="str">
            <v>90.A.356</v>
          </cell>
          <cell r="B1291" t="str">
            <v>FARINHA SECA - Albizia Hassleri - árvore, com + ou - 2,50 m, em terreno de boa qualidade</v>
          </cell>
          <cell r="C1291" t="str">
            <v xml:space="preserve">UN </v>
          </cell>
          <cell r="D1291">
            <v>115.37</v>
          </cell>
          <cell r="E1291">
            <v>39083</v>
          </cell>
        </row>
        <row r="1292">
          <cell r="A1292" t="str">
            <v>90.A.357</v>
          </cell>
          <cell r="B1292" t="str">
            <v>CAPIM DOS PAMPAS - Colocasia selloana, herbáceas em terreno de boa qualidade esp. 0,50 m</v>
          </cell>
          <cell r="C1292" t="str">
            <v>M2</v>
          </cell>
          <cell r="D1292">
            <v>49.22</v>
          </cell>
          <cell r="E1292">
            <v>39083</v>
          </cell>
        </row>
        <row r="1293">
          <cell r="A1293" t="str">
            <v>90.A.358</v>
          </cell>
          <cell r="B1293" t="str">
            <v>GENGIBRE AZUL - Dichorisandra thysiflora, herbáceas em terreno de boa qualidade esp. 0,30 m</v>
          </cell>
          <cell r="C1293" t="str">
            <v>M2</v>
          </cell>
          <cell r="D1293">
            <v>72.599999999999994</v>
          </cell>
          <cell r="E1293">
            <v>38899</v>
          </cell>
        </row>
        <row r="1294">
          <cell r="A1294" t="str">
            <v>90.A.359</v>
          </cell>
          <cell r="B1294" t="str">
            <v>GUAIMBÊ - Phillodendron bipinnatifidum - Colocasia selloana, arbustos em terreno de boa qualidade</v>
          </cell>
          <cell r="C1294" t="str">
            <v xml:space="preserve">UN </v>
          </cell>
          <cell r="D1294">
            <v>16.02</v>
          </cell>
          <cell r="E1294">
            <v>39083</v>
          </cell>
        </row>
        <row r="1295">
          <cell r="A1295" t="str">
            <v>90.A.360</v>
          </cell>
          <cell r="B1295" t="str">
            <v>CAROBA - Jacaranda Cuspidifolia, árvores, em terreno de boa qualidade</v>
          </cell>
          <cell r="C1295" t="str">
            <v xml:space="preserve">UN </v>
          </cell>
          <cell r="D1295">
            <v>0</v>
          </cell>
          <cell r="E1295">
            <v>39083</v>
          </cell>
        </row>
        <row r="1296">
          <cell r="A1296" t="str">
            <v>90.A.361</v>
          </cell>
          <cell r="B1296" t="str">
            <v>TUMBERGIA AZUL - Thumbergia erecta, arbusto, em terreno de boa qualidade</v>
          </cell>
          <cell r="C1296" t="str">
            <v xml:space="preserve">UN </v>
          </cell>
          <cell r="D1296">
            <v>0</v>
          </cell>
          <cell r="E1296">
            <v>39083</v>
          </cell>
        </row>
        <row r="1297">
          <cell r="A1297" t="str">
            <v>90.A.362</v>
          </cell>
          <cell r="B1297" t="str">
            <v>ALAMANDA AMARELA - Alamanda cathartica - arbusto, em terreno de boa qualidade</v>
          </cell>
          <cell r="C1297" t="str">
            <v xml:space="preserve">UN </v>
          </cell>
          <cell r="D1297">
            <v>0</v>
          </cell>
          <cell r="E1297">
            <v>39083</v>
          </cell>
        </row>
        <row r="1298">
          <cell r="A1298" t="str">
            <v>90.A.363</v>
          </cell>
          <cell r="B1298" t="str">
            <v>JASMIM  ITALIANO - Jasmim Grandiforum - arbusto, em terreno de boa qualidade</v>
          </cell>
          <cell r="C1298" t="str">
            <v xml:space="preserve">UN </v>
          </cell>
          <cell r="D1298">
            <v>0</v>
          </cell>
          <cell r="E1298">
            <v>39083</v>
          </cell>
        </row>
        <row r="1299">
          <cell r="A1299" t="str">
            <v>90.A.364</v>
          </cell>
          <cell r="B1299" t="str">
            <v>PAU DE VIOLA - Cytharexyllum myrianthum - árvore, em terreno de boa qualidade</v>
          </cell>
          <cell r="C1299" t="str">
            <v xml:space="preserve">UN </v>
          </cell>
          <cell r="D1299">
            <v>78.64</v>
          </cell>
          <cell r="E1299">
            <v>39083</v>
          </cell>
        </row>
        <row r="1300">
          <cell r="A1300" t="str">
            <v>90.A.365</v>
          </cell>
          <cell r="B1300" t="str">
            <v>FALSA VINHA/CISSUS - Parthenocissus tricuspidata - trepadeira, em terreno de boa qualidade</v>
          </cell>
          <cell r="C1300" t="str">
            <v xml:space="preserve">UN </v>
          </cell>
          <cell r="D1300">
            <v>6.61</v>
          </cell>
          <cell r="E1300">
            <v>39083</v>
          </cell>
        </row>
        <row r="1301">
          <cell r="A1301" t="str">
            <v>90.A.366</v>
          </cell>
          <cell r="B1301" t="str">
            <v>JASMIM DOS POETAS - Jasminum polyanthum - trepadeita, em terreno de boa qualidade</v>
          </cell>
          <cell r="C1301" t="str">
            <v xml:space="preserve">UN </v>
          </cell>
          <cell r="D1301">
            <v>23.61</v>
          </cell>
          <cell r="E1301">
            <v>39083</v>
          </cell>
        </row>
        <row r="1302">
          <cell r="A1302" t="str">
            <v>90.A.367</v>
          </cell>
          <cell r="B1302" t="str">
            <v>Material e mão-de-obra para plantação de árvores (sem a muda)</v>
          </cell>
          <cell r="C1302" t="str">
            <v xml:space="preserve">UN </v>
          </cell>
          <cell r="D1302">
            <v>41.98</v>
          </cell>
          <cell r="E1302">
            <v>39083</v>
          </cell>
        </row>
        <row r="1303">
          <cell r="A1303" t="str">
            <v>90.A.368</v>
          </cell>
          <cell r="B1303" t="str">
            <v>Material e mão-de-obra para plantação de arbustos (sem a muda)</v>
          </cell>
          <cell r="C1303" t="str">
            <v xml:space="preserve">UN </v>
          </cell>
          <cell r="D1303">
            <v>5.21</v>
          </cell>
          <cell r="E1303">
            <v>39083</v>
          </cell>
        </row>
        <row r="1304">
          <cell r="A1304" t="str">
            <v>90.A.369</v>
          </cell>
          <cell r="B1304" t="str">
            <v>Material e mão-de-obra para plantação de forração (sem a muda)</v>
          </cell>
          <cell r="C1304" t="str">
            <v>M2</v>
          </cell>
          <cell r="D1304">
            <v>5.28</v>
          </cell>
          <cell r="E1304">
            <v>39083</v>
          </cell>
        </row>
        <row r="1305">
          <cell r="A1305" t="str">
            <v>98.A.000</v>
          </cell>
          <cell r="B1305" t="str">
            <v>Consolidação - Reflorestamento</v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98.A.001</v>
          </cell>
          <cell r="B1306" t="str">
            <v>Reflorestamento</v>
          </cell>
          <cell r="C1306" t="str">
            <v>HA</v>
          </cell>
          <cell r="D1306">
            <v>5216.74</v>
          </cell>
          <cell r="E1306">
            <v>37408</v>
          </cell>
        </row>
        <row r="1307">
          <cell r="A1307" t="str">
            <v>98.A.002</v>
          </cell>
          <cell r="B1307" t="str">
            <v>Replantio, até 10%, reflorestamento de áreas verdes, consolidação - 360 dias</v>
          </cell>
          <cell r="C1307" t="str">
            <v>GL</v>
          </cell>
          <cell r="D1307">
            <v>521.66999999999996</v>
          </cell>
          <cell r="E1307">
            <v>37408</v>
          </cell>
        </row>
        <row r="1308">
          <cell r="A1308" t="str">
            <v>98.A.003</v>
          </cell>
          <cell r="B1308" t="str">
            <v>Replantio, 10,01 A 15%, reflorestamento de áreas verdes, consolidação - 360 dias</v>
          </cell>
          <cell r="C1308" t="str">
            <v>GL</v>
          </cell>
          <cell r="D1308">
            <v>260.83</v>
          </cell>
          <cell r="E1308">
            <v>37408</v>
          </cell>
        </row>
        <row r="1309">
          <cell r="A1309" t="str">
            <v>98.A.004</v>
          </cell>
          <cell r="B1309" t="str">
            <v>Replantio, 15,01 A 20%, reflorestamento de áreas verdes, consolidação - 360 dias</v>
          </cell>
          <cell r="C1309" t="str">
            <v>GL</v>
          </cell>
          <cell r="D1309">
            <v>260.83</v>
          </cell>
          <cell r="E1309">
            <v>37408</v>
          </cell>
        </row>
        <row r="1310">
          <cell r="A1310" t="str">
            <v>98.A.005</v>
          </cell>
          <cell r="B1310" t="str">
            <v>Replantio, 20,01 A 25%, reflorestamento de áreas verdes, consolidação - 360 dias</v>
          </cell>
          <cell r="C1310" t="str">
            <v>HA</v>
          </cell>
          <cell r="D1310">
            <v>260.83</v>
          </cell>
          <cell r="E1310">
            <v>37408</v>
          </cell>
        </row>
        <row r="1311">
          <cell r="A1311" t="str">
            <v>98.A.006</v>
          </cell>
          <cell r="B1311" t="str">
            <v>Reflorestamento - Pq. Pinheirinho d'água</v>
          </cell>
          <cell r="C1311" t="str">
            <v>HA</v>
          </cell>
          <cell r="D1311">
            <v>6549.74</v>
          </cell>
          <cell r="E1311">
            <v>37408</v>
          </cell>
        </row>
        <row r="1312">
          <cell r="A1312" t="str">
            <v>98.A.007</v>
          </cell>
          <cell r="B1312" t="str">
            <v>Replantio, até 10%, reflorestamento áreas verdes, consol. - 360 dias Pq. Pinheiro d'água</v>
          </cell>
          <cell r="C1312" t="str">
            <v>GL</v>
          </cell>
          <cell r="D1312">
            <v>2547.9</v>
          </cell>
          <cell r="E1312">
            <v>37408</v>
          </cell>
        </row>
        <row r="1313">
          <cell r="A1313" t="str">
            <v>98.A.008</v>
          </cell>
          <cell r="B1313" t="str">
            <v>Replantio, 10,01 A 15%, reflorestamento de áreas verdes, consol. - 360 dias Pq. Pinheiro d'água</v>
          </cell>
          <cell r="C1313" t="str">
            <v>GL</v>
          </cell>
          <cell r="D1313">
            <v>1273.95</v>
          </cell>
          <cell r="E1313">
            <v>37408</v>
          </cell>
        </row>
        <row r="1314">
          <cell r="A1314" t="str">
            <v>98.A.009</v>
          </cell>
          <cell r="B1314" t="str">
            <v>Replantio, 15,01 A 20%, reflorestamento de áreas verdes, consol. - 360 dias Pq. Pinheiro d'água</v>
          </cell>
          <cell r="C1314" t="str">
            <v>GL</v>
          </cell>
          <cell r="D1314">
            <v>1273.95</v>
          </cell>
          <cell r="E1314">
            <v>37408</v>
          </cell>
        </row>
        <row r="1315">
          <cell r="A1315" t="str">
            <v>98.A.010</v>
          </cell>
          <cell r="B1315" t="str">
            <v>Replantio, 20,01 A 25%, reflorestamento de áreas verdes, consol. - 360 dias Pq. Pinheiro d'água</v>
          </cell>
          <cell r="C1315" t="str">
            <v>GL</v>
          </cell>
          <cell r="D1315">
            <v>1273.95</v>
          </cell>
          <cell r="E1315">
            <v>37408</v>
          </cell>
        </row>
        <row r="1316">
          <cell r="A1316" t="str">
            <v>99.A.001</v>
          </cell>
          <cell r="B1316" t="str">
            <v>Irrigação - período de consolidação (90 dias)</v>
          </cell>
          <cell r="C1316" t="str">
            <v>M2</v>
          </cell>
          <cell r="D1316">
            <v>2.1800000000000002</v>
          </cell>
          <cell r="E1316">
            <v>38718</v>
          </cell>
        </row>
        <row r="1317">
          <cell r="A1317" t="str">
            <v>99.A.002</v>
          </cell>
          <cell r="B1317" t="str">
            <v>Corte De Gramado - período de consolidação (90 dias)</v>
          </cell>
          <cell r="C1317" t="str">
            <v>HA</v>
          </cell>
          <cell r="D1317">
            <v>153.13999999999999</v>
          </cell>
          <cell r="E1317">
            <v>37408</v>
          </cell>
        </row>
        <row r="1318">
          <cell r="A1318" t="str">
            <v>99.A.003</v>
          </cell>
          <cell r="B1318" t="str">
            <v>Despraguejamento - período de consolidação (90 dias)</v>
          </cell>
          <cell r="C1318" t="str">
            <v>M2</v>
          </cell>
          <cell r="D1318">
            <v>0.17</v>
          </cell>
          <cell r="E1318">
            <v>38718</v>
          </cell>
        </row>
        <row r="1319">
          <cell r="A1319" t="str">
            <v>99.A.005</v>
          </cell>
          <cell r="B1319" t="str">
            <v>Replantio, até 10% fornec mudas, consolidação - Pq V Rodeio</v>
          </cell>
          <cell r="C1319" t="str">
            <v>GL</v>
          </cell>
          <cell r="D1319">
            <v>2878.6</v>
          </cell>
          <cell r="E1319">
            <v>35431</v>
          </cell>
        </row>
        <row r="1320">
          <cell r="A1320" t="str">
            <v>99.A.006</v>
          </cell>
          <cell r="B1320" t="str">
            <v>Replantio, 10,01 a 15% fornec mudas, consolidação - Pq V Rodeio</v>
          </cell>
          <cell r="C1320" t="str">
            <v>GL</v>
          </cell>
          <cell r="D1320">
            <v>1439.3</v>
          </cell>
          <cell r="E1320">
            <v>35431</v>
          </cell>
        </row>
        <row r="1321">
          <cell r="A1321" t="str">
            <v>99.A.007</v>
          </cell>
          <cell r="B1321" t="str">
            <v>Replantio, 15,01 a 20% fornec mudas, consolidação - Pq V Rodeio</v>
          </cell>
          <cell r="C1321" t="str">
            <v>GL</v>
          </cell>
          <cell r="D1321">
            <v>1439.3</v>
          </cell>
          <cell r="E1321">
            <v>35431</v>
          </cell>
        </row>
        <row r="1322">
          <cell r="A1322" t="str">
            <v>99.A.008</v>
          </cell>
          <cell r="B1322" t="str">
            <v>Replantio, 20,01 a 25% fornec mudas, consolidação - Pq V Rodeio</v>
          </cell>
          <cell r="C1322" t="str">
            <v>GL</v>
          </cell>
          <cell r="D1322">
            <v>1439.3</v>
          </cell>
          <cell r="E1322">
            <v>35431</v>
          </cell>
        </row>
        <row r="1323">
          <cell r="A1323" t="str">
            <v>99.A.009</v>
          </cell>
          <cell r="B1323" t="str">
            <v>Replantio, até 10% fornec mudas, consolidação - Pç Filhos da Terra</v>
          </cell>
          <cell r="C1323" t="str">
            <v>GL</v>
          </cell>
          <cell r="D1323">
            <v>1092.32</v>
          </cell>
          <cell r="E1323">
            <v>35431</v>
          </cell>
        </row>
        <row r="1324">
          <cell r="A1324" t="str">
            <v>99.A.010</v>
          </cell>
          <cell r="B1324" t="str">
            <v>Replantio, 10,01 a 15% fornec mudas, consolidação-Pç Filhos da Terra</v>
          </cell>
          <cell r="C1324" t="str">
            <v>GL</v>
          </cell>
          <cell r="D1324">
            <v>546.16</v>
          </cell>
          <cell r="E1324">
            <v>35431</v>
          </cell>
        </row>
        <row r="1325">
          <cell r="A1325" t="str">
            <v>99.A.011</v>
          </cell>
          <cell r="B1325" t="str">
            <v>Replantio, 15,01 a 20% fornec mudas, consolidação-Pç Filhos da Terra</v>
          </cell>
          <cell r="C1325" t="str">
            <v>GL</v>
          </cell>
          <cell r="D1325">
            <v>546.16</v>
          </cell>
          <cell r="E1325">
            <v>35431</v>
          </cell>
        </row>
        <row r="1326">
          <cell r="A1326" t="str">
            <v>99.A.012</v>
          </cell>
          <cell r="B1326" t="str">
            <v>Replantio, 20,01 a 25% fornec mudas, consolidação-Pç Filhos da Terra</v>
          </cell>
          <cell r="C1326" t="str">
            <v>GL</v>
          </cell>
          <cell r="D1326">
            <v>546.16</v>
          </cell>
          <cell r="E1326">
            <v>35431</v>
          </cell>
        </row>
        <row r="1327">
          <cell r="A1327" t="str">
            <v>99.A.013</v>
          </cell>
          <cell r="B1327" t="str">
            <v>Replantio, até 10% fornec mudas, consolidação - Pç Vila Suzana</v>
          </cell>
          <cell r="C1327" t="str">
            <v>GL</v>
          </cell>
          <cell r="D1327">
            <v>255.15</v>
          </cell>
          <cell r="E1327">
            <v>35431</v>
          </cell>
        </row>
        <row r="1328">
          <cell r="A1328" t="str">
            <v>99.A.014</v>
          </cell>
          <cell r="B1328" t="str">
            <v>Replantio, 10,01 a 15% fornec mudas, consolidação - Pç Vila Suzana</v>
          </cell>
          <cell r="C1328" t="str">
            <v>GL</v>
          </cell>
          <cell r="D1328">
            <v>127.58</v>
          </cell>
          <cell r="E1328">
            <v>35431</v>
          </cell>
        </row>
        <row r="1329">
          <cell r="A1329" t="str">
            <v>99.A.015</v>
          </cell>
          <cell r="B1329" t="str">
            <v>Replantio, 15,01 a 20% fornec mudas, consolidação - Pç Vila Suzana</v>
          </cell>
          <cell r="C1329" t="str">
            <v>GL</v>
          </cell>
          <cell r="D1329">
            <v>127.58</v>
          </cell>
          <cell r="E1329">
            <v>35431</v>
          </cell>
        </row>
        <row r="1330">
          <cell r="A1330" t="str">
            <v>99.A.016</v>
          </cell>
          <cell r="B1330" t="str">
            <v>Replantio, 20,01 a 25% fornec mudas, consolidação - Pç Vila Suzana</v>
          </cell>
          <cell r="C1330" t="str">
            <v>GL</v>
          </cell>
          <cell r="D1330">
            <v>127.58</v>
          </cell>
          <cell r="E1330">
            <v>35431</v>
          </cell>
        </row>
        <row r="1331">
          <cell r="A1331" t="str">
            <v>99.A.017</v>
          </cell>
          <cell r="B1331" t="str">
            <v>Replantio, até 10% fornec mudas, consolidação - Praça 2</v>
          </cell>
          <cell r="C1331" t="str">
            <v>GL</v>
          </cell>
          <cell r="D1331">
            <v>426.69</v>
          </cell>
          <cell r="E1331">
            <v>35431</v>
          </cell>
        </row>
        <row r="1332">
          <cell r="A1332" t="str">
            <v>99.A.018</v>
          </cell>
          <cell r="B1332" t="str">
            <v>Replantio, 10,01 a 15% fornec mudas, consolidação - Praça 2</v>
          </cell>
          <cell r="C1332" t="str">
            <v>GL</v>
          </cell>
          <cell r="D1332">
            <v>213.34</v>
          </cell>
          <cell r="E1332">
            <v>35431</v>
          </cell>
        </row>
        <row r="1333">
          <cell r="A1333" t="str">
            <v>99.A.019</v>
          </cell>
          <cell r="B1333" t="str">
            <v>Replantio, 15,01 a 20% fornec mudas, consolidação - Praça 2</v>
          </cell>
          <cell r="C1333" t="str">
            <v>GL</v>
          </cell>
          <cell r="D1333">
            <v>213.34</v>
          </cell>
          <cell r="E1333">
            <v>35431</v>
          </cell>
        </row>
        <row r="1334">
          <cell r="A1334" t="str">
            <v>99.A.020</v>
          </cell>
          <cell r="B1334" t="str">
            <v>Replantio, 20,01 a 25% fornec mudas, consolidação - Praça 2</v>
          </cell>
          <cell r="C1334" t="str">
            <v>GL</v>
          </cell>
          <cell r="D1334">
            <v>213.34</v>
          </cell>
          <cell r="E1334">
            <v>35431</v>
          </cell>
        </row>
        <row r="1335">
          <cell r="A1335" t="str">
            <v>99.A.021</v>
          </cell>
          <cell r="B1335" t="str">
            <v>Replantio, até 10% fornec mudas, consolidação - Praça 3</v>
          </cell>
          <cell r="C1335" t="str">
            <v>GL</v>
          </cell>
          <cell r="D1335">
            <v>147.26</v>
          </cell>
          <cell r="E1335">
            <v>35431</v>
          </cell>
        </row>
        <row r="1336">
          <cell r="A1336" t="str">
            <v>99.A.022</v>
          </cell>
          <cell r="B1336" t="str">
            <v>Replantio, 10,01 a 15% fornec mudas, consolidação - Praça 3</v>
          </cell>
          <cell r="C1336" t="str">
            <v>GL</v>
          </cell>
          <cell r="D1336">
            <v>73.63</v>
          </cell>
          <cell r="E1336">
            <v>35431</v>
          </cell>
        </row>
        <row r="1337">
          <cell r="A1337" t="str">
            <v>99.A.023</v>
          </cell>
          <cell r="B1337" t="str">
            <v>Replantio, 15,01 a 20% fornec mudas, consolidação - Praça 3</v>
          </cell>
          <cell r="C1337" t="str">
            <v>GL</v>
          </cell>
          <cell r="D1337">
            <v>73.63</v>
          </cell>
          <cell r="E1337">
            <v>35431</v>
          </cell>
        </row>
        <row r="1338">
          <cell r="A1338" t="str">
            <v>99.A.024</v>
          </cell>
          <cell r="B1338" t="str">
            <v>Replantio, 20,01 a 25% fornec mudas, consolidação - Praça 3</v>
          </cell>
          <cell r="C1338" t="str">
            <v>GL</v>
          </cell>
          <cell r="D1338">
            <v>73.63</v>
          </cell>
          <cell r="E1338">
            <v>35431</v>
          </cell>
        </row>
        <row r="1339">
          <cell r="A1339" t="str">
            <v>99.A.025</v>
          </cell>
          <cell r="B1339" t="str">
            <v>Replantio, até 10% fornec mudas, consolidação - Praça 1</v>
          </cell>
          <cell r="C1339" t="str">
            <v>GL</v>
          </cell>
          <cell r="D1339">
            <v>2840.4</v>
          </cell>
          <cell r="E1339">
            <v>35431</v>
          </cell>
        </row>
        <row r="1340">
          <cell r="A1340" t="str">
            <v>99.A.026</v>
          </cell>
          <cell r="B1340" t="str">
            <v>Replantio, 10,01 a 15% fornec mudas, consolidação - Praça 1</v>
          </cell>
          <cell r="C1340" t="str">
            <v>GL</v>
          </cell>
          <cell r="D1340">
            <v>1420.2</v>
          </cell>
          <cell r="E1340">
            <v>35431</v>
          </cell>
        </row>
        <row r="1341">
          <cell r="A1341" t="str">
            <v>99.A.027</v>
          </cell>
          <cell r="B1341" t="str">
            <v>Replantio, 15,01 a 20% fornec mudas, consolidação - Praça 1</v>
          </cell>
          <cell r="C1341" t="str">
            <v>GL</v>
          </cell>
          <cell r="D1341">
            <v>1420.2</v>
          </cell>
          <cell r="E1341">
            <v>35431</v>
          </cell>
        </row>
        <row r="1342">
          <cell r="A1342" t="str">
            <v>99.A.028</v>
          </cell>
          <cell r="B1342" t="str">
            <v>Replantio, 20,01 a 25% fornec mudas, consolidação - Praça 1</v>
          </cell>
          <cell r="C1342" t="str">
            <v>GL</v>
          </cell>
          <cell r="D1342">
            <v>1420.2</v>
          </cell>
          <cell r="E1342">
            <v>35431</v>
          </cell>
        </row>
        <row r="1343">
          <cell r="A1343" t="str">
            <v>99.A.029</v>
          </cell>
          <cell r="B1343" t="str">
            <v>Replantio, até 10% fornec mudas, consolidação - Praça 4</v>
          </cell>
          <cell r="C1343" t="str">
            <v>GL</v>
          </cell>
          <cell r="D1343">
            <v>846.02</v>
          </cell>
          <cell r="E1343">
            <v>35431</v>
          </cell>
        </row>
        <row r="1344">
          <cell r="A1344" t="str">
            <v>99.A.030</v>
          </cell>
          <cell r="B1344" t="str">
            <v>Replantio, 10,01 a 15% fornec mudas, consolidação - Praça 4</v>
          </cell>
          <cell r="C1344" t="str">
            <v>GL</v>
          </cell>
          <cell r="D1344">
            <v>423.01</v>
          </cell>
          <cell r="E1344">
            <v>35431</v>
          </cell>
        </row>
        <row r="1345">
          <cell r="A1345" t="str">
            <v>99.A.031</v>
          </cell>
          <cell r="B1345" t="str">
            <v>Replantio, 15,01 a 20% fornec mudas, consolidação - Praça 4</v>
          </cell>
          <cell r="C1345" t="str">
            <v>GL</v>
          </cell>
          <cell r="D1345">
            <v>423.01</v>
          </cell>
          <cell r="E1345">
            <v>35431</v>
          </cell>
        </row>
        <row r="1346">
          <cell r="A1346" t="str">
            <v>99.A.032</v>
          </cell>
          <cell r="B1346" t="str">
            <v>Replantio, 20,01 a 25% fornec mudas, consolidação - Praça 4</v>
          </cell>
          <cell r="C1346" t="str">
            <v>GL</v>
          </cell>
          <cell r="D1346">
            <v>423.01</v>
          </cell>
          <cell r="E1346">
            <v>35431</v>
          </cell>
        </row>
        <row r="1347">
          <cell r="A1347" t="str">
            <v>99.A.033</v>
          </cell>
          <cell r="B1347" t="str">
            <v>Replantio, até 10% fornec mudas, consolidação - Praça Vila Suzana</v>
          </cell>
          <cell r="C1347" t="str">
            <v>GL</v>
          </cell>
          <cell r="D1347">
            <v>521.22</v>
          </cell>
          <cell r="E1347">
            <v>35431</v>
          </cell>
        </row>
        <row r="1348">
          <cell r="A1348" t="str">
            <v>99.A.034</v>
          </cell>
          <cell r="B1348" t="str">
            <v>Replantio, 10,01 a 15% fornec mudas, consolidação - Praça Vila Suzana</v>
          </cell>
          <cell r="C1348" t="str">
            <v>GL</v>
          </cell>
          <cell r="D1348">
            <v>260.61</v>
          </cell>
          <cell r="E1348">
            <v>35431</v>
          </cell>
        </row>
        <row r="1349">
          <cell r="A1349" t="str">
            <v>99.A.035</v>
          </cell>
          <cell r="B1349" t="str">
            <v>Replantio, 15,01 a 20% fornec mudas, consolidação - Praça Vila Suzana</v>
          </cell>
          <cell r="C1349" t="str">
            <v>GL</v>
          </cell>
          <cell r="D1349">
            <v>260.61</v>
          </cell>
          <cell r="E1349">
            <v>35431</v>
          </cell>
        </row>
        <row r="1350">
          <cell r="A1350" t="str">
            <v>99.A.036</v>
          </cell>
          <cell r="B1350" t="str">
            <v>Replantio, 20,01 a 25% fornec mudas, consolidação - Praça Vila Suzana</v>
          </cell>
          <cell r="C1350" t="str">
            <v>GL</v>
          </cell>
          <cell r="D1350">
            <v>260.61</v>
          </cell>
          <cell r="E1350">
            <v>35431</v>
          </cell>
        </row>
        <row r="1351">
          <cell r="A1351" t="str">
            <v>99.A.037</v>
          </cell>
          <cell r="B1351" t="str">
            <v>Replantio, até 10% fornec mudas, consolidação - Praça Tremembé</v>
          </cell>
          <cell r="C1351" t="str">
            <v>GL</v>
          </cell>
          <cell r="D1351">
            <v>144.63</v>
          </cell>
          <cell r="E1351">
            <v>36526</v>
          </cell>
        </row>
        <row r="1352">
          <cell r="A1352" t="str">
            <v>99.A.038</v>
          </cell>
          <cell r="B1352" t="str">
            <v>Replantio, 10,01 a 15% fornec mudas, consolidação - Praça Tremembé</v>
          </cell>
          <cell r="C1352" t="str">
            <v>GL</v>
          </cell>
          <cell r="D1352">
            <v>72.31</v>
          </cell>
          <cell r="E1352">
            <v>36526</v>
          </cell>
        </row>
        <row r="1353">
          <cell r="A1353" t="str">
            <v>99.A.039</v>
          </cell>
          <cell r="B1353" t="str">
            <v>Replantio, 15,01 a 20% fornec mudas, consolidação - Praça Tremembé</v>
          </cell>
          <cell r="C1353" t="str">
            <v>GL</v>
          </cell>
          <cell r="D1353">
            <v>72.31</v>
          </cell>
          <cell r="E1353">
            <v>36526</v>
          </cell>
        </row>
        <row r="1354">
          <cell r="A1354" t="str">
            <v>99.A.040</v>
          </cell>
          <cell r="B1354" t="str">
            <v>Replantio, 20,01 a 25% fornec mudas, consolidação - Praça Tremembé</v>
          </cell>
          <cell r="C1354" t="str">
            <v>GL</v>
          </cell>
          <cell r="D1354">
            <v>72.31</v>
          </cell>
          <cell r="E1354">
            <v>36526</v>
          </cell>
        </row>
        <row r="1355">
          <cell r="A1355" t="str">
            <v>99.A.041</v>
          </cell>
          <cell r="B1355" t="str">
            <v>Manutenção de jardins por 5 anos</v>
          </cell>
          <cell r="C1355" t="str">
            <v>M2</v>
          </cell>
          <cell r="D1355">
            <v>2.4</v>
          </cell>
          <cell r="E1355">
            <v>35431</v>
          </cell>
        </row>
        <row r="1356">
          <cell r="A1356" t="str">
            <v>99.A.042</v>
          </cell>
          <cell r="B1356" t="str">
            <v>Replantio, até 10% fornec. mudas, consolidação - Itaquera</v>
          </cell>
          <cell r="C1356" t="str">
            <v>GL</v>
          </cell>
          <cell r="D1356">
            <v>4070.62</v>
          </cell>
          <cell r="E1356">
            <v>35431</v>
          </cell>
        </row>
        <row r="1357">
          <cell r="A1357" t="str">
            <v>99.A.043</v>
          </cell>
          <cell r="B1357" t="str">
            <v>Replantio, até 10% fornec. mudas, consolidação - Pq V Rodeio</v>
          </cell>
          <cell r="C1357" t="str">
            <v>GL</v>
          </cell>
          <cell r="D1357">
            <v>1203.8499999999999</v>
          </cell>
          <cell r="E1357">
            <v>36526</v>
          </cell>
        </row>
        <row r="1358">
          <cell r="A1358" t="str">
            <v>99.A.044</v>
          </cell>
          <cell r="B1358" t="str">
            <v>Replantio, 10,01 a 15% fornec. mudas, consolidação - Pq V Rodeio</v>
          </cell>
          <cell r="C1358" t="str">
            <v>GL</v>
          </cell>
          <cell r="D1358">
            <v>601.91999999999996</v>
          </cell>
          <cell r="E1358">
            <v>36526</v>
          </cell>
        </row>
        <row r="1359">
          <cell r="A1359" t="str">
            <v>99.A.045</v>
          </cell>
          <cell r="B1359" t="str">
            <v>Replantio, 15,01 a 20% fornec. mudas, consolidação - Pq V Rodeio</v>
          </cell>
          <cell r="C1359" t="str">
            <v>GL</v>
          </cell>
          <cell r="D1359">
            <v>601.91999999999996</v>
          </cell>
          <cell r="E1359">
            <v>36526</v>
          </cell>
        </row>
        <row r="1360">
          <cell r="A1360" t="str">
            <v>99.A.046</v>
          </cell>
          <cell r="B1360" t="str">
            <v>Replantio, 20,01 a 25% fornec. mudas, consolidação - Pq V Rodeio</v>
          </cell>
          <cell r="C1360" t="str">
            <v>GL</v>
          </cell>
          <cell r="D1360">
            <v>601.91999999999996</v>
          </cell>
          <cell r="E1360">
            <v>36526</v>
          </cell>
        </row>
        <row r="1361">
          <cell r="A1361" t="str">
            <v>99.A.047</v>
          </cell>
          <cell r="B1361" t="str">
            <v>Replantio, até 10% fornec. mudas, consolidação - Jd. Consórcio</v>
          </cell>
          <cell r="C1361" t="str">
            <v>GL</v>
          </cell>
          <cell r="D1361">
            <v>4075.59</v>
          </cell>
          <cell r="E1361">
            <v>35431</v>
          </cell>
        </row>
        <row r="1362">
          <cell r="A1362" t="str">
            <v>99.A.052</v>
          </cell>
          <cell r="B1362" t="str">
            <v xml:space="preserve">Replantio, até 10% fornec mudas, consolidação - Pq. Campo da Vinha </v>
          </cell>
          <cell r="C1362" t="str">
            <v>GL</v>
          </cell>
          <cell r="D1362">
            <v>695.67</v>
          </cell>
          <cell r="E1362">
            <v>37408</v>
          </cell>
        </row>
        <row r="1363">
          <cell r="A1363" t="str">
            <v>99.A.053</v>
          </cell>
          <cell r="B1363" t="str">
            <v>Replantio, 10,01 a 15% fornec mudas, consolidação - Pq. Campo da Vinha</v>
          </cell>
          <cell r="C1363" t="str">
            <v>GL</v>
          </cell>
          <cell r="D1363">
            <v>347.83</v>
          </cell>
          <cell r="E1363">
            <v>37408</v>
          </cell>
        </row>
        <row r="1364">
          <cell r="A1364" t="str">
            <v>99.A.054</v>
          </cell>
          <cell r="B1364" t="str">
            <v>Replantio, 15,01 a 20% fornec mudas, consolidação - Pq. Campo da Vinha</v>
          </cell>
          <cell r="C1364" t="str">
            <v>GL</v>
          </cell>
          <cell r="D1364">
            <v>347.83</v>
          </cell>
          <cell r="E1364">
            <v>37408</v>
          </cell>
        </row>
        <row r="1365">
          <cell r="A1365" t="str">
            <v>99.A.055</v>
          </cell>
          <cell r="B1365" t="str">
            <v>Replantio, 20,01 a 25% fornec mudas, consolidação - Pq. Campo da Vinha</v>
          </cell>
          <cell r="C1365" t="str">
            <v>GL</v>
          </cell>
          <cell r="D1365">
            <v>347.83</v>
          </cell>
          <cell r="E1365">
            <v>37408</v>
          </cell>
        </row>
        <row r="1366">
          <cell r="A1366" t="str">
            <v>99.A.056</v>
          </cell>
          <cell r="B1366" t="str">
            <v xml:space="preserve">Replantio, até 10% fornec mudas, consolidação - Igarapé Universo x Cachoeira Carajá </v>
          </cell>
          <cell r="C1366" t="str">
            <v>GL</v>
          </cell>
          <cell r="D1366">
            <v>162.31</v>
          </cell>
          <cell r="E1366">
            <v>36526</v>
          </cell>
        </row>
        <row r="1367">
          <cell r="A1367" t="str">
            <v>99.A.057</v>
          </cell>
          <cell r="B1367" t="str">
            <v>Replantio, 10,01 a 15% fornec mudas, consolidação - Igarapé Universo x Cachoeira Carajá</v>
          </cell>
          <cell r="C1367" t="str">
            <v>GL</v>
          </cell>
          <cell r="D1367">
            <v>81.150000000000006</v>
          </cell>
          <cell r="E1367">
            <v>36526</v>
          </cell>
        </row>
        <row r="1368">
          <cell r="A1368" t="str">
            <v>99.A.058</v>
          </cell>
          <cell r="B1368" t="str">
            <v>Replantio, 15,01 a 20% fornec mudas, consolidação - Igarapé Universo x Cachoeira Carajá</v>
          </cell>
          <cell r="C1368" t="str">
            <v>GL</v>
          </cell>
          <cell r="D1368">
            <v>81.150000000000006</v>
          </cell>
          <cell r="E1368">
            <v>36526</v>
          </cell>
        </row>
        <row r="1369">
          <cell r="A1369" t="str">
            <v>99.A.059</v>
          </cell>
          <cell r="B1369" t="str">
            <v>Replantio, 20,01 a 25% fornec mudas, consolidação - Igarapé Universo x Cachoeira Carajá</v>
          </cell>
          <cell r="C1369" t="str">
            <v>GL</v>
          </cell>
          <cell r="D1369">
            <v>81.150000000000006</v>
          </cell>
          <cell r="E1369">
            <v>36526</v>
          </cell>
        </row>
        <row r="1370">
          <cell r="A1370" t="str">
            <v>99.A.060</v>
          </cell>
          <cell r="B1370" t="str">
            <v xml:space="preserve">Replantio, até 10% fornec mudas, consolidação - Cachoeira Morena x Regresso Feliz </v>
          </cell>
          <cell r="C1370" t="str">
            <v>GL</v>
          </cell>
          <cell r="D1370">
            <v>232.88</v>
          </cell>
          <cell r="E1370">
            <v>36526</v>
          </cell>
        </row>
        <row r="1371">
          <cell r="A1371" t="str">
            <v>99.A.061</v>
          </cell>
          <cell r="B1371" t="str">
            <v>Replantio, 10,01 a 15% fornec mudas, consolidação - Cachoeira Morena x Regresso Feliz</v>
          </cell>
          <cell r="C1371" t="str">
            <v>GL</v>
          </cell>
          <cell r="D1371">
            <v>116.44</v>
          </cell>
          <cell r="E1371">
            <v>36526</v>
          </cell>
        </row>
        <row r="1372">
          <cell r="A1372" t="str">
            <v>99.A.062</v>
          </cell>
          <cell r="B1372" t="str">
            <v>Replantio, 15,01 a 20% fornec mudas, consolidação - Cachoeira Morena x Regresso Feliz</v>
          </cell>
          <cell r="C1372" t="str">
            <v>GL</v>
          </cell>
          <cell r="D1372">
            <v>116.44</v>
          </cell>
          <cell r="E1372">
            <v>36526</v>
          </cell>
        </row>
        <row r="1373">
          <cell r="A1373" t="str">
            <v>99.A.063</v>
          </cell>
          <cell r="B1373" t="str">
            <v>Replantio, 20,01 a 25% fornec mudas, consolidação - Cachoeira Morena x Regresso Feliz</v>
          </cell>
          <cell r="C1373" t="str">
            <v>GL</v>
          </cell>
          <cell r="D1373">
            <v>116.44</v>
          </cell>
          <cell r="E1373">
            <v>36526</v>
          </cell>
        </row>
        <row r="1374">
          <cell r="A1374" t="str">
            <v>99.A.064</v>
          </cell>
          <cell r="B1374" t="str">
            <v>Replantio, até 10% fornec mudas, consolidação - Caravela Rosa x Valter Vieira Santos</v>
          </cell>
          <cell r="C1374" t="str">
            <v>GL</v>
          </cell>
          <cell r="D1374">
            <v>326.93</v>
          </cell>
          <cell r="E1374">
            <v>37408</v>
          </cell>
        </row>
        <row r="1375">
          <cell r="A1375" t="str">
            <v>99.A.065</v>
          </cell>
          <cell r="B1375" t="str">
            <v>Replantio, 10,01 a 15% fornec mudas, consolidação - Caravela Rosa x Valter Vieira Santos</v>
          </cell>
          <cell r="C1375" t="str">
            <v>GL</v>
          </cell>
          <cell r="D1375">
            <v>163.46</v>
          </cell>
          <cell r="E1375">
            <v>37408</v>
          </cell>
        </row>
        <row r="1376">
          <cell r="A1376" t="str">
            <v>99.A.066</v>
          </cell>
          <cell r="B1376" t="str">
            <v>Replantio, 15,01 a 20% fornec mudas, consolidação - Caravela Rosa x Valter Vieira Santos</v>
          </cell>
          <cell r="C1376" t="str">
            <v>GL</v>
          </cell>
          <cell r="D1376">
            <v>163.46</v>
          </cell>
          <cell r="E1376">
            <v>37408</v>
          </cell>
        </row>
        <row r="1377">
          <cell r="A1377" t="str">
            <v>99.A.067</v>
          </cell>
          <cell r="B1377" t="str">
            <v>Replantio, 20,01 a 25% fornec mudas, consolidação - Caravela Rosa x Valter Vieira Santos</v>
          </cell>
          <cell r="C1377" t="str">
            <v>GL</v>
          </cell>
          <cell r="D1377">
            <v>163.46</v>
          </cell>
          <cell r="E1377">
            <v>37408</v>
          </cell>
        </row>
        <row r="1378">
          <cell r="A1378" t="str">
            <v>99.A.068</v>
          </cell>
          <cell r="B1378" t="str">
            <v>Replantio, até 10% fornec mudas, consolidação - R. Lanhoso x Av. Engenho Novo</v>
          </cell>
          <cell r="C1378" t="str">
            <v>GL</v>
          </cell>
          <cell r="D1378">
            <v>245.95</v>
          </cell>
          <cell r="E1378">
            <v>36526</v>
          </cell>
        </row>
        <row r="1379">
          <cell r="A1379" t="str">
            <v>99.A.069</v>
          </cell>
          <cell r="B1379" t="str">
            <v>Replantio, 10,01 a 15% fornec mudas, consolidação - R. Lanhoso x Av. Engenho Novo</v>
          </cell>
          <cell r="C1379" t="str">
            <v>GL</v>
          </cell>
          <cell r="D1379">
            <v>122.97</v>
          </cell>
          <cell r="E1379">
            <v>36526</v>
          </cell>
        </row>
        <row r="1380">
          <cell r="A1380" t="str">
            <v>99.A.070</v>
          </cell>
          <cell r="B1380" t="str">
            <v>Replantio, 15,01 a 20% fornec mudas, consolidação - R. Lanhoso x Av. Engenho Novo</v>
          </cell>
          <cell r="C1380" t="str">
            <v>GL</v>
          </cell>
          <cell r="D1380">
            <v>122.97</v>
          </cell>
          <cell r="E1380">
            <v>36526</v>
          </cell>
        </row>
        <row r="1381">
          <cell r="A1381" t="str">
            <v>99.A.071</v>
          </cell>
          <cell r="B1381" t="str">
            <v>Replantio, 20,01 a 25% fornec mudas, consolidação - R. Lanhoso x Av. Engenho Novo</v>
          </cell>
          <cell r="C1381" t="str">
            <v>GL</v>
          </cell>
          <cell r="D1381">
            <v>122.97</v>
          </cell>
          <cell r="E1381">
            <v>36526</v>
          </cell>
        </row>
        <row r="1382">
          <cell r="A1382" t="str">
            <v>99.A.072</v>
          </cell>
          <cell r="B1382" t="str">
            <v>Replantio, até 10% fornec mudas, consolidação - Cipriano RodriguesxDr. Alves Teixeira</v>
          </cell>
          <cell r="C1382" t="str">
            <v>GL</v>
          </cell>
          <cell r="D1382">
            <v>4097.25</v>
          </cell>
          <cell r="E1382">
            <v>37408</v>
          </cell>
        </row>
        <row r="1383">
          <cell r="A1383" t="str">
            <v>99.A.073</v>
          </cell>
          <cell r="B1383" t="str">
            <v>Replantio, 10,01 a 15% fornec mudas, consolid. - Cipriano RodriguesxDr. Alves Teixeira</v>
          </cell>
          <cell r="C1383" t="str">
            <v>GL</v>
          </cell>
          <cell r="D1383">
            <v>2048.62</v>
          </cell>
          <cell r="E1383">
            <v>37408</v>
          </cell>
        </row>
        <row r="1384">
          <cell r="A1384" t="str">
            <v>99.A.074</v>
          </cell>
          <cell r="B1384" t="str">
            <v>Replantio, 15,01 a 20% fornec mudas, consolid. - Cipriano RodriguesxDr. Alves Teixeira</v>
          </cell>
          <cell r="C1384" t="str">
            <v>GL</v>
          </cell>
          <cell r="D1384">
            <v>2048.62</v>
          </cell>
          <cell r="E1384">
            <v>37408</v>
          </cell>
        </row>
        <row r="1385">
          <cell r="A1385" t="str">
            <v>99.A.075</v>
          </cell>
          <cell r="B1385" t="str">
            <v>Replantio, 20,01 a 25% fornec mudas, consolid. - Cipriano RodriguesxDr. Alves Teixeira</v>
          </cell>
          <cell r="C1385" t="str">
            <v>GL</v>
          </cell>
          <cell r="D1385">
            <v>2048.62</v>
          </cell>
          <cell r="E1385">
            <v>37408</v>
          </cell>
        </row>
        <row r="1386">
          <cell r="A1386" t="str">
            <v>99.A.076</v>
          </cell>
          <cell r="B1386" t="str">
            <v>Replantio, até 10% fornec mudas, consolidação - João Galli x Lázaro Gonçalves Fraga</v>
          </cell>
          <cell r="C1386" t="str">
            <v>GL</v>
          </cell>
          <cell r="D1386">
            <v>304.52</v>
          </cell>
          <cell r="E1386">
            <v>37408</v>
          </cell>
        </row>
        <row r="1387">
          <cell r="A1387" t="str">
            <v>99.A.077</v>
          </cell>
          <cell r="B1387" t="str">
            <v>Replantio, 10,01 a 15% fornec mudas, consolid. - João Galli x Lázaro Gonçalves Fraga</v>
          </cell>
          <cell r="C1387" t="str">
            <v>GL</v>
          </cell>
          <cell r="D1387">
            <v>152.26</v>
          </cell>
          <cell r="E1387">
            <v>37408</v>
          </cell>
        </row>
        <row r="1388">
          <cell r="A1388" t="str">
            <v>99.A.078</v>
          </cell>
          <cell r="B1388" t="str">
            <v>Replantio, 15,01 a 20% fornec mudas, consolid. - João Galli x Lázaro Gonçalves Fraga</v>
          </cell>
          <cell r="C1388" t="str">
            <v>GL</v>
          </cell>
          <cell r="D1388">
            <v>152.26</v>
          </cell>
          <cell r="E1388">
            <v>37408</v>
          </cell>
        </row>
        <row r="1389">
          <cell r="A1389" t="str">
            <v>99.A.079</v>
          </cell>
          <cell r="B1389" t="str">
            <v>Replantio, 20,01 a 25% fornec mudas, consolid. - João Galli x Lázaro Gonçalves Fraga</v>
          </cell>
          <cell r="C1389" t="str">
            <v>GL</v>
          </cell>
          <cell r="D1389">
            <v>152.26</v>
          </cell>
          <cell r="E1389">
            <v>37408</v>
          </cell>
        </row>
        <row r="1390">
          <cell r="A1390" t="str">
            <v>99.A.080</v>
          </cell>
          <cell r="B1390" t="str">
            <v>Replantio, até 10% fornec mudas, consolidação - Pq. Darcy Silva</v>
          </cell>
          <cell r="C1390" t="str">
            <v>GL</v>
          </cell>
          <cell r="D1390">
            <v>13933.14</v>
          </cell>
          <cell r="E1390">
            <v>38108</v>
          </cell>
        </row>
        <row r="1391">
          <cell r="A1391" t="str">
            <v>99.A.081</v>
          </cell>
          <cell r="B1391" t="str">
            <v>Replantio, 10,01 a 15% fornec mudas, consolid. - Pq. Darcy Silva</v>
          </cell>
          <cell r="C1391" t="str">
            <v>GL</v>
          </cell>
          <cell r="D1391">
            <v>6966.57</v>
          </cell>
          <cell r="E1391">
            <v>38108</v>
          </cell>
        </row>
        <row r="1392">
          <cell r="A1392" t="str">
            <v>99.A.082</v>
          </cell>
          <cell r="B1392" t="str">
            <v>Replantio, 15,01 a 20% fornec mudas, consolid. - Pq. Darcy Silva</v>
          </cell>
          <cell r="C1392" t="str">
            <v>GL</v>
          </cell>
          <cell r="D1392">
            <v>6966.57</v>
          </cell>
          <cell r="E1392">
            <v>38108</v>
          </cell>
        </row>
        <row r="1393">
          <cell r="A1393" t="str">
            <v>99.A.083</v>
          </cell>
          <cell r="B1393" t="str">
            <v>Replantio, 20,01 a 25% fornec mudas, consolid. - Pq. Darcy Silva</v>
          </cell>
          <cell r="C1393" t="str">
            <v>GL</v>
          </cell>
          <cell r="D1393">
            <v>6966.57</v>
          </cell>
          <cell r="E1393">
            <v>38108</v>
          </cell>
        </row>
        <row r="1394">
          <cell r="A1394" t="str">
            <v>99.A.084</v>
          </cell>
          <cell r="B1394" t="str">
            <v>Replantio, até 10% fornec mudas, consolidação - Pq. Pinheirinho d'água</v>
          </cell>
          <cell r="C1394" t="str">
            <v>GL</v>
          </cell>
          <cell r="D1394">
            <v>7499.37</v>
          </cell>
          <cell r="E1394">
            <v>37408</v>
          </cell>
        </row>
        <row r="1395">
          <cell r="A1395" t="str">
            <v>99.A.085</v>
          </cell>
          <cell r="B1395" t="str">
            <v>Replantio, 10,01 a 15% fornec mudas, consolid. - Pq. Pinheirinho d'água</v>
          </cell>
          <cell r="C1395" t="str">
            <v>GL</v>
          </cell>
          <cell r="D1395">
            <v>3749.68</v>
          </cell>
          <cell r="E1395">
            <v>37408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dição Ago"/>
      <sheetName val="Ficha Prod Dia Ago 01"/>
      <sheetName val="Plan1"/>
      <sheetName val="Ficha Prod Dia Set 01"/>
      <sheetName val="Plan2"/>
      <sheetName val="Ficha Prod Dia Out 01"/>
      <sheetName val="Plan3"/>
      <sheetName val="Plan6"/>
      <sheetName val="Plan5"/>
      <sheetName val="Plan4"/>
      <sheetName val="Ficha Prod Dia Nov 01"/>
      <sheetName val="Plan9"/>
      <sheetName val="Plan13"/>
      <sheetName val="Plan12"/>
      <sheetName val="Plan14"/>
      <sheetName val="Ficha Prod Dia Fev 2002"/>
      <sheetName val="Fonte Vias Públicas"/>
      <sheetName val="Ficha Prod Dia Mar 2002"/>
      <sheetName val="Equipe e Carga Diária"/>
      <sheetName val="Ficha Prod Dia Abril 2002"/>
      <sheetName val="Plan8"/>
      <sheetName val="Plan11"/>
      <sheetName val="Ficha Prod Dia Jan 02 2 CONTRAT"/>
      <sheetName val="Plan10"/>
      <sheetName val="Ficha Prod Dia Jan 02"/>
      <sheetName val="Ficha Prod Dia Dez 01"/>
      <sheetName val="Plan7"/>
      <sheetName val="CAMINHÕES"/>
      <sheetName val="Medições"/>
      <sheetName val="Crono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8"/>
      <sheetName val="Tabela 31"/>
    </sheetNames>
    <sheetDataSet>
      <sheetData sheetId="0"/>
      <sheetData sheetId="1">
        <row r="1">
          <cell r="A1" t="str">
            <v>CODIGO</v>
          </cell>
          <cell r="B1" t="str">
            <v>NOME</v>
          </cell>
          <cell r="C1" t="str">
            <v>UNIDADE</v>
          </cell>
          <cell r="D1" t="str">
            <v xml:space="preserve"> VALOR </v>
          </cell>
        </row>
        <row r="2">
          <cell r="A2" t="str">
            <v>010000</v>
          </cell>
          <cell r="B2" t="str">
            <v>SERVICOS PRELIMINARES</v>
          </cell>
          <cell r="D2" t="str">
            <v xml:space="preserve"> R$-   </v>
          </cell>
        </row>
        <row r="3">
          <cell r="A3" t="str">
            <v>010100</v>
          </cell>
          <cell r="B3" t="str">
            <v>LIMPEZA DO TERRENO</v>
          </cell>
          <cell r="D3" t="str">
            <v xml:space="preserve"> R$-   </v>
          </cell>
        </row>
        <row r="4">
          <cell r="A4" t="str">
            <v>010101</v>
          </cell>
          <cell r="B4" t="str">
            <v>LIMPEZA GERAL,INCL.REMOCAO DA COB.VEGETAL - TRONCOS C/DIAM.ATE 10CM</v>
          </cell>
          <cell r="C4" t="str">
            <v>M2</v>
          </cell>
          <cell r="D4">
            <v>0.52</v>
          </cell>
        </row>
        <row r="5">
          <cell r="A5" t="str">
            <v>010102</v>
          </cell>
          <cell r="B5" t="str">
            <v>DESTOCAMENTO,INCL.REMOCAO DAS RAIZES - DIAMETROS DE 10,01 A 30CM</v>
          </cell>
          <cell r="C5" t="str">
            <v>UN</v>
          </cell>
          <cell r="D5">
            <v>16.28</v>
          </cell>
        </row>
        <row r="6">
          <cell r="A6" t="str">
            <v>010105</v>
          </cell>
          <cell r="B6" t="str">
            <v>REMOCAO DE ENTULHO,INCLUSIVE TRANSPORTE ATE 1KM</v>
          </cell>
          <cell r="C6" t="str">
            <v>M3</v>
          </cell>
          <cell r="D6">
            <v>14.67</v>
          </cell>
        </row>
        <row r="7">
          <cell r="A7" t="str">
            <v>010110</v>
          </cell>
          <cell r="B7" t="str">
            <v>TRANSPORTE POR CAMINHAO CARROCERIA DE MADEIRA,A PARTIR DE 1KM</v>
          </cell>
          <cell r="C7" t="str">
            <v>MK</v>
          </cell>
          <cell r="D7">
            <v>1.55</v>
          </cell>
        </row>
        <row r="8">
          <cell r="A8" t="str">
            <v>010200</v>
          </cell>
          <cell r="B8" t="str">
            <v>MOVIMENTO DE TERRA - MANUAL</v>
          </cell>
          <cell r="D8" t="str">
            <v xml:space="preserve"> R$-   </v>
          </cell>
        </row>
        <row r="9">
          <cell r="A9" t="str">
            <v>010201</v>
          </cell>
          <cell r="B9" t="str">
            <v>CORTE</v>
          </cell>
          <cell r="C9" t="str">
            <v>M3</v>
          </cell>
          <cell r="D9">
            <v>2.15</v>
          </cell>
        </row>
        <row r="10">
          <cell r="A10" t="str">
            <v>010202</v>
          </cell>
          <cell r="B10" t="str">
            <v>CORTE E ESPALHAMENTO DENTRO DA OBRA</v>
          </cell>
          <cell r="C10" t="str">
            <v>M3</v>
          </cell>
          <cell r="D10">
            <v>5.77</v>
          </cell>
        </row>
        <row r="11">
          <cell r="A11" t="str">
            <v>010205</v>
          </cell>
          <cell r="B11" t="str">
            <v>ATERRO,INCLUSIVE COMPACTACAO</v>
          </cell>
          <cell r="C11" t="str">
            <v>M3</v>
          </cell>
          <cell r="D11">
            <v>2.15</v>
          </cell>
        </row>
        <row r="12">
          <cell r="A12" t="str">
            <v>010210</v>
          </cell>
          <cell r="B12" t="str">
            <v>CARREGAMENTO PARA BOTA-FORA,INCLUSIVE TRANSPORTE ATE 1KM</v>
          </cell>
          <cell r="C12" t="str">
            <v>M3</v>
          </cell>
          <cell r="D12">
            <v>14.88</v>
          </cell>
        </row>
        <row r="13">
          <cell r="A13" t="str">
            <v>010300</v>
          </cell>
          <cell r="B13" t="str">
            <v>MOVIMENTO DE TERRA - MECANIZADO</v>
          </cell>
          <cell r="D13" t="str">
            <v xml:space="preserve"> R$-   </v>
          </cell>
        </row>
        <row r="14">
          <cell r="A14" t="str">
            <v>010301</v>
          </cell>
          <cell r="B14" t="str">
            <v>CORTE E ESPALHAMENTO DENTRO DA OBRA</v>
          </cell>
          <cell r="C14" t="str">
            <v>M3</v>
          </cell>
          <cell r="D14">
            <v>4.12</v>
          </cell>
        </row>
        <row r="15">
          <cell r="A15" t="str">
            <v>010302</v>
          </cell>
          <cell r="B15" t="str">
            <v>CORTE E ATERRO COMPACTADO</v>
          </cell>
          <cell r="C15" t="str">
            <v>M3</v>
          </cell>
          <cell r="D15">
            <v>5.46</v>
          </cell>
        </row>
        <row r="16">
          <cell r="A16" t="str">
            <v>010303</v>
          </cell>
          <cell r="B16" t="str">
            <v>CORTE E CARREGAMENTO PARA BOTA-FORA,INCLUSIVE TRANSPORTE ATE 1KM</v>
          </cell>
          <cell r="C16" t="str">
            <v>M3</v>
          </cell>
          <cell r="D16">
            <v>21.8</v>
          </cell>
        </row>
        <row r="17">
          <cell r="A17" t="str">
            <v>010305</v>
          </cell>
          <cell r="B17" t="str">
            <v>FORNECIMENTO DE TERRA,INCL.CORTE,CARGA,DESCARGA E TRANSPORTE ATE 1KM</v>
          </cell>
          <cell r="C17" t="str">
            <v>M3</v>
          </cell>
          <cell r="D17">
            <v>29.93</v>
          </cell>
        </row>
        <row r="18">
          <cell r="A18" t="str">
            <v>010306</v>
          </cell>
          <cell r="B18" t="str">
            <v>ATERRO,INCLUSIVE COMPACTACAO</v>
          </cell>
          <cell r="C18" t="str">
            <v>M3</v>
          </cell>
          <cell r="D18">
            <v>5.46</v>
          </cell>
        </row>
        <row r="19">
          <cell r="A19" t="str">
            <v>010310</v>
          </cell>
          <cell r="B19" t="str">
            <v>TRANSPORTE POR CAMINHAO BASCULANTE,A PARTIR DE 1KM</v>
          </cell>
          <cell r="C19" t="str">
            <v>MK</v>
          </cell>
          <cell r="D19">
            <v>1.58</v>
          </cell>
        </row>
        <row r="20">
          <cell r="A20" t="str">
            <v>010400</v>
          </cell>
          <cell r="B20" t="str">
            <v>DRENAGEM DO TERRENO</v>
          </cell>
          <cell r="D20" t="str">
            <v xml:space="preserve"> R$-   </v>
          </cell>
        </row>
        <row r="21">
          <cell r="A21" t="str">
            <v>010401</v>
          </cell>
          <cell r="B21" t="str">
            <v>ESCAVACAO MANUAL - PROFUNDIDADE IGUAL OU INFERIOR A 1,50M</v>
          </cell>
          <cell r="C21" t="str">
            <v>M3</v>
          </cell>
          <cell r="D21">
            <v>8.31</v>
          </cell>
        </row>
        <row r="22">
          <cell r="A22" t="str">
            <v>010402</v>
          </cell>
          <cell r="B22" t="str">
            <v>ESCAVACAO MANUAL - PROFUNDIDADE SUPERIOR A 1,50M</v>
          </cell>
          <cell r="C22" t="str">
            <v>M3</v>
          </cell>
          <cell r="D22">
            <v>10.85</v>
          </cell>
        </row>
        <row r="23">
          <cell r="A23" t="str">
            <v>010405</v>
          </cell>
          <cell r="B23" t="str">
            <v>ESCORAMENTO DE VALAS - CONTINUO</v>
          </cell>
          <cell r="C23" t="str">
            <v>M2</v>
          </cell>
          <cell r="D23">
            <v>15.19</v>
          </cell>
        </row>
        <row r="24">
          <cell r="A24" t="str">
            <v>010406</v>
          </cell>
          <cell r="B24" t="str">
            <v>ESCORAMENTO DE VALAS - DESCONTINUO</v>
          </cell>
          <cell r="C24" t="str">
            <v>M2</v>
          </cell>
          <cell r="D24">
            <v>7.98</v>
          </cell>
        </row>
        <row r="25">
          <cell r="A25" t="str">
            <v>010410</v>
          </cell>
          <cell r="B25" t="str">
            <v>APILOAMENTO DO FUNDO DE VALAS,PARA SIMPLES REGULARIZACAO</v>
          </cell>
          <cell r="C25" t="str">
            <v>M2</v>
          </cell>
          <cell r="D25">
            <v>1.44</v>
          </cell>
        </row>
        <row r="26">
          <cell r="A26" t="str">
            <v>010415</v>
          </cell>
          <cell r="B26" t="str">
            <v>LASTRO DE BRITA</v>
          </cell>
          <cell r="C26" t="str">
            <v>M3</v>
          </cell>
          <cell r="D26">
            <v>35.47</v>
          </cell>
        </row>
        <row r="27">
          <cell r="A27" t="str">
            <v>010416</v>
          </cell>
          <cell r="B27" t="str">
            <v>LASTRO DE CONCRETO - 150KG CIM/M3</v>
          </cell>
          <cell r="C27" t="str">
            <v>M3</v>
          </cell>
          <cell r="D27">
            <v>162.74</v>
          </cell>
        </row>
        <row r="28">
          <cell r="A28" t="str">
            <v>010422</v>
          </cell>
          <cell r="B28" t="str">
            <v>MANILHA DE BARRO (FURADA) - DIAMETRO DE 4"</v>
          </cell>
          <cell r="C28" t="str">
            <v>M</v>
          </cell>
          <cell r="D28">
            <v>5.1100000000000003</v>
          </cell>
        </row>
        <row r="29">
          <cell r="A29" t="str">
            <v>010423</v>
          </cell>
          <cell r="B29" t="str">
            <v>MANILHA DE BARRO (FURADA) - DIAMETRO DE 6"</v>
          </cell>
          <cell r="C29" t="str">
            <v>M</v>
          </cell>
          <cell r="D29">
            <v>6.05</v>
          </cell>
        </row>
        <row r="30">
          <cell r="A30" t="str">
            <v>010424</v>
          </cell>
          <cell r="B30" t="str">
            <v>MANILHA DE BARRO (FURADA) - DIAMETRO DE 8"</v>
          </cell>
          <cell r="C30" t="str">
            <v>M</v>
          </cell>
          <cell r="D30">
            <v>9.1300000000000008</v>
          </cell>
        </row>
        <row r="31">
          <cell r="A31" t="str">
            <v>010426</v>
          </cell>
          <cell r="B31" t="str">
            <v>TUBO PVC PERFURADO P/DRENAGEM - D=4" (100MM)</v>
          </cell>
          <cell r="C31" t="str">
            <v>M</v>
          </cell>
          <cell r="D31">
            <v>5.73</v>
          </cell>
        </row>
        <row r="32">
          <cell r="A32" t="str">
            <v>010427</v>
          </cell>
          <cell r="B32" t="str">
            <v>TUBO PVC PERFURADO P/DRENAGEM - D=6" (150MM)</v>
          </cell>
          <cell r="C32" t="str">
            <v>M</v>
          </cell>
          <cell r="D32">
            <v>11.47</v>
          </cell>
        </row>
        <row r="33">
          <cell r="A33" t="str">
            <v>010430</v>
          </cell>
          <cell r="B33" t="str">
            <v>TUBO DE CONCRETO - DIAMETRO DE 30CM</v>
          </cell>
          <cell r="C33" t="str">
            <v>M</v>
          </cell>
          <cell r="D33">
            <v>15.63</v>
          </cell>
        </row>
        <row r="34">
          <cell r="A34" t="str">
            <v>010431</v>
          </cell>
          <cell r="B34" t="str">
            <v>TUBO DE CONCRETO - DIAMETRO DE 40CM</v>
          </cell>
          <cell r="C34" t="str">
            <v>M</v>
          </cell>
          <cell r="D34">
            <v>22.32</v>
          </cell>
        </row>
        <row r="35">
          <cell r="A35" t="str">
            <v>010432</v>
          </cell>
          <cell r="B35" t="str">
            <v>TUBO DE CONCRETO - DIAMETRO DE 50CM</v>
          </cell>
          <cell r="C35" t="str">
            <v>M</v>
          </cell>
          <cell r="D35">
            <v>31.61</v>
          </cell>
        </row>
        <row r="36">
          <cell r="A36" t="str">
            <v>010433</v>
          </cell>
          <cell r="B36" t="str">
            <v>TUBO DE CONCRETO - DIAMETRO DE 60CM</v>
          </cell>
          <cell r="C36" t="str">
            <v>M</v>
          </cell>
          <cell r="D36">
            <v>41.74</v>
          </cell>
        </row>
        <row r="37">
          <cell r="A37" t="str">
            <v>010434</v>
          </cell>
          <cell r="B37" t="str">
            <v>TUBO DE CONCRETO - DIAMETRO DE 70CM</v>
          </cell>
          <cell r="C37" t="str">
            <v>M</v>
          </cell>
          <cell r="D37">
            <v>76.2</v>
          </cell>
        </row>
        <row r="38">
          <cell r="A38" t="str">
            <v>010435</v>
          </cell>
          <cell r="B38" t="str">
            <v>TUBO DE CONCRETO - DIAMETRO DE 80CM</v>
          </cell>
          <cell r="C38" t="str">
            <v>M</v>
          </cell>
          <cell r="D38">
            <v>81.55</v>
          </cell>
        </row>
        <row r="39">
          <cell r="A39" t="str">
            <v>010436</v>
          </cell>
          <cell r="B39" t="str">
            <v>TUBO DE CONCRETO - DIAMETRO DE 90CM</v>
          </cell>
          <cell r="C39" t="str">
            <v>M</v>
          </cell>
          <cell r="D39">
            <v>101.4</v>
          </cell>
        </row>
        <row r="40">
          <cell r="A40" t="str">
            <v>010437</v>
          </cell>
          <cell r="B40" t="str">
            <v>TUBO DE CONCRETO - DIAMETRO DE 100CM</v>
          </cell>
          <cell r="C40" t="str">
            <v>M</v>
          </cell>
          <cell r="D40">
            <v>125.81</v>
          </cell>
        </row>
        <row r="41">
          <cell r="A41" t="str">
            <v>010438</v>
          </cell>
          <cell r="B41" t="str">
            <v>TUBO DE CONCRETO - DIAMETRO DE 110CM</v>
          </cell>
          <cell r="C41" t="str">
            <v>M</v>
          </cell>
          <cell r="D41">
            <v>153.37</v>
          </cell>
        </row>
        <row r="42">
          <cell r="A42" t="str">
            <v>010439</v>
          </cell>
          <cell r="B42" t="str">
            <v>TUBO DE CONCRETO - DIAMETRO DE 120CM</v>
          </cell>
          <cell r="C42" t="str">
            <v>M</v>
          </cell>
          <cell r="D42">
            <v>167.76</v>
          </cell>
        </row>
        <row r="43">
          <cell r="A43" t="str">
            <v>010448</v>
          </cell>
          <cell r="B43" t="str">
            <v>CAIXA DE LIGACAO OU INSPECAO - ESCAVACAO E APILOAMENTO</v>
          </cell>
          <cell r="C43" t="str">
            <v>M3</v>
          </cell>
          <cell r="D43">
            <v>9.75</v>
          </cell>
        </row>
        <row r="44">
          <cell r="A44" t="str">
            <v>010449</v>
          </cell>
          <cell r="B44" t="str">
            <v>CAIXA DE LIGACAO OU INSPECAO - LASTRO DE CONCRETO (FUNDO)</v>
          </cell>
          <cell r="C44" t="str">
            <v>M3</v>
          </cell>
          <cell r="D44">
            <v>179.92</v>
          </cell>
        </row>
        <row r="45">
          <cell r="A45" t="str">
            <v>010450</v>
          </cell>
          <cell r="B45" t="str">
            <v>CAIXA DE LIGACAO OU INSPECAO - ALVENARIA DE 1/2 TIJOLO,REVESTIDA</v>
          </cell>
          <cell r="C45" t="str">
            <v>M2</v>
          </cell>
          <cell r="D45">
            <v>41.88</v>
          </cell>
        </row>
        <row r="46">
          <cell r="A46" t="str">
            <v>010451</v>
          </cell>
          <cell r="B46" t="str">
            <v>CAIXA DE LIGACAO OU INSPECAO - ALVENARIA DE 1 TIJOLO,REVESTIDA</v>
          </cell>
          <cell r="C46" t="str">
            <v>M2</v>
          </cell>
          <cell r="D46">
            <v>62.09</v>
          </cell>
        </row>
        <row r="47">
          <cell r="A47" t="str">
            <v>010452</v>
          </cell>
          <cell r="B47" t="str">
            <v>CAIXA DE LIGACAO OU INSPECAO - TAMPA DE CONCRETO</v>
          </cell>
          <cell r="C47" t="str">
            <v>M2</v>
          </cell>
          <cell r="D47">
            <v>41.59</v>
          </cell>
        </row>
        <row r="48">
          <cell r="A48" t="str">
            <v>010470</v>
          </cell>
          <cell r="B48" t="str">
            <v>ENVOLVIMENTO DE TUBOS COM BRITA</v>
          </cell>
          <cell r="C48" t="str">
            <v>M3</v>
          </cell>
          <cell r="D48">
            <v>31.43</v>
          </cell>
        </row>
        <row r="49">
          <cell r="A49" t="str">
            <v>010471</v>
          </cell>
          <cell r="B49" t="str">
            <v>ENVOLVIMENTO DE TUBOS COM AREIA</v>
          </cell>
          <cell r="C49" t="str">
            <v>M3</v>
          </cell>
          <cell r="D49">
            <v>33.6</v>
          </cell>
        </row>
        <row r="50">
          <cell r="A50" t="str">
            <v>010475</v>
          </cell>
          <cell r="B50" t="str">
            <v>MANTA EM TEREFTALATO DE POLIESTER - 300G/M2</v>
          </cell>
          <cell r="C50" t="str">
            <v>M2</v>
          </cell>
          <cell r="D50">
            <v>3.64</v>
          </cell>
        </row>
        <row r="51">
          <cell r="A51" t="str">
            <v>010480</v>
          </cell>
          <cell r="B51" t="str">
            <v>REATERRO DE VALAS,INCLUSIVE APILOAMENTO</v>
          </cell>
          <cell r="C51" t="str">
            <v>M3</v>
          </cell>
          <cell r="D51">
            <v>12.66</v>
          </cell>
        </row>
        <row r="52">
          <cell r="A52" t="str">
            <v>020000</v>
          </cell>
          <cell r="B52" t="str">
            <v>FUNDACOES</v>
          </cell>
          <cell r="D52" t="str">
            <v xml:space="preserve"> R$-   </v>
          </cell>
        </row>
        <row r="53">
          <cell r="A53" t="str">
            <v>020100</v>
          </cell>
          <cell r="B53" t="str">
            <v>FUNDACAO PROFUNDA</v>
          </cell>
          <cell r="D53" t="str">
            <v xml:space="preserve"> R$-   </v>
          </cell>
        </row>
        <row r="54">
          <cell r="A54" t="str">
            <v>020101</v>
          </cell>
          <cell r="B54" t="str">
            <v>BROCA DE CONCRETO - DIAMETRO DE 20CM</v>
          </cell>
          <cell r="C54" t="str">
            <v>M</v>
          </cell>
          <cell r="D54">
            <v>9.35</v>
          </cell>
        </row>
        <row r="55">
          <cell r="A55" t="str">
            <v>020102</v>
          </cell>
          <cell r="B55" t="str">
            <v>BROCA DE CONCRETO - DIAMETRO DE 25CM</v>
          </cell>
          <cell r="C55" t="str">
            <v>M</v>
          </cell>
          <cell r="D55">
            <v>13.46</v>
          </cell>
        </row>
        <row r="56">
          <cell r="A56" t="str">
            <v>020105</v>
          </cell>
          <cell r="B56" t="str">
            <v>ESTACA DE CONCRETO MOLDADA NO LOCAL,TIPO"STRAUSS" - ATE 20T</v>
          </cell>
          <cell r="C56" t="str">
            <v>M</v>
          </cell>
          <cell r="D56">
            <v>12.2</v>
          </cell>
        </row>
        <row r="57">
          <cell r="A57" t="str">
            <v>020106</v>
          </cell>
          <cell r="B57" t="str">
            <v>ESTACA DE CONCRETO MOLDADA NO LOCAL,TIPO"STRAUSS" - ATE 30T</v>
          </cell>
          <cell r="C57" t="str">
            <v>M</v>
          </cell>
          <cell r="D57">
            <v>16.29</v>
          </cell>
        </row>
        <row r="58">
          <cell r="A58" t="str">
            <v>020107</v>
          </cell>
          <cell r="B58" t="str">
            <v>ESTACA DE CONCRETO MOLDADA NO LOCAL,TIPO"STRAUSS" - ATE 40T</v>
          </cell>
          <cell r="C58" t="str">
            <v>M</v>
          </cell>
          <cell r="D58">
            <v>22.64</v>
          </cell>
        </row>
        <row r="59">
          <cell r="A59" t="str">
            <v>020108</v>
          </cell>
          <cell r="B59" t="str">
            <v>ESTACA DE CONCRETO MOLDADA NO LOCAL,TIPO"STRAUSS" - ATE 50T</v>
          </cell>
          <cell r="C59" t="str">
            <v>M</v>
          </cell>
          <cell r="D59">
            <v>32.130000000000003</v>
          </cell>
        </row>
        <row r="60">
          <cell r="A60" t="str">
            <v>020109</v>
          </cell>
          <cell r="B60" t="str">
            <v>ESTACA DE CONCRETO MOLDADA NO LOCAL,TIPO"STRAUSS" - ATE 70T</v>
          </cell>
          <cell r="C60" t="str">
            <v>M</v>
          </cell>
          <cell r="D60">
            <v>45.47</v>
          </cell>
        </row>
        <row r="61">
          <cell r="A61" t="str">
            <v>020120</v>
          </cell>
          <cell r="B61" t="str">
            <v>TUBULAO - ESCAVACAO A CEU ABERTO,COM PA E PICARETA</v>
          </cell>
          <cell r="C61" t="str">
            <v>M3</v>
          </cell>
          <cell r="D61">
            <v>80.58</v>
          </cell>
        </row>
        <row r="62">
          <cell r="A62" t="str">
            <v>020130</v>
          </cell>
          <cell r="B62" t="str">
            <v>TUBULAO - CONCRETO FCK = 13,5MPA</v>
          </cell>
          <cell r="C62" t="str">
            <v>M3</v>
          </cell>
          <cell r="D62">
            <v>166.57</v>
          </cell>
        </row>
        <row r="63">
          <cell r="A63" t="str">
            <v>020132</v>
          </cell>
          <cell r="B63" t="str">
            <v>TUBULAO - CONCRETO CICLOPICO</v>
          </cell>
          <cell r="C63" t="str">
            <v>M3</v>
          </cell>
          <cell r="D63">
            <v>156.87</v>
          </cell>
        </row>
        <row r="64">
          <cell r="A64" t="str">
            <v>020140</v>
          </cell>
          <cell r="B64" t="str">
            <v>ESTACA DE CONCRETO PRE-MOLDADA - ATE 22T</v>
          </cell>
          <cell r="C64" t="str">
            <v>M</v>
          </cell>
          <cell r="D64">
            <v>36.340000000000003</v>
          </cell>
        </row>
        <row r="65">
          <cell r="A65" t="str">
            <v>020141</v>
          </cell>
          <cell r="B65" t="str">
            <v>ESTACA DE CONCRETO PRE-MOLDADA - ATE 35T</v>
          </cell>
          <cell r="C65" t="str">
            <v>M</v>
          </cell>
          <cell r="D65">
            <v>42.32</v>
          </cell>
        </row>
        <row r="66">
          <cell r="A66" t="str">
            <v>020142</v>
          </cell>
          <cell r="B66" t="str">
            <v>ESTACA DE CONCRETO PRE-MOLDADA - ATE 45T</v>
          </cell>
          <cell r="C66" t="str">
            <v>M</v>
          </cell>
          <cell r="D66">
            <v>60.4</v>
          </cell>
        </row>
        <row r="67">
          <cell r="A67" t="str">
            <v>020143</v>
          </cell>
          <cell r="B67" t="str">
            <v>ESTACA DE CONCRETO PRE-MOLDADA - ATE 55T</v>
          </cell>
          <cell r="C67" t="str">
            <v>M</v>
          </cell>
          <cell r="D67">
            <v>60.59</v>
          </cell>
        </row>
        <row r="68">
          <cell r="A68" t="str">
            <v>020144</v>
          </cell>
          <cell r="B68" t="str">
            <v>ESTACA DE CONCRETO PRE-MOLDADA - ATE 75T</v>
          </cell>
          <cell r="C68" t="str">
            <v>M</v>
          </cell>
          <cell r="D68">
            <v>65.77</v>
          </cell>
        </row>
        <row r="69">
          <cell r="A69" t="str">
            <v>020150</v>
          </cell>
          <cell r="B69" t="str">
            <v>ESTACAS ESCAVADAS MECANICAMENTE DIAM.= 20CM</v>
          </cell>
          <cell r="C69" t="str">
            <v>M</v>
          </cell>
          <cell r="D69">
            <v>4.67</v>
          </cell>
        </row>
        <row r="70">
          <cell r="A70" t="str">
            <v>020151</v>
          </cell>
          <cell r="B70" t="str">
            <v>ESTACAS ESCAVADAS MECANICAMENTE DIAM.= 25CM</v>
          </cell>
          <cell r="C70" t="str">
            <v>M</v>
          </cell>
          <cell r="D70">
            <v>5.5</v>
          </cell>
        </row>
        <row r="71">
          <cell r="A71" t="str">
            <v>020152</v>
          </cell>
          <cell r="B71" t="str">
            <v>ESTACAS ESCAVADAS MECANICAMENTE DIAM.= 30CM</v>
          </cell>
          <cell r="C71" t="str">
            <v>M</v>
          </cell>
          <cell r="D71">
            <v>7.33</v>
          </cell>
        </row>
        <row r="72">
          <cell r="A72" t="str">
            <v>020153</v>
          </cell>
          <cell r="B72" t="str">
            <v>ESTACAS ESCAVADAS MECANICAMENTE DIAM. =35CM</v>
          </cell>
          <cell r="C72" t="str">
            <v>M</v>
          </cell>
          <cell r="D72">
            <v>9.27</v>
          </cell>
        </row>
        <row r="73">
          <cell r="A73" t="str">
            <v>020160</v>
          </cell>
          <cell r="B73" t="str">
            <v>ESTACA RAIZ DIAM.=160MM P/ATE 35TF</v>
          </cell>
          <cell r="C73" t="str">
            <v>M</v>
          </cell>
          <cell r="D73">
            <v>64.900000000000006</v>
          </cell>
        </row>
        <row r="74">
          <cell r="A74" t="str">
            <v>020161</v>
          </cell>
          <cell r="B74" t="str">
            <v>ESTACA RAIZ DIAM.=20CM P/30TF</v>
          </cell>
          <cell r="C74" t="str">
            <v>M</v>
          </cell>
          <cell r="D74">
            <v>74.44</v>
          </cell>
        </row>
        <row r="75">
          <cell r="A75" t="str">
            <v>020162</v>
          </cell>
          <cell r="B75" t="str">
            <v>ESTACA RAIZ DIAM.=25CM P/50TF</v>
          </cell>
          <cell r="C75" t="str">
            <v>M</v>
          </cell>
          <cell r="D75">
            <v>86.5</v>
          </cell>
        </row>
        <row r="76">
          <cell r="A76" t="str">
            <v>020163</v>
          </cell>
          <cell r="B76" t="str">
            <v>ESTACA RAIZ DIAM.=30CM P/55TF</v>
          </cell>
          <cell r="C76" t="str">
            <v>M</v>
          </cell>
          <cell r="D76">
            <v>104.43</v>
          </cell>
        </row>
        <row r="77">
          <cell r="A77" t="str">
            <v>020170</v>
          </cell>
          <cell r="B77" t="str">
            <v>FORNECIMENTO E CRAVACAO DE ESTACA PERFIL DE ACO I 10"</v>
          </cell>
          <cell r="C77" t="str">
            <v>M</v>
          </cell>
          <cell r="D77">
            <v>54.12</v>
          </cell>
        </row>
        <row r="78">
          <cell r="A78" t="str">
            <v>020171</v>
          </cell>
          <cell r="B78" t="str">
            <v>FORNECIMENTO E CRAVACAO DE ESTACA PERFIL DE ACO I 12"</v>
          </cell>
          <cell r="C78" t="str">
            <v>M</v>
          </cell>
          <cell r="D78">
            <v>88.12</v>
          </cell>
        </row>
        <row r="79">
          <cell r="A79" t="str">
            <v>020173</v>
          </cell>
          <cell r="B79" t="str">
            <v>CORTE DE ESTACA METALICA PERFIL I 10"</v>
          </cell>
          <cell r="C79" t="str">
            <v>UN</v>
          </cell>
          <cell r="D79">
            <v>12</v>
          </cell>
        </row>
        <row r="80">
          <cell r="A80" t="str">
            <v>020174</v>
          </cell>
          <cell r="B80" t="str">
            <v>CORTE DE ESTACA METALICA PERFIL I 12"</v>
          </cell>
          <cell r="C80" t="str">
            <v>UN</v>
          </cell>
          <cell r="D80">
            <v>15</v>
          </cell>
        </row>
        <row r="81">
          <cell r="A81" t="str">
            <v>020175</v>
          </cell>
          <cell r="B81" t="str">
            <v>EMENDA DE TOPO P/ESTACA METALICA PERFIL I 10"</v>
          </cell>
          <cell r="C81" t="str">
            <v>UN</v>
          </cell>
          <cell r="D81">
            <v>35</v>
          </cell>
        </row>
        <row r="82">
          <cell r="A82" t="str">
            <v>020176</v>
          </cell>
          <cell r="B82" t="str">
            <v>EMENDA DE TOPO P/ESTACA METALICA PERFIL I 12"</v>
          </cell>
          <cell r="C82" t="str">
            <v>UN</v>
          </cell>
          <cell r="D82">
            <v>40</v>
          </cell>
        </row>
        <row r="83">
          <cell r="A83" t="str">
            <v>020200</v>
          </cell>
          <cell r="B83" t="str">
            <v>VALAS</v>
          </cell>
          <cell r="D83" t="str">
            <v xml:space="preserve"> R$-   </v>
          </cell>
        </row>
        <row r="84">
          <cell r="A84" t="str">
            <v>020201</v>
          </cell>
          <cell r="B84" t="str">
            <v>ESCAVACAO MANUAL - PROFUNDIDADE IGUAL OU INFERIOR A 1,50M</v>
          </cell>
          <cell r="C84" t="str">
            <v>M3</v>
          </cell>
          <cell r="D84">
            <v>8.31</v>
          </cell>
        </row>
        <row r="85">
          <cell r="A85" t="str">
            <v>020202</v>
          </cell>
          <cell r="B85" t="str">
            <v>ESCAVACAO MANUAL - PROFUNDIDADE SUPERIOR A 1,50M</v>
          </cell>
          <cell r="C85" t="str">
            <v>M3</v>
          </cell>
          <cell r="D85">
            <v>10.85</v>
          </cell>
        </row>
        <row r="86">
          <cell r="A86" t="str">
            <v>020205</v>
          </cell>
          <cell r="B86" t="str">
            <v>ESCORAMENTO DE VALAS - CONTINUO</v>
          </cell>
          <cell r="C86" t="str">
            <v>M2</v>
          </cell>
          <cell r="D86">
            <v>15.19</v>
          </cell>
        </row>
        <row r="87">
          <cell r="A87" t="str">
            <v>020206</v>
          </cell>
          <cell r="B87" t="str">
            <v>ESCORAMENTO DE VALAS - DESCONTINUO</v>
          </cell>
          <cell r="C87" t="str">
            <v>M2</v>
          </cell>
          <cell r="D87">
            <v>7.98</v>
          </cell>
        </row>
        <row r="88">
          <cell r="A88" t="str">
            <v>020210</v>
          </cell>
          <cell r="B88" t="str">
            <v>APILOAMENTO DO FUNDO DE VALAS,PARA SIMPLES REGULARIZACAO</v>
          </cell>
          <cell r="C88" t="str">
            <v>M2</v>
          </cell>
          <cell r="D88">
            <v>1.44</v>
          </cell>
        </row>
        <row r="89">
          <cell r="A89" t="str">
            <v>020211</v>
          </cell>
          <cell r="B89" t="str">
            <v>APILOAMENTO DO FUNDO DE VALAS,COM MACO DE ATE 60KG</v>
          </cell>
          <cell r="C89" t="str">
            <v>M2</v>
          </cell>
          <cell r="D89">
            <v>1.8</v>
          </cell>
        </row>
        <row r="90">
          <cell r="A90" t="str">
            <v>020215</v>
          </cell>
          <cell r="B90" t="str">
            <v>LASTRO DE BRITA</v>
          </cell>
          <cell r="C90" t="str">
            <v>M3</v>
          </cell>
          <cell r="D90">
            <v>35.47</v>
          </cell>
        </row>
        <row r="91">
          <cell r="A91" t="str">
            <v>020216</v>
          </cell>
          <cell r="B91" t="str">
            <v>LASTRO DE CONCRETO - 150KG CIM/M3</v>
          </cell>
          <cell r="C91" t="str">
            <v>M3</v>
          </cell>
          <cell r="D91">
            <v>162.74</v>
          </cell>
        </row>
        <row r="92">
          <cell r="A92" t="str">
            <v>020300</v>
          </cell>
          <cell r="B92" t="str">
            <v>FUNDACAO - FORMA</v>
          </cell>
          <cell r="D92" t="str">
            <v xml:space="preserve"> R$-   </v>
          </cell>
        </row>
        <row r="93">
          <cell r="A93" t="str">
            <v>020301</v>
          </cell>
          <cell r="B93" t="str">
            <v>FORMA COMUM DE TABUAS DE PINHO</v>
          </cell>
          <cell r="C93" t="str">
            <v>M2</v>
          </cell>
          <cell r="D93">
            <v>14.06</v>
          </cell>
        </row>
        <row r="94">
          <cell r="A94" t="str">
            <v>020304</v>
          </cell>
          <cell r="B94" t="str">
            <v>FORMA COMUM DE TABUAS DE PINHO - NAO RECUPERAVEL</v>
          </cell>
          <cell r="C94" t="str">
            <v>M2</v>
          </cell>
          <cell r="D94">
            <v>8.68</v>
          </cell>
        </row>
        <row r="95">
          <cell r="A95" t="str">
            <v>020400</v>
          </cell>
          <cell r="B95" t="str">
            <v>FUNDACAO - ARMADURA</v>
          </cell>
          <cell r="D95" t="str">
            <v xml:space="preserve"> R$-   </v>
          </cell>
        </row>
        <row r="96">
          <cell r="A96" t="str">
            <v>020404</v>
          </cell>
          <cell r="B96" t="str">
            <v>ARMADURA EM ACO CA-50</v>
          </cell>
          <cell r="C96" t="str">
            <v>KG</v>
          </cell>
          <cell r="D96">
            <v>1.82</v>
          </cell>
        </row>
        <row r="97">
          <cell r="A97" t="str">
            <v>020407</v>
          </cell>
          <cell r="B97" t="str">
            <v>ARMADURA EM ACO CA-60</v>
          </cell>
          <cell r="C97" t="str">
            <v>KG</v>
          </cell>
          <cell r="D97">
            <v>1.97</v>
          </cell>
        </row>
        <row r="98">
          <cell r="A98" t="str">
            <v>020409</v>
          </cell>
          <cell r="B98" t="str">
            <v>ARMADURA EM ACO CA-60 - TELA</v>
          </cell>
          <cell r="C98" t="str">
            <v>KG</v>
          </cell>
          <cell r="D98">
            <v>1.63</v>
          </cell>
        </row>
        <row r="99">
          <cell r="A99" t="str">
            <v>020500</v>
          </cell>
          <cell r="B99" t="str">
            <v>FUNDACAO - CONCRETO</v>
          </cell>
          <cell r="D99" t="str">
            <v xml:space="preserve"> R$-   </v>
          </cell>
        </row>
        <row r="100">
          <cell r="A100" t="str">
            <v>020501</v>
          </cell>
          <cell r="B100" t="str">
            <v>CONCRETO FCK = 13,5MPA - VIRADO NA OBRA</v>
          </cell>
          <cell r="C100" t="str">
            <v>M3</v>
          </cell>
          <cell r="D100">
            <v>155.91999999999999</v>
          </cell>
        </row>
        <row r="101">
          <cell r="A101" t="str">
            <v>020505</v>
          </cell>
          <cell r="B101" t="str">
            <v>CONCRETO FCK = 15,0MPA - VIRADO NA OBRA</v>
          </cell>
          <cell r="C101" t="str">
            <v>M3</v>
          </cell>
          <cell r="D101">
            <v>161.91999999999999</v>
          </cell>
        </row>
        <row r="102">
          <cell r="A102" t="str">
            <v>020508</v>
          </cell>
          <cell r="B102" t="str">
            <v>CONCRETO FCK = 15,0MPA - USINADO</v>
          </cell>
          <cell r="C102" t="str">
            <v>M3</v>
          </cell>
          <cell r="D102">
            <v>137.63999999999999</v>
          </cell>
        </row>
        <row r="103">
          <cell r="A103" t="str">
            <v>020513</v>
          </cell>
          <cell r="B103" t="str">
            <v>CONCRETO FCK = 18,0MPA - USINADO</v>
          </cell>
          <cell r="C103" t="str">
            <v>M3</v>
          </cell>
          <cell r="D103">
            <v>142.51</v>
          </cell>
        </row>
        <row r="104">
          <cell r="A104" t="str">
            <v>020600</v>
          </cell>
          <cell r="B104" t="str">
            <v>EMBASAMENTO</v>
          </cell>
          <cell r="D104" t="str">
            <v xml:space="preserve"> R$-   </v>
          </cell>
        </row>
        <row r="105">
          <cell r="A105" t="str">
            <v>020601</v>
          </cell>
          <cell r="B105" t="str">
            <v>ALVENARIA DE EMBASAMENTO - TIJOLOS MACICOS COMUNS</v>
          </cell>
          <cell r="C105" t="str">
            <v>M3</v>
          </cell>
          <cell r="D105">
            <v>118.07</v>
          </cell>
        </row>
        <row r="106">
          <cell r="A106" t="str">
            <v>020603</v>
          </cell>
          <cell r="B106" t="str">
            <v>ALVENARIA DE EMBASAMENTO - BLOCOS DE PEDRA BRUTA</v>
          </cell>
          <cell r="C106" t="str">
            <v>M3</v>
          </cell>
          <cell r="D106">
            <v>67.3</v>
          </cell>
        </row>
        <row r="107">
          <cell r="A107" t="str">
            <v>020605</v>
          </cell>
          <cell r="B107" t="str">
            <v>IMPERMEABILIZACAO DO RESPALDO DA FUNDACAO - ARGAMASSA IMPERMEAVEL</v>
          </cell>
          <cell r="C107" t="str">
            <v>M2</v>
          </cell>
          <cell r="D107">
            <v>13.29</v>
          </cell>
        </row>
        <row r="108">
          <cell r="A108" t="str">
            <v>020610</v>
          </cell>
          <cell r="B108" t="str">
            <v>REATERRO DE VALAS,INCLUSIVE APILOAMENTO</v>
          </cell>
          <cell r="C108" t="str">
            <v>M3</v>
          </cell>
          <cell r="D108">
            <v>12.66</v>
          </cell>
        </row>
        <row r="109">
          <cell r="A109" t="str">
            <v>020611</v>
          </cell>
          <cell r="B109" t="str">
            <v>REATERRO DE VALAS,COM ADICAO DE 2% DE CIMENTO,INCLUSIVE APILOAMENTO</v>
          </cell>
          <cell r="C109" t="str">
            <v>M3</v>
          </cell>
          <cell r="D109">
            <v>18.34</v>
          </cell>
        </row>
        <row r="110">
          <cell r="A110" t="str">
            <v>025000</v>
          </cell>
          <cell r="B110" t="str">
            <v>DEMOLICOES</v>
          </cell>
          <cell r="D110" t="str">
            <v xml:space="preserve"> R$-   </v>
          </cell>
        </row>
        <row r="111">
          <cell r="A111" t="str">
            <v>025001</v>
          </cell>
          <cell r="B111" t="str">
            <v>DEMOLICAO DE ALVENARIA DE EMBASAMENTO - TIJOLOS MACICOS COMUNS</v>
          </cell>
          <cell r="C111" t="str">
            <v>M3</v>
          </cell>
          <cell r="D111">
            <v>21.7</v>
          </cell>
        </row>
        <row r="112">
          <cell r="A112" t="str">
            <v>025005</v>
          </cell>
          <cell r="B112" t="str">
            <v>DEMOLICAO DE CONCRETO SIMPLES</v>
          </cell>
          <cell r="C112" t="str">
            <v>M3</v>
          </cell>
          <cell r="D112">
            <v>43.41</v>
          </cell>
        </row>
        <row r="113">
          <cell r="A113" t="str">
            <v>025006</v>
          </cell>
          <cell r="B113" t="str">
            <v>DEMOLICAO DE CONCRETO ARMADO</v>
          </cell>
          <cell r="C113" t="str">
            <v>M3</v>
          </cell>
          <cell r="D113">
            <v>72.36</v>
          </cell>
        </row>
        <row r="114">
          <cell r="A114" t="str">
            <v>026000</v>
          </cell>
          <cell r="B114" t="str">
            <v>RETIRADAS</v>
          </cell>
          <cell r="D114" t="str">
            <v xml:space="preserve"> R$-   </v>
          </cell>
        </row>
        <row r="115">
          <cell r="A115" t="str">
            <v>026004</v>
          </cell>
          <cell r="B115" t="str">
            <v>RETIRADA DE ALVENARIA DE EMBASAMENTO - BLOCOS DE PEDRA BRUTA</v>
          </cell>
          <cell r="C115" t="str">
            <v>M3</v>
          </cell>
          <cell r="D115">
            <v>32.56</v>
          </cell>
        </row>
        <row r="116">
          <cell r="A116" t="str">
            <v>029000</v>
          </cell>
          <cell r="B116" t="str">
            <v>OUTROS SERVICOS</v>
          </cell>
          <cell r="D116" t="str">
            <v xml:space="preserve"> R$-   </v>
          </cell>
        </row>
        <row r="117">
          <cell r="A117" t="str">
            <v>029001</v>
          </cell>
          <cell r="B117" t="str">
            <v>ESTACAS DE REACAO P/REFORCO DE FUNDACAO,DIAM.20CM - PRIMEIROS 5M</v>
          </cell>
          <cell r="C117" t="str">
            <v>UN</v>
          </cell>
          <cell r="D117">
            <v>361.17</v>
          </cell>
        </row>
        <row r="118">
          <cell r="A118" t="str">
            <v>029002</v>
          </cell>
          <cell r="B118" t="str">
            <v>ESTACAS DE REACAO P/REFORCO DE FUNDACAO,DIAM.20CM - EXCEDENTE DE 5M</v>
          </cell>
          <cell r="C118" t="str">
            <v>M</v>
          </cell>
          <cell r="D118">
            <v>67.5</v>
          </cell>
        </row>
        <row r="119">
          <cell r="A119" t="str">
            <v>030000</v>
          </cell>
          <cell r="B119" t="str">
            <v>ESTRUTURA</v>
          </cell>
          <cell r="D119" t="str">
            <v xml:space="preserve"> R$-   </v>
          </cell>
        </row>
        <row r="120">
          <cell r="A120" t="str">
            <v>030100</v>
          </cell>
          <cell r="B120" t="str">
            <v>ESTRUTURA DE CONCRETO ARMADO - FORMA</v>
          </cell>
          <cell r="D120" t="str">
            <v xml:space="preserve"> R$-   </v>
          </cell>
        </row>
        <row r="121">
          <cell r="A121" t="str">
            <v>030101</v>
          </cell>
          <cell r="B121" t="str">
            <v>FORMA COMUM DE TABUAS DE PINHO - PLANA</v>
          </cell>
          <cell r="C121" t="str">
            <v>M2</v>
          </cell>
          <cell r="D121">
            <v>18.63</v>
          </cell>
        </row>
        <row r="122">
          <cell r="A122" t="str">
            <v>030104</v>
          </cell>
          <cell r="B122" t="str">
            <v>FORMA COMUM DE TABUAS DE PINHO - NAO RECUPERAVEL</v>
          </cell>
          <cell r="C122" t="str">
            <v>M2</v>
          </cell>
          <cell r="D122">
            <v>8.68</v>
          </cell>
        </row>
        <row r="123">
          <cell r="A123" t="str">
            <v>030111</v>
          </cell>
          <cell r="B123" t="str">
            <v>FORMA ESPECIAL DE CHAPAS RESINADAS (10MM) - CURVA</v>
          </cell>
          <cell r="C123" t="str">
            <v>M2</v>
          </cell>
          <cell r="D123">
            <v>30.52</v>
          </cell>
        </row>
        <row r="124">
          <cell r="A124" t="str">
            <v>030113</v>
          </cell>
          <cell r="B124" t="str">
            <v>FORMA ESPECIAL DE CHAPAS PLASTIFICADAS (10MM) - CURVA</v>
          </cell>
          <cell r="C124" t="str">
            <v>M2</v>
          </cell>
          <cell r="D124">
            <v>31.81</v>
          </cell>
        </row>
        <row r="125">
          <cell r="A125" t="str">
            <v>030114</v>
          </cell>
          <cell r="B125" t="str">
            <v>FORMA ESPECIAL DE CHAPAS RESINADAS (10MM) - PLANA</v>
          </cell>
          <cell r="C125" t="str">
            <v>M2</v>
          </cell>
          <cell r="D125">
            <v>23.01</v>
          </cell>
        </row>
        <row r="126">
          <cell r="A126" t="str">
            <v>030115</v>
          </cell>
          <cell r="B126" t="str">
            <v>FORMA ESPECIAL DE CHAPAS RESINADAS (12MM) - PLANA</v>
          </cell>
          <cell r="C126" t="str">
            <v>M2</v>
          </cell>
          <cell r="D126">
            <v>23.31</v>
          </cell>
        </row>
        <row r="127">
          <cell r="A127" t="str">
            <v>030116</v>
          </cell>
          <cell r="B127" t="str">
            <v>FORMA ESPECIAL DE CHAPAS PLASTIFICADAS (10MM) - PLANA</v>
          </cell>
          <cell r="C127" t="str">
            <v>M2</v>
          </cell>
          <cell r="D127">
            <v>24.3</v>
          </cell>
        </row>
        <row r="128">
          <cell r="A128" t="str">
            <v>030117</v>
          </cell>
          <cell r="B128" t="str">
            <v>FORMA ESPECIAL DE CHAPAS PLASTIFICADAS (12MM) - PLANA</v>
          </cell>
          <cell r="C128" t="str">
            <v>M2</v>
          </cell>
          <cell r="D128">
            <v>24.94</v>
          </cell>
        </row>
        <row r="129">
          <cell r="A129" t="str">
            <v>030130</v>
          </cell>
          <cell r="B129" t="str">
            <v>CIMBRAMENTO PARA ALTURAS ENTRE 3,01M E 7,00M</v>
          </cell>
          <cell r="C129" t="str">
            <v>M3</v>
          </cell>
          <cell r="D129">
            <v>6.63</v>
          </cell>
        </row>
        <row r="130">
          <cell r="A130" t="str">
            <v>030200</v>
          </cell>
          <cell r="B130" t="str">
            <v>ESTRUTURA DE CONCRETO ARMADO - ARMADURA</v>
          </cell>
          <cell r="D130" t="str">
            <v xml:space="preserve"> R$-   </v>
          </cell>
        </row>
        <row r="131">
          <cell r="A131" t="str">
            <v>030204</v>
          </cell>
          <cell r="B131" t="str">
            <v>ARMADURA EM ACO CA-50</v>
          </cell>
          <cell r="C131" t="str">
            <v>KG</v>
          </cell>
          <cell r="D131">
            <v>1.82</v>
          </cell>
        </row>
        <row r="132">
          <cell r="A132" t="str">
            <v>030207</v>
          </cell>
          <cell r="B132" t="str">
            <v>ARMADURA EM ACO CA-60</v>
          </cell>
          <cell r="C132" t="str">
            <v>KG</v>
          </cell>
          <cell r="D132">
            <v>1.97</v>
          </cell>
        </row>
        <row r="133">
          <cell r="A133" t="str">
            <v>030209</v>
          </cell>
          <cell r="B133" t="str">
            <v>ARMADURA EM ACO CA-60 - TELA</v>
          </cell>
          <cell r="C133" t="str">
            <v>KG</v>
          </cell>
          <cell r="D133">
            <v>1.63</v>
          </cell>
        </row>
        <row r="134">
          <cell r="A134" t="str">
            <v>030300</v>
          </cell>
          <cell r="B134" t="str">
            <v>ESTRUTURA DE CONCRETO ARMADO - CONCRETO</v>
          </cell>
          <cell r="D134" t="str">
            <v xml:space="preserve"> R$-   </v>
          </cell>
        </row>
        <row r="135">
          <cell r="A135" t="str">
            <v>030305</v>
          </cell>
          <cell r="B135" t="str">
            <v>CONCRETO FCK = 15,0MPA - VIRADO NA OBRA</v>
          </cell>
          <cell r="C135" t="str">
            <v>M3</v>
          </cell>
          <cell r="D135">
            <v>188.07</v>
          </cell>
        </row>
        <row r="136">
          <cell r="A136" t="str">
            <v>030306</v>
          </cell>
          <cell r="B136" t="str">
            <v>CONCRETO FCK - 18.0 MPA - VIRADO NA OBRA</v>
          </cell>
          <cell r="C136" t="str">
            <v>M3</v>
          </cell>
          <cell r="D136">
            <v>196.29</v>
          </cell>
        </row>
        <row r="137">
          <cell r="A137" t="str">
            <v>030307</v>
          </cell>
          <cell r="B137" t="str">
            <v>CONCRETO FCK - 20.0 MPA - VIRADO NA OBRA</v>
          </cell>
          <cell r="C137" t="str">
            <v>M3</v>
          </cell>
          <cell r="D137">
            <v>198.68</v>
          </cell>
        </row>
        <row r="138">
          <cell r="A138" t="str">
            <v>030308</v>
          </cell>
          <cell r="B138" t="str">
            <v>CONCRETO FCK = 15,0MPA - USINADO</v>
          </cell>
          <cell r="C138" t="str">
            <v>M3</v>
          </cell>
          <cell r="D138">
            <v>159.99</v>
          </cell>
        </row>
        <row r="139">
          <cell r="A139" t="str">
            <v>030309</v>
          </cell>
          <cell r="B139" t="str">
            <v>CONCRETO FCK = 15,0MPA - USINADO E BOMBEAVEL</v>
          </cell>
          <cell r="C139" t="str">
            <v>M3</v>
          </cell>
          <cell r="D139">
            <v>165.1</v>
          </cell>
        </row>
        <row r="140">
          <cell r="A140" t="str">
            <v>030313</v>
          </cell>
          <cell r="B140" t="str">
            <v>CONCRETO FCK = 18,0MPA - USINADO</v>
          </cell>
          <cell r="C140" t="str">
            <v>M3</v>
          </cell>
          <cell r="D140">
            <v>164.86</v>
          </cell>
        </row>
        <row r="141">
          <cell r="A141" t="str">
            <v>030314</v>
          </cell>
          <cell r="B141" t="str">
            <v>CONCRETO FCK = 18,0MPA - USINADO E BOMBEAVEL</v>
          </cell>
          <cell r="C141" t="str">
            <v>M3</v>
          </cell>
          <cell r="D141">
            <v>170.36</v>
          </cell>
        </row>
        <row r="142">
          <cell r="A142" t="str">
            <v>030330</v>
          </cell>
          <cell r="B142" t="str">
            <v>BOMBEAMENTO DE CONCRETO</v>
          </cell>
          <cell r="C142" t="str">
            <v>M3</v>
          </cell>
          <cell r="D142">
            <v>20</v>
          </cell>
        </row>
        <row r="143">
          <cell r="A143" t="str">
            <v>030400</v>
          </cell>
          <cell r="B143" t="str">
            <v>ESTRUTURA DE CONCRETO ARMADO - LAJE MISTA</v>
          </cell>
          <cell r="D143" t="str">
            <v xml:space="preserve"> R$-   </v>
          </cell>
        </row>
        <row r="144">
          <cell r="A144" t="str">
            <v>030401</v>
          </cell>
          <cell r="B144" t="str">
            <v>LAJE MISTA - H8 COM CAPEAMENTO DE 2CM (10CM)</v>
          </cell>
          <cell r="C144" t="str">
            <v>M2</v>
          </cell>
          <cell r="D144">
            <v>18.37</v>
          </cell>
        </row>
        <row r="145">
          <cell r="A145" t="str">
            <v>030402</v>
          </cell>
          <cell r="B145" t="str">
            <v>LAJE MISTA - H8 COM CAPEAMENTO DE 4CM (12CM)</v>
          </cell>
          <cell r="C145" t="str">
            <v>M2</v>
          </cell>
          <cell r="D145">
            <v>21.08</v>
          </cell>
        </row>
        <row r="146">
          <cell r="A146" t="str">
            <v>030403</v>
          </cell>
          <cell r="B146" t="str">
            <v>LAJE MISTA - H12 COM CAPEAMENTO DE 4CM (16CM)</v>
          </cell>
          <cell r="C146" t="str">
            <v>M2</v>
          </cell>
          <cell r="D146">
            <v>27.26</v>
          </cell>
        </row>
        <row r="147">
          <cell r="A147" t="str">
            <v>030404</v>
          </cell>
          <cell r="B147" t="str">
            <v>LAJE MISTA - H-16 COM CAPEAMENTO DE 4 CM (20 CM)</v>
          </cell>
          <cell r="C147" t="str">
            <v>M2</v>
          </cell>
          <cell r="D147">
            <v>32.17</v>
          </cell>
        </row>
        <row r="148">
          <cell r="A148" t="str">
            <v>030405</v>
          </cell>
          <cell r="B148" t="str">
            <v>LAJE MISTA - H-20 COM CAPEAMENTO DE 5 CM (25 CM)</v>
          </cell>
          <cell r="C148" t="str">
            <v>M2</v>
          </cell>
          <cell r="D148">
            <v>37.39</v>
          </cell>
        </row>
        <row r="149">
          <cell r="A149" t="str">
            <v>030419</v>
          </cell>
          <cell r="B149" t="str">
            <v>LAJE MISTA TRELICADA H-8CM C/CAPEAMENTO DE 4CM(12CM)</v>
          </cell>
          <cell r="C149" t="str">
            <v>M2</v>
          </cell>
          <cell r="D149">
            <v>23.65</v>
          </cell>
        </row>
        <row r="150">
          <cell r="A150" t="str">
            <v>030421</v>
          </cell>
          <cell r="B150" t="str">
            <v>LAJE MISTA TRELICADA H-12 CM C/ CAPEAMENTO 4 CM (16 CM)</v>
          </cell>
          <cell r="C150" t="str">
            <v>M2</v>
          </cell>
          <cell r="D150">
            <v>30.7</v>
          </cell>
        </row>
        <row r="151">
          <cell r="A151" t="str">
            <v>030422</v>
          </cell>
          <cell r="B151" t="str">
            <v>LAJE MISTA TRELICADA H-15 CM CAPEAMENTO 4 CM (19 CM)</v>
          </cell>
          <cell r="C151" t="str">
            <v>M2</v>
          </cell>
          <cell r="D151">
            <v>33.96</v>
          </cell>
        </row>
        <row r="152">
          <cell r="A152" t="str">
            <v>030423</v>
          </cell>
          <cell r="B152" t="str">
            <v>LAJE MISTA TRELICADA H-20 CM COM CAPEAMENTO 4 CM (24 CM)</v>
          </cell>
          <cell r="C152" t="str">
            <v>M2</v>
          </cell>
          <cell r="D152">
            <v>40.299999999999997</v>
          </cell>
        </row>
        <row r="153">
          <cell r="A153" t="str">
            <v>030424</v>
          </cell>
          <cell r="B153" t="str">
            <v>LAJE MISTA TRELICADA H-25 CM COM CAPEAMENTO 5 CM (30 CM)</v>
          </cell>
          <cell r="C153" t="str">
            <v>M2</v>
          </cell>
          <cell r="D153">
            <v>48.9</v>
          </cell>
        </row>
        <row r="154">
          <cell r="A154" t="str">
            <v>034000</v>
          </cell>
          <cell r="B154" t="str">
            <v>ESTRUTURA DE CONCRETO - RECUPERACAO E TRATAMENTO</v>
          </cell>
          <cell r="D154" t="str">
            <v xml:space="preserve"> R$-   </v>
          </cell>
        </row>
        <row r="155">
          <cell r="A155" t="str">
            <v>034002</v>
          </cell>
          <cell r="B155" t="str">
            <v>APICOAMENTO DE SUPERFICIE DE CONCRETO</v>
          </cell>
          <cell r="C155" t="str">
            <v>M2</v>
          </cell>
          <cell r="D155">
            <v>7.37</v>
          </cell>
        </row>
        <row r="156">
          <cell r="A156" t="str">
            <v>034010</v>
          </cell>
          <cell r="B156" t="str">
            <v>LIMPEZA E REMOCAO DE SUP. DETERIORADA C/JATEAM. DE AREIA ABRASIVO</v>
          </cell>
          <cell r="C156" t="str">
            <v>M2</v>
          </cell>
          <cell r="D156">
            <v>19.39</v>
          </cell>
        </row>
        <row r="157">
          <cell r="A157" t="str">
            <v>034050</v>
          </cell>
          <cell r="B157" t="str">
            <v>POLIMENTO DE CONCRETO</v>
          </cell>
          <cell r="C157" t="str">
            <v>M2</v>
          </cell>
          <cell r="D157">
            <v>24</v>
          </cell>
        </row>
        <row r="158">
          <cell r="A158" t="str">
            <v>035000</v>
          </cell>
          <cell r="B158" t="str">
            <v>DEMOLICOES</v>
          </cell>
          <cell r="D158" t="str">
            <v xml:space="preserve"> R$-   </v>
          </cell>
        </row>
        <row r="159">
          <cell r="A159" t="str">
            <v>035001</v>
          </cell>
          <cell r="B159" t="str">
            <v>DEMOLICAO DE CONCRETO SIMPLES</v>
          </cell>
          <cell r="C159" t="str">
            <v>M3</v>
          </cell>
          <cell r="D159">
            <v>36.18</v>
          </cell>
        </row>
        <row r="160">
          <cell r="A160" t="str">
            <v>035002</v>
          </cell>
          <cell r="B160" t="str">
            <v>DEMOLICAO DE CONCRETO ARMADO</v>
          </cell>
          <cell r="C160" t="str">
            <v>M3</v>
          </cell>
          <cell r="D160">
            <v>65.12</v>
          </cell>
        </row>
        <row r="161">
          <cell r="A161" t="str">
            <v>035005</v>
          </cell>
          <cell r="B161" t="str">
            <v>DEMOLICAO DE LAJES MISTAS COM ESP.FINAL IGUAL OU INFERIOR A 16 CM</v>
          </cell>
          <cell r="C161" t="str">
            <v>M2</v>
          </cell>
          <cell r="D161">
            <v>5.42</v>
          </cell>
        </row>
        <row r="162">
          <cell r="A162" t="str">
            <v>035006</v>
          </cell>
          <cell r="B162" t="str">
            <v>DEMOLICAO DE LAJES MISTAS C/ESP.FINAL SUP.A 16 CM, ATE 30 CM, INCLU</v>
          </cell>
          <cell r="C162" t="str">
            <v>M2</v>
          </cell>
          <cell r="D162">
            <v>7.23</v>
          </cell>
        </row>
        <row r="163">
          <cell r="A163" t="str">
            <v>040000</v>
          </cell>
          <cell r="B163" t="str">
            <v>VEDOS</v>
          </cell>
          <cell r="D163" t="str">
            <v xml:space="preserve"> R$-   </v>
          </cell>
        </row>
        <row r="164">
          <cell r="A164" t="str">
            <v>040100</v>
          </cell>
          <cell r="B164" t="str">
            <v>ALVENARIA DE TIJOLOS E BLOCOS</v>
          </cell>
          <cell r="D164" t="str">
            <v xml:space="preserve"> R$-   </v>
          </cell>
        </row>
        <row r="165">
          <cell r="A165" t="str">
            <v>040101</v>
          </cell>
          <cell r="B165" t="str">
            <v>TIJOLOS MACICOS COMUNS - ESPELHO</v>
          </cell>
          <cell r="C165" t="str">
            <v>M2</v>
          </cell>
          <cell r="D165">
            <v>11.34</v>
          </cell>
        </row>
        <row r="166">
          <cell r="A166" t="str">
            <v>040102</v>
          </cell>
          <cell r="B166" t="str">
            <v>TIJOLOS MACICOS COMUNS - 1/2 TIJOLO</v>
          </cell>
          <cell r="C166" t="str">
            <v>M2</v>
          </cell>
          <cell r="D166">
            <v>19.329999999999998</v>
          </cell>
        </row>
        <row r="167">
          <cell r="A167" t="str">
            <v>040103</v>
          </cell>
          <cell r="B167" t="str">
            <v>TIJOLOS MACICOS COMUNS - 1 TIJOLO</v>
          </cell>
          <cell r="C167" t="str">
            <v>M2</v>
          </cell>
          <cell r="D167">
            <v>35.06</v>
          </cell>
        </row>
        <row r="168">
          <cell r="A168" t="str">
            <v>040104</v>
          </cell>
          <cell r="B168" t="str">
            <v>TIJOLOS MACICOS COMUNS - 1 1/2 TIJOLO</v>
          </cell>
          <cell r="C168" t="str">
            <v>M2</v>
          </cell>
          <cell r="D168">
            <v>46.84</v>
          </cell>
        </row>
        <row r="169">
          <cell r="A169" t="str">
            <v>040111</v>
          </cell>
          <cell r="B169" t="str">
            <v>TIJOLOS MACICOS COMUNS - APARENTE,1/2 TIJOLO</v>
          </cell>
          <cell r="C169" t="str">
            <v>M2</v>
          </cell>
          <cell r="D169">
            <v>39.17</v>
          </cell>
        </row>
        <row r="170">
          <cell r="A170" t="str">
            <v>040112</v>
          </cell>
          <cell r="B170" t="str">
            <v>TIJOLOS MACICOS COMUNS - APARENTE,1 TIJOLO</v>
          </cell>
          <cell r="C170" t="str">
            <v>M2</v>
          </cell>
          <cell r="D170">
            <v>70.3</v>
          </cell>
        </row>
        <row r="171">
          <cell r="A171" t="str">
            <v>040115</v>
          </cell>
          <cell r="B171" t="str">
            <v>TIJOLOS CERAMICOS FURADOS - 1/2 TIJOLO</v>
          </cell>
          <cell r="C171" t="str">
            <v>M2</v>
          </cell>
          <cell r="D171">
            <v>13.71</v>
          </cell>
        </row>
        <row r="172">
          <cell r="A172" t="str">
            <v>040116</v>
          </cell>
          <cell r="B172" t="str">
            <v>TIJOLOS CERAMICOS FURADOS - 1 TIJOLO</v>
          </cell>
          <cell r="C172" t="str">
            <v>M2</v>
          </cell>
          <cell r="D172">
            <v>25.72</v>
          </cell>
        </row>
        <row r="173">
          <cell r="A173" t="str">
            <v>040120</v>
          </cell>
          <cell r="B173" t="str">
            <v>TIJOLOS LAMINADOS - ESPELHO</v>
          </cell>
          <cell r="C173" t="str">
            <v>M2</v>
          </cell>
          <cell r="D173">
            <v>25.6</v>
          </cell>
        </row>
        <row r="174">
          <cell r="A174" t="str">
            <v>040121</v>
          </cell>
          <cell r="B174" t="str">
            <v>TIJOLOS LAMINADOS - 1/2 TIJOLO</v>
          </cell>
          <cell r="C174" t="str">
            <v>M2</v>
          </cell>
          <cell r="D174">
            <v>43.69</v>
          </cell>
        </row>
        <row r="175">
          <cell r="A175" t="str">
            <v>040122</v>
          </cell>
          <cell r="B175" t="str">
            <v>TIJOLOS LAMINADOS - 1 TIJOLO</v>
          </cell>
          <cell r="C175" t="str">
            <v>M2</v>
          </cell>
          <cell r="D175">
            <v>79.430000000000007</v>
          </cell>
        </row>
        <row r="176">
          <cell r="A176" t="str">
            <v>040125</v>
          </cell>
          <cell r="B176" t="str">
            <v>TIJOLOS DE VIDRO - CANELADO,20X20CM</v>
          </cell>
          <cell r="C176" t="str">
            <v>M2</v>
          </cell>
          <cell r="D176">
            <v>263.14</v>
          </cell>
        </row>
        <row r="177">
          <cell r="A177" t="str">
            <v>040126</v>
          </cell>
          <cell r="B177" t="str">
            <v>TIJOLOS DE VIDRO - TIJOLINHO,20X20CM</v>
          </cell>
          <cell r="C177" t="str">
            <v>M2</v>
          </cell>
          <cell r="D177">
            <v>251.88</v>
          </cell>
        </row>
        <row r="178">
          <cell r="A178" t="str">
            <v>040127</v>
          </cell>
          <cell r="B178" t="str">
            <v>TIJOLOS DE VIDRO - VENTILACAO</v>
          </cell>
          <cell r="C178" t="str">
            <v>M2</v>
          </cell>
          <cell r="D178">
            <v>151.88999999999999</v>
          </cell>
        </row>
        <row r="179">
          <cell r="A179" t="str">
            <v>040140</v>
          </cell>
          <cell r="B179" t="str">
            <v>BLOCOS VAZADOS DE CONCRETO - 09CM</v>
          </cell>
          <cell r="C179" t="str">
            <v>M2</v>
          </cell>
          <cell r="D179">
            <v>15.08</v>
          </cell>
        </row>
        <row r="180">
          <cell r="A180" t="str">
            <v>040141</v>
          </cell>
          <cell r="B180" t="str">
            <v>BLOCOS VAZADOS DE CONCRETO - 14CM</v>
          </cell>
          <cell r="C180" t="str">
            <v>M2</v>
          </cell>
          <cell r="D180">
            <v>17.47</v>
          </cell>
        </row>
        <row r="181">
          <cell r="A181" t="str">
            <v>040142</v>
          </cell>
          <cell r="B181" t="str">
            <v>BLOCOS VAZADOS DE CONCRETO - 19CM</v>
          </cell>
          <cell r="C181" t="str">
            <v>M2</v>
          </cell>
          <cell r="D181">
            <v>21.64</v>
          </cell>
        </row>
        <row r="182">
          <cell r="A182" t="str">
            <v>040143</v>
          </cell>
          <cell r="B182" t="str">
            <v>BLOCO SILICO CALCARIO - 09CM</v>
          </cell>
          <cell r="C182" t="str">
            <v>M2</v>
          </cell>
          <cell r="D182">
            <v>13.5</v>
          </cell>
        </row>
        <row r="183">
          <cell r="A183" t="str">
            <v>040144</v>
          </cell>
          <cell r="B183" t="str">
            <v>BLOCO SILICO CALCARIO - 14CM</v>
          </cell>
          <cell r="C183" t="str">
            <v>M2</v>
          </cell>
          <cell r="D183">
            <v>16.98</v>
          </cell>
        </row>
        <row r="184">
          <cell r="A184" t="str">
            <v>040145</v>
          </cell>
          <cell r="B184" t="str">
            <v>BLOCO SILICO CALCARIO - 19CM</v>
          </cell>
          <cell r="C184" t="str">
            <v>M2</v>
          </cell>
          <cell r="D184">
            <v>20.239999999999998</v>
          </cell>
        </row>
        <row r="185">
          <cell r="A185" t="str">
            <v>040150</v>
          </cell>
          <cell r="B185" t="str">
            <v>BLOCOS VAZADOS DE CONCRETO - APARENTE,09CM</v>
          </cell>
          <cell r="C185" t="str">
            <v>M2</v>
          </cell>
          <cell r="D185">
            <v>17.54</v>
          </cell>
        </row>
        <row r="186">
          <cell r="A186" t="str">
            <v>040151</v>
          </cell>
          <cell r="B186" t="str">
            <v>BLOCOS VAZADOS DE CONCRETO - APARENTE,14CM</v>
          </cell>
          <cell r="C186" t="str">
            <v>M2</v>
          </cell>
          <cell r="D186">
            <v>20.440000000000001</v>
          </cell>
        </row>
        <row r="187">
          <cell r="A187" t="str">
            <v>040152</v>
          </cell>
          <cell r="B187" t="str">
            <v>BLOCOS VAZADOS DE CONCRETO - APARENTE,19CM</v>
          </cell>
          <cell r="C187" t="str">
            <v>M2</v>
          </cell>
          <cell r="D187">
            <v>24</v>
          </cell>
        </row>
        <row r="188">
          <cell r="A188" t="str">
            <v>040153</v>
          </cell>
          <cell r="B188" t="str">
            <v>BLOCO SILICO CALCARIO APARENTE - 09CM</v>
          </cell>
          <cell r="C188" t="str">
            <v>M2</v>
          </cell>
          <cell r="D188">
            <v>14.28</v>
          </cell>
        </row>
        <row r="189">
          <cell r="A189" t="str">
            <v>040154</v>
          </cell>
          <cell r="B189" t="str">
            <v>BLOCO SILICO CALCARIO APARENTE - 14CM</v>
          </cell>
          <cell r="C189" t="str">
            <v>M2</v>
          </cell>
          <cell r="D189">
            <v>17.89</v>
          </cell>
        </row>
        <row r="190">
          <cell r="A190" t="str">
            <v>040155</v>
          </cell>
          <cell r="B190" t="str">
            <v>BLOCO SILICO CALCARIO APARENTE - 19CM</v>
          </cell>
          <cell r="C190" t="str">
            <v>M2</v>
          </cell>
          <cell r="D190">
            <v>21.4</v>
          </cell>
        </row>
        <row r="191">
          <cell r="A191" t="str">
            <v>040160</v>
          </cell>
          <cell r="B191" t="str">
            <v>BLOCOS VAZADOS DE CONCRETO - ESTRUTURAL,14CM</v>
          </cell>
          <cell r="C191" t="str">
            <v>M2</v>
          </cell>
          <cell r="D191">
            <v>19.510000000000002</v>
          </cell>
        </row>
        <row r="192">
          <cell r="A192" t="str">
            <v>040161</v>
          </cell>
          <cell r="B192" t="str">
            <v>BLOCOS VAZADOS DE CONCRETO - ESTRUTURAL,19CM</v>
          </cell>
          <cell r="C192" t="str">
            <v>M2</v>
          </cell>
          <cell r="D192">
            <v>23.78</v>
          </cell>
        </row>
        <row r="193">
          <cell r="A193" t="str">
            <v>040162</v>
          </cell>
          <cell r="B193" t="str">
            <v>BLOCOS VAZADOS DE CONCRETO - ESTRUTURAL, APARENTE - 14 CM</v>
          </cell>
          <cell r="C193" t="str">
            <v>M2</v>
          </cell>
          <cell r="D193">
            <v>20.93</v>
          </cell>
        </row>
        <row r="194">
          <cell r="A194" t="str">
            <v>040163</v>
          </cell>
          <cell r="B194" t="str">
            <v>BLOCOS VAZADOS DE CONCRETO - ESTRUTURAL, APARENTE - 19 CM</v>
          </cell>
          <cell r="C194" t="str">
            <v>M2</v>
          </cell>
          <cell r="D194">
            <v>24.74</v>
          </cell>
        </row>
        <row r="195">
          <cell r="A195" t="str">
            <v>040166</v>
          </cell>
          <cell r="B195" t="str">
            <v>BLOCOS DE CONCRETO CELULAR - 7,5CM</v>
          </cell>
          <cell r="C195" t="str">
            <v>M2</v>
          </cell>
          <cell r="D195">
            <v>18.22</v>
          </cell>
        </row>
        <row r="196">
          <cell r="A196" t="str">
            <v>040167</v>
          </cell>
          <cell r="B196" t="str">
            <v>BLOCOS DE CONCRETO CELULAR - 10CM</v>
          </cell>
          <cell r="C196" t="str">
            <v>M2</v>
          </cell>
          <cell r="D196">
            <v>20.48</v>
          </cell>
        </row>
        <row r="197">
          <cell r="A197" t="str">
            <v>040176</v>
          </cell>
          <cell r="B197" t="str">
            <v>BLOCOS DE PEDRA NATURAL - NAO APARELHADA</v>
          </cell>
          <cell r="C197" t="str">
            <v>M3</v>
          </cell>
          <cell r="D197">
            <v>76.31</v>
          </cell>
        </row>
        <row r="198">
          <cell r="A198" t="str">
            <v>040180</v>
          </cell>
          <cell r="B198" t="str">
            <v>TELA TIPO DEPLOYEE P/REFORCO DE ALVENARIA</v>
          </cell>
          <cell r="C198" t="str">
            <v>M2</v>
          </cell>
          <cell r="D198">
            <v>0.66</v>
          </cell>
        </row>
        <row r="199">
          <cell r="A199" t="str">
            <v>040195</v>
          </cell>
          <cell r="B199" t="str">
            <v>ARMADURA EM ACO CA-50 PARA BLOCOS VAZADOS DE CONCRETO - ESTRUTURAL</v>
          </cell>
          <cell r="C199" t="str">
            <v>KG</v>
          </cell>
          <cell r="D199">
            <v>1.82</v>
          </cell>
        </row>
        <row r="200">
          <cell r="A200" t="str">
            <v>040196</v>
          </cell>
          <cell r="B200" t="str">
            <v>ARMADURA EM ACO CA-60 PARA BLOCOS VAZADOS DE CONCRETO - ESTRUTURAL</v>
          </cell>
          <cell r="C200" t="str">
            <v>KG</v>
          </cell>
          <cell r="D200">
            <v>1.97</v>
          </cell>
        </row>
        <row r="201">
          <cell r="A201" t="str">
            <v>040197</v>
          </cell>
          <cell r="B201" t="str">
            <v>CONCRETO"GROUT"</v>
          </cell>
          <cell r="C201" t="str">
            <v>M3</v>
          </cell>
          <cell r="D201">
            <v>168.95</v>
          </cell>
        </row>
        <row r="202">
          <cell r="A202" t="str">
            <v>040198</v>
          </cell>
          <cell r="B202" t="str">
            <v>VERGAS,CINTAS E PILARETES DE CONCRETO</v>
          </cell>
          <cell r="C202" t="str">
            <v>M3</v>
          </cell>
          <cell r="D202">
            <v>317.61</v>
          </cell>
        </row>
        <row r="203">
          <cell r="A203" t="str">
            <v>040200</v>
          </cell>
          <cell r="B203" t="str">
            <v>ALVENARIA DE ELEMENTOS VAZADOS</v>
          </cell>
          <cell r="D203" t="str">
            <v xml:space="preserve"> R$-   </v>
          </cell>
        </row>
        <row r="204">
          <cell r="A204" t="str">
            <v>040201</v>
          </cell>
          <cell r="B204" t="str">
            <v>ELEMENTOS VAZADOS DE BLOCOS DE CONCRETO</v>
          </cell>
          <cell r="C204" t="str">
            <v>M2</v>
          </cell>
          <cell r="D204">
            <v>16.27</v>
          </cell>
        </row>
        <row r="205">
          <cell r="A205" t="str">
            <v>040204</v>
          </cell>
          <cell r="B205" t="str">
            <v>ELEMENTOS VAZADOS DE TIJOLOS CERAMICOS</v>
          </cell>
          <cell r="C205" t="str">
            <v>M2</v>
          </cell>
          <cell r="D205">
            <v>25.8</v>
          </cell>
        </row>
        <row r="206">
          <cell r="A206" t="str">
            <v>040207</v>
          </cell>
          <cell r="B206" t="str">
            <v>ELEMENTO VAZADO DE CONCRETO - TIPO NEO-REX N.4 OU SIMILAR</v>
          </cell>
          <cell r="C206" t="str">
            <v>M2</v>
          </cell>
          <cell r="D206">
            <v>47.65</v>
          </cell>
        </row>
        <row r="207">
          <cell r="A207" t="str">
            <v>040208</v>
          </cell>
          <cell r="B207" t="str">
            <v>ELEMENTO VAZADO DE CONCRETO - TIPO NEO-REX N.4A OU SIMILAR</v>
          </cell>
          <cell r="C207" t="str">
            <v>M2</v>
          </cell>
          <cell r="D207">
            <v>54.27</v>
          </cell>
        </row>
        <row r="208">
          <cell r="A208" t="str">
            <v>040209</v>
          </cell>
          <cell r="B208" t="str">
            <v>ELEMENTO VAZADO DE CONCRETO - TIPO NEO REX N.4F OU SIMILAR</v>
          </cell>
          <cell r="C208" t="str">
            <v>M2</v>
          </cell>
          <cell r="D208">
            <v>73.260000000000005</v>
          </cell>
        </row>
        <row r="209">
          <cell r="A209" t="str">
            <v>040210</v>
          </cell>
          <cell r="B209" t="str">
            <v>ELEMENTO VAZADO DE CONCRETO - TIPO NEO-REX N.16 OU SIMILAR</v>
          </cell>
          <cell r="C209" t="str">
            <v>M2</v>
          </cell>
          <cell r="D209">
            <v>58.25</v>
          </cell>
        </row>
        <row r="210">
          <cell r="A210" t="str">
            <v>040211</v>
          </cell>
          <cell r="B210" t="str">
            <v>ELEMENTO VAZADO DE CONCRETO - TIPO NEO-REX N.16D OU SIMILAR</v>
          </cell>
          <cell r="C210" t="str">
            <v>M2</v>
          </cell>
          <cell r="D210">
            <v>97.15</v>
          </cell>
        </row>
        <row r="211">
          <cell r="A211" t="str">
            <v>040212</v>
          </cell>
          <cell r="B211" t="str">
            <v>ELEMENTO VAZADO DE CONCRETO - TIPO NEO-REX N.17A OU SIMILAR</v>
          </cell>
          <cell r="C211" t="str">
            <v>M2</v>
          </cell>
          <cell r="D211">
            <v>47.83</v>
          </cell>
        </row>
        <row r="212">
          <cell r="A212" t="str">
            <v>040213</v>
          </cell>
          <cell r="B212" t="str">
            <v>ELEMENTO VAZADO DE CONCRETO - TIPO NEO-REX N.17G OU SIMILAR</v>
          </cell>
          <cell r="C212" t="str">
            <v>M2</v>
          </cell>
          <cell r="D212">
            <v>42.15</v>
          </cell>
        </row>
        <row r="213">
          <cell r="A213" t="str">
            <v>040214</v>
          </cell>
          <cell r="B213" t="str">
            <v>ELEMENTO VAZADO DE CONCRETO - TIPO NEO-REX N.19 OU SIMILAR</v>
          </cell>
          <cell r="C213" t="str">
            <v>M2</v>
          </cell>
          <cell r="D213">
            <v>43.78</v>
          </cell>
        </row>
        <row r="214">
          <cell r="A214" t="str">
            <v>040215</v>
          </cell>
          <cell r="B214" t="str">
            <v>ELEMENTO VAZADO DE CONCRETO - TIPO NEO-REX N.19C OU SIMILAR</v>
          </cell>
          <cell r="C214" t="str">
            <v>M2</v>
          </cell>
          <cell r="D214">
            <v>39.72</v>
          </cell>
        </row>
        <row r="215">
          <cell r="A215" t="str">
            <v>040216</v>
          </cell>
          <cell r="B215" t="str">
            <v>ELEMENTO VAZADO DE CONCRETO - TIPO NEO-REX N.17C OU SIMILAR</v>
          </cell>
          <cell r="C215" t="str">
            <v>M2</v>
          </cell>
          <cell r="D215">
            <v>61.52</v>
          </cell>
        </row>
        <row r="216">
          <cell r="A216" t="str">
            <v>040217</v>
          </cell>
          <cell r="B216" t="str">
            <v>ELEMENTO VAZADO DE CONCRETO TIPO NEO REX N.22B OU SIMILAR</v>
          </cell>
          <cell r="C216" t="str">
            <v>M2</v>
          </cell>
          <cell r="D216">
            <v>51.51</v>
          </cell>
        </row>
        <row r="217">
          <cell r="A217" t="str">
            <v>040218</v>
          </cell>
          <cell r="B217" t="str">
            <v>ELEMENTO VAZADO DE CONCRETO - TIPO NEO-REX N.23A OU SIMILAR</v>
          </cell>
          <cell r="C217" t="str">
            <v>M2</v>
          </cell>
          <cell r="D217">
            <v>36.659999999999997</v>
          </cell>
        </row>
        <row r="218">
          <cell r="A218" t="str">
            <v>040224</v>
          </cell>
          <cell r="B218" t="str">
            <v>ELEMENTO VAZADO DE CONCRETO - TIPO NEO-REX N.62 OU SIMILAR</v>
          </cell>
          <cell r="C218" t="str">
            <v>M2</v>
          </cell>
          <cell r="D218">
            <v>38.11</v>
          </cell>
        </row>
        <row r="219">
          <cell r="A219" t="str">
            <v>040226</v>
          </cell>
          <cell r="B219" t="str">
            <v>ELEMENTO VAZADO DE CONCRETO - TIPO NEO-REX N.62A OU SIMILAR</v>
          </cell>
          <cell r="C219" t="str">
            <v>M2</v>
          </cell>
          <cell r="D219">
            <v>41.25</v>
          </cell>
        </row>
        <row r="220">
          <cell r="A220" t="str">
            <v>040227</v>
          </cell>
          <cell r="B220" t="str">
            <v>ELEMENTO VAZADO DE CONCRETO - TIPO NEO-REX N.62B OU SIMILAR</v>
          </cell>
          <cell r="C220" t="str">
            <v>M2</v>
          </cell>
          <cell r="D220">
            <v>45.28</v>
          </cell>
        </row>
        <row r="221">
          <cell r="A221" t="str">
            <v>040230</v>
          </cell>
          <cell r="B221" t="str">
            <v>ELEMENTO VAZADO DE CONCRETO - TIPO NEO-REX N.72A OU SIMILAR</v>
          </cell>
          <cell r="C221" t="str">
            <v>M2</v>
          </cell>
          <cell r="D221">
            <v>44.71</v>
          </cell>
        </row>
        <row r="222">
          <cell r="A222" t="str">
            <v>040235</v>
          </cell>
          <cell r="B222" t="str">
            <v>ELEMENTO VAZADO DE CONCRETO - TIPO NEO-REX N.78A OU SIMILAR</v>
          </cell>
          <cell r="C222" t="str">
            <v>M2</v>
          </cell>
          <cell r="D222">
            <v>40.24</v>
          </cell>
        </row>
        <row r="223">
          <cell r="A223" t="str">
            <v>040300</v>
          </cell>
          <cell r="B223" t="str">
            <v>OUTROS ELEMENTOS DIVISORIOS</v>
          </cell>
          <cell r="D223" t="str">
            <v xml:space="preserve"> R$-   </v>
          </cell>
        </row>
        <row r="224">
          <cell r="A224" t="str">
            <v>040301</v>
          </cell>
          <cell r="B224" t="str">
            <v>PLACAS DE CONCRETO APARENTE - 50MM DE ESPESSURA</v>
          </cell>
          <cell r="C224" t="str">
            <v>M2</v>
          </cell>
          <cell r="D224">
            <v>60.14</v>
          </cell>
        </row>
        <row r="225">
          <cell r="A225" t="str">
            <v>040310</v>
          </cell>
          <cell r="B225" t="str">
            <v>PLACAS DE CONCRETO CELULAR - 50MM DE ESPESSURA</v>
          </cell>
          <cell r="C225" t="str">
            <v>M2</v>
          </cell>
          <cell r="D225">
            <v>13.44</v>
          </cell>
        </row>
        <row r="226">
          <cell r="A226" t="str">
            <v>040330</v>
          </cell>
          <cell r="B226" t="str">
            <v>PLACAS DE GRANILITE - 30MM DE ESPESSURA</v>
          </cell>
          <cell r="C226" t="str">
            <v>M2</v>
          </cell>
          <cell r="D226">
            <v>93.26</v>
          </cell>
        </row>
        <row r="227">
          <cell r="A227" t="str">
            <v>040331</v>
          </cell>
          <cell r="B227" t="str">
            <v>PLACA DE GRANILITE - 40 MM DE ESPESSURA</v>
          </cell>
          <cell r="C227" t="str">
            <v>M2</v>
          </cell>
          <cell r="D227">
            <v>93.26</v>
          </cell>
        </row>
        <row r="228">
          <cell r="A228" t="str">
            <v>040332</v>
          </cell>
          <cell r="B228" t="str">
            <v>PLACA DE GRANILITE - 50 MM DE ESPESSURA</v>
          </cell>
          <cell r="C228" t="str">
            <v>M2</v>
          </cell>
          <cell r="D228">
            <v>103.26</v>
          </cell>
        </row>
        <row r="229">
          <cell r="A229" t="str">
            <v>040351</v>
          </cell>
          <cell r="B229" t="str">
            <v>VL 01 DIV. ACAB. LAMINADO MELAMINICO, MIOLO COLMEIA - PAINEL/PAINEL</v>
          </cell>
          <cell r="C229" t="str">
            <v>M2</v>
          </cell>
          <cell r="D229">
            <v>24.13</v>
          </cell>
        </row>
        <row r="230">
          <cell r="A230" t="str">
            <v>040352</v>
          </cell>
          <cell r="B230" t="str">
            <v>VL 02 DIV. ACAB. LAMINADO MELAMINICO, MIOLO COLMEIA - PAINEL CEGO</v>
          </cell>
          <cell r="C230" t="str">
            <v>M2</v>
          </cell>
          <cell r="D230">
            <v>24.13</v>
          </cell>
        </row>
        <row r="231">
          <cell r="A231" t="str">
            <v>040353</v>
          </cell>
          <cell r="B231" t="str">
            <v>VL 03 DIV. ACAB. LAMINADO MELAMINICO, MIOLO COLMEIA - PORTA/BANDEIRA</v>
          </cell>
          <cell r="C231" t="str">
            <v>M2</v>
          </cell>
          <cell r="D231">
            <v>24.13</v>
          </cell>
        </row>
        <row r="232">
          <cell r="A232" t="str">
            <v>040354</v>
          </cell>
          <cell r="B232" t="str">
            <v>VL 04 DIV. ACAB. LAMINADO MELAMINICO, MIOLO COLMEIA - PAINEL/VIDRO</v>
          </cell>
          <cell r="C232" t="str">
            <v>M2</v>
          </cell>
          <cell r="D232">
            <v>30.45</v>
          </cell>
        </row>
        <row r="233">
          <cell r="A233" t="str">
            <v>040355</v>
          </cell>
          <cell r="B233" t="str">
            <v>VL 05 DIV. ACAB. LAMINADO MELAMINICO, MIOLO COLMEIA - PORTA/VIDRO</v>
          </cell>
          <cell r="C233" t="str">
            <v>M2</v>
          </cell>
          <cell r="D233">
            <v>30.45</v>
          </cell>
        </row>
        <row r="234">
          <cell r="A234" t="str">
            <v>040356</v>
          </cell>
          <cell r="B234" t="str">
            <v>VL 06 DIV. ACAB. LAM.MELAMINICO, MIOLO COLMEIA - PAINEL/VIDRO/PAINEL</v>
          </cell>
          <cell r="C234" t="str">
            <v>M2</v>
          </cell>
          <cell r="D234">
            <v>31</v>
          </cell>
        </row>
        <row r="235">
          <cell r="A235" t="str">
            <v>040357</v>
          </cell>
          <cell r="B235" t="str">
            <v>VL 07 DIV. ACAB. LAM.MELAMINICO, MIOLO COLMEIA - PAINEL/VIDRO/VIDRO</v>
          </cell>
          <cell r="C235" t="str">
            <v>M2</v>
          </cell>
          <cell r="D235">
            <v>37.33</v>
          </cell>
        </row>
        <row r="236">
          <cell r="A236" t="str">
            <v>040358</v>
          </cell>
          <cell r="B236" t="str">
            <v>VL 08 DIV. ACAB. LAM.MELAMINICO, MIOLO COLMEIA - PORTA/BONECA/PAINEL</v>
          </cell>
          <cell r="C236" t="str">
            <v>M2</v>
          </cell>
          <cell r="D236">
            <v>24.13</v>
          </cell>
        </row>
        <row r="237">
          <cell r="A237" t="str">
            <v>040359</v>
          </cell>
          <cell r="B237" t="str">
            <v>VL 09 DIV. ACAB. LAM.MELAMINICO, MIOLO COLMEIA - PORTA/BONECA/VIDRO</v>
          </cell>
          <cell r="C237" t="str">
            <v>M2</v>
          </cell>
          <cell r="D237">
            <v>30.45</v>
          </cell>
        </row>
        <row r="238">
          <cell r="A238" t="str">
            <v>040361</v>
          </cell>
          <cell r="B238" t="str">
            <v>VL 11 DIV. ACAB. LAMINADO MELAMINICO, MIOLO FIBRA PAINEL/PAINEL</v>
          </cell>
          <cell r="C238" t="str">
            <v>M2</v>
          </cell>
          <cell r="D238">
            <v>40.130000000000003</v>
          </cell>
        </row>
        <row r="239">
          <cell r="A239" t="str">
            <v>040362</v>
          </cell>
          <cell r="B239" t="str">
            <v>VL 12 DIV. ACAB. LAMINADO MELAMINICO, MIOLO FIBRA - PAINEL CEGO</v>
          </cell>
          <cell r="C239" t="str">
            <v>M2</v>
          </cell>
          <cell r="D239">
            <v>40.130000000000003</v>
          </cell>
        </row>
        <row r="240">
          <cell r="A240" t="str">
            <v>040363</v>
          </cell>
          <cell r="B240" t="str">
            <v>VL 13 DIV. ACAB. LAMINADO MELAMINICO, MIOLO FIBRA - PORTA/BANDEIRA</v>
          </cell>
          <cell r="C240" t="str">
            <v>M2</v>
          </cell>
          <cell r="D240">
            <v>40.130000000000003</v>
          </cell>
        </row>
        <row r="241">
          <cell r="A241" t="str">
            <v>040364</v>
          </cell>
          <cell r="B241" t="str">
            <v>VL 14 DIV. ACAB. LAMINADO MELAMINICO, MIOLO FIBRA - PAINEL/VIDRO</v>
          </cell>
          <cell r="C241" t="str">
            <v>M2</v>
          </cell>
          <cell r="D241">
            <v>42.71</v>
          </cell>
        </row>
        <row r="242">
          <cell r="A242" t="str">
            <v>040365</v>
          </cell>
          <cell r="B242" t="str">
            <v>VL 15 DIV. ACAB. LAMINADO MELAMINICO, MIOLO FIBRA - PORTA/VIDRO</v>
          </cell>
          <cell r="C242" t="str">
            <v>M2</v>
          </cell>
          <cell r="D242">
            <v>42.71</v>
          </cell>
        </row>
        <row r="243">
          <cell r="A243" t="str">
            <v>040366</v>
          </cell>
          <cell r="B243" t="str">
            <v>VL 16 DIV. ACAB. LAMINADO MELAMINICO, MIOLO FIBRA - PAINEL/VIDRO/PA</v>
          </cell>
          <cell r="C243" t="str">
            <v>M2</v>
          </cell>
          <cell r="D243">
            <v>43.26</v>
          </cell>
        </row>
        <row r="244">
          <cell r="A244" t="str">
            <v>040367</v>
          </cell>
          <cell r="B244" t="str">
            <v>VL 17 DIV. ACAB. LAMINADO MELAMINICO, MIOLO FIBRA PAINEL/VIDRO /VID</v>
          </cell>
          <cell r="C244" t="str">
            <v>M2</v>
          </cell>
          <cell r="D244">
            <v>43.26</v>
          </cell>
        </row>
        <row r="245">
          <cell r="A245" t="str">
            <v>040368</v>
          </cell>
          <cell r="B245" t="str">
            <v>VL 18 DIV. ACAB. LAMINADO MELAMINICO, MIOLO FIBRA - PORTA/BONECA/PAI</v>
          </cell>
          <cell r="C245" t="str">
            <v>M2</v>
          </cell>
          <cell r="D245">
            <v>40.130000000000003</v>
          </cell>
        </row>
        <row r="246">
          <cell r="A246" t="str">
            <v>040369</v>
          </cell>
          <cell r="B246" t="str">
            <v>VL 19 DIV. ACAB. LAMINADO MELAMINICO, MIOLO FIBRA - PORTA/BONECA/VI</v>
          </cell>
          <cell r="C246" t="str">
            <v>M2</v>
          </cell>
          <cell r="D246">
            <v>42.71</v>
          </cell>
        </row>
        <row r="247">
          <cell r="A247" t="str">
            <v>045000</v>
          </cell>
          <cell r="B247" t="str">
            <v>DEMOLICOES</v>
          </cell>
          <cell r="D247" t="str">
            <v xml:space="preserve"> R$-   </v>
          </cell>
        </row>
        <row r="248">
          <cell r="A248" t="str">
            <v>045001</v>
          </cell>
          <cell r="B248" t="str">
            <v>DEMOLICAO DE ALVENARIA ESTRUTURAL DE BLOCOS VAZADOS DE CONCRETO</v>
          </cell>
          <cell r="C248" t="str">
            <v>M3</v>
          </cell>
          <cell r="D248">
            <v>18.09</v>
          </cell>
        </row>
        <row r="249">
          <cell r="A249" t="str">
            <v>045004</v>
          </cell>
          <cell r="B249" t="str">
            <v>DEMOLICAO DE ALVENARIA EM GERAL (TIJOLOS OU BLOCOS)</v>
          </cell>
          <cell r="C249" t="str">
            <v>M3</v>
          </cell>
          <cell r="D249">
            <v>14.47</v>
          </cell>
        </row>
        <row r="250">
          <cell r="A250" t="str">
            <v>045007</v>
          </cell>
          <cell r="B250" t="str">
            <v>DEMOLICAO DE ALVENARIA DE ELEMENTOS VAZADOS</v>
          </cell>
          <cell r="C250" t="str">
            <v>M3</v>
          </cell>
          <cell r="D250">
            <v>10.85</v>
          </cell>
        </row>
        <row r="251">
          <cell r="A251" t="str">
            <v>045009</v>
          </cell>
          <cell r="B251" t="str">
            <v>DEMOLICAO DE VERGAS,CINTAS E PILARETES DE CONCRETO</v>
          </cell>
          <cell r="C251" t="str">
            <v>M3</v>
          </cell>
          <cell r="D251">
            <v>54.27</v>
          </cell>
        </row>
        <row r="252">
          <cell r="A252" t="str">
            <v>045010</v>
          </cell>
          <cell r="B252" t="str">
            <v>DEMOLICAO DE PLACAS DIVISORIAS DE GRANILITE OU SIMILAR</v>
          </cell>
          <cell r="C252" t="str">
            <v>M2</v>
          </cell>
          <cell r="D252">
            <v>1.07</v>
          </cell>
        </row>
        <row r="253">
          <cell r="A253" t="str">
            <v>045015</v>
          </cell>
          <cell r="B253" t="str">
            <v>DEMOLICAO DE DIVISORIAS - CHAPAS OU TABUAS,INCLUSIVE ENTARUGAMENTO</v>
          </cell>
          <cell r="C253" t="str">
            <v>M2</v>
          </cell>
          <cell r="D253">
            <v>1.44</v>
          </cell>
        </row>
        <row r="254">
          <cell r="A254" t="str">
            <v>046000</v>
          </cell>
          <cell r="B254" t="str">
            <v>RETIRADAS</v>
          </cell>
          <cell r="D254" t="str">
            <v xml:space="preserve"> R$-   </v>
          </cell>
        </row>
        <row r="255">
          <cell r="A255" t="str">
            <v>046005</v>
          </cell>
          <cell r="B255" t="str">
            <v>RETIRADA DE ALVENARIA DE BLOCOS DE PEDRA NATURAL</v>
          </cell>
          <cell r="C255" t="str">
            <v>M3</v>
          </cell>
          <cell r="D255">
            <v>28.94</v>
          </cell>
        </row>
        <row r="256">
          <cell r="A256" t="str">
            <v>046007</v>
          </cell>
          <cell r="B256" t="str">
            <v>RETIRADA DE ALVENARIA DE TIJOLOS DE VIDRO OU ELEMENTOS VAZADOS</v>
          </cell>
          <cell r="C256" t="str">
            <v>M2</v>
          </cell>
          <cell r="D256">
            <v>5.42</v>
          </cell>
        </row>
        <row r="257">
          <cell r="A257" t="str">
            <v>046010</v>
          </cell>
          <cell r="B257" t="str">
            <v>RETIRADA DE PLACAS DIVISORIAS DE GRANILITE OU SIMILAR</v>
          </cell>
          <cell r="C257" t="str">
            <v>M2</v>
          </cell>
          <cell r="D257">
            <v>3.61</v>
          </cell>
        </row>
        <row r="258">
          <cell r="A258" t="str">
            <v>046015</v>
          </cell>
          <cell r="B258" t="str">
            <v>RETIRADA DE DIVISORIAS - CHAPAS OU TABUAS,EXCLUSIVE ENTARUGAMENTO</v>
          </cell>
          <cell r="C258" t="str">
            <v>M2</v>
          </cell>
          <cell r="D258">
            <v>1.32</v>
          </cell>
        </row>
        <row r="259">
          <cell r="A259" t="str">
            <v>046016</v>
          </cell>
          <cell r="B259" t="str">
            <v>RETIRADA DE DIVISORIAS - CHAPAS OU TABUAS,INCLUSIVE ENTARUGAMENTO</v>
          </cell>
          <cell r="C259" t="str">
            <v>M2</v>
          </cell>
          <cell r="D259">
            <v>3.98</v>
          </cell>
        </row>
        <row r="260">
          <cell r="A260" t="str">
            <v>046019</v>
          </cell>
          <cell r="B260" t="str">
            <v>RETIRADA DE DIVISORIAS - CHAPAS FIB.MADEIRA,COM MONTANTES METALICOS</v>
          </cell>
          <cell r="C260" t="str">
            <v>M2</v>
          </cell>
          <cell r="D260">
            <v>6.66</v>
          </cell>
        </row>
        <row r="261">
          <cell r="A261" t="str">
            <v>047000</v>
          </cell>
          <cell r="B261" t="str">
            <v>RECOLOCACOES</v>
          </cell>
          <cell r="D261" t="str">
            <v xml:space="preserve"> R$-   </v>
          </cell>
        </row>
        <row r="262">
          <cell r="A262" t="str">
            <v>047010</v>
          </cell>
          <cell r="B262" t="str">
            <v>RECOLOCACAO DE PLACAS DIVISORIAS DE GRANILITE OU SIMILAR</v>
          </cell>
          <cell r="C262" t="str">
            <v>M2</v>
          </cell>
          <cell r="D262">
            <v>17.77</v>
          </cell>
        </row>
        <row r="263">
          <cell r="A263" t="str">
            <v>047015</v>
          </cell>
          <cell r="B263" t="str">
            <v>RECOLOCACAO DE DIVISORIAS - CHAPAS OU TABUAS,EXCLUSIVE ENTARUGAMENTO</v>
          </cell>
          <cell r="C263" t="str">
            <v>M2</v>
          </cell>
          <cell r="D263">
            <v>3.3</v>
          </cell>
        </row>
        <row r="264">
          <cell r="A264" t="str">
            <v>047016</v>
          </cell>
          <cell r="B264" t="str">
            <v>RECOLOCACAO DE DIVISORIAS - CHAPAS OU TABUAS,INCLUSIVE ENTARUGAMENTO</v>
          </cell>
          <cell r="C264" t="str">
            <v>M2</v>
          </cell>
          <cell r="D264">
            <v>20.37</v>
          </cell>
        </row>
        <row r="265">
          <cell r="A265" t="str">
            <v>047019</v>
          </cell>
          <cell r="B265" t="str">
            <v>RECOLOCACAO DE DIVISORIAS - CHAPAS FIB.MADEIRA,C/MONTANTES METALICOS</v>
          </cell>
          <cell r="C265" t="str">
            <v>M2</v>
          </cell>
          <cell r="D265">
            <v>24.18</v>
          </cell>
        </row>
        <row r="266">
          <cell r="A266" t="str">
            <v>050000</v>
          </cell>
          <cell r="B266" t="str">
            <v>IMPERMEABILIZACOES</v>
          </cell>
          <cell r="D266" t="str">
            <v xml:space="preserve"> R$-   </v>
          </cell>
        </row>
        <row r="267">
          <cell r="A267" t="str">
            <v>050100</v>
          </cell>
          <cell r="B267" t="str">
            <v>IMPERMEAB.CONTRA UMIDADE DO SOLO</v>
          </cell>
          <cell r="D267" t="str">
            <v xml:space="preserve"> R$-   </v>
          </cell>
        </row>
        <row r="268">
          <cell r="A268" t="str">
            <v>050101</v>
          </cell>
          <cell r="B268" t="str">
            <v>ARG.IMPERM.DE CIM.E AREIA (REBOCO IMPERMEAVEL) - TRACO 1:3,ESP=20MM</v>
          </cell>
          <cell r="C268" t="str">
            <v>M2</v>
          </cell>
          <cell r="D268">
            <v>12.84</v>
          </cell>
        </row>
        <row r="269">
          <cell r="A269" t="str">
            <v>050103</v>
          </cell>
          <cell r="B269" t="str">
            <v>ARG.IMPERM.DE CIM.E AREIA (SUBSOLOS) - TRACO 1:2,5,ESP=20MM</v>
          </cell>
          <cell r="C269" t="str">
            <v>M2</v>
          </cell>
          <cell r="D269">
            <v>12.95</v>
          </cell>
        </row>
        <row r="270">
          <cell r="A270" t="str">
            <v>050105</v>
          </cell>
          <cell r="B270" t="str">
            <v>MEMBRANAS ASFALTICAS - COM 3 CAMADAS DE FELTRO ASFALTICO 15LBS</v>
          </cell>
          <cell r="C270" t="str">
            <v>M2</v>
          </cell>
          <cell r="D270">
            <v>17.5</v>
          </cell>
        </row>
        <row r="271">
          <cell r="A271" t="str">
            <v>050106</v>
          </cell>
          <cell r="B271" t="str">
            <v>MEMBRANAS ASFALTICAS - COM 4 CAMADAS DE FELTRO ASFALTICO 15LBS</v>
          </cell>
          <cell r="C271" t="str">
            <v>M2</v>
          </cell>
          <cell r="D271">
            <v>21</v>
          </cell>
        </row>
        <row r="272">
          <cell r="A272" t="str">
            <v>050112</v>
          </cell>
          <cell r="B272" t="str">
            <v>EMULSAO HIDRO-ASFALTICA ESTRUT.C/MANTAS DE FIBRA DE VIDRO - 6KG/M2</v>
          </cell>
          <cell r="C272" t="str">
            <v>M2</v>
          </cell>
          <cell r="D272">
            <v>18.5</v>
          </cell>
        </row>
        <row r="273">
          <cell r="A273" t="str">
            <v>050130</v>
          </cell>
          <cell r="B273" t="str">
            <v>CIMENTO IMPERMEABIL.DE CRISTALIZACAO E POS-INCORPORACAO A ESTRUTURA</v>
          </cell>
          <cell r="C273" t="str">
            <v>M2</v>
          </cell>
          <cell r="D273">
            <v>14.45</v>
          </cell>
        </row>
        <row r="274">
          <cell r="A274" t="str">
            <v>050140</v>
          </cell>
          <cell r="B274" t="str">
            <v>REGULARIZACAO COM ARGAM.CIMENTO E AREIA - TRACO 1:3,ESPES.MED=30MM</v>
          </cell>
          <cell r="C274" t="str">
            <v>M2</v>
          </cell>
          <cell r="D274">
            <v>12.02</v>
          </cell>
        </row>
        <row r="275">
          <cell r="A275" t="str">
            <v>050143</v>
          </cell>
          <cell r="B275" t="str">
            <v>PINTURA PROTETORA COM TINTA BETUMINOSA (P/ARG.IMPERM.) - 2 DEMAOS</v>
          </cell>
          <cell r="C275" t="str">
            <v>M2</v>
          </cell>
          <cell r="D275">
            <v>2.38</v>
          </cell>
        </row>
        <row r="276">
          <cell r="A276" t="str">
            <v>050147</v>
          </cell>
          <cell r="B276" t="str">
            <v>PROTECAO MECANICA COM ARGAM.CIM.E AREIA - TRACO 1:7,ESPES.MED=30MM</v>
          </cell>
          <cell r="C276" t="str">
            <v>M2</v>
          </cell>
          <cell r="D276">
            <v>10.87</v>
          </cell>
        </row>
        <row r="277">
          <cell r="A277" t="str">
            <v>050200</v>
          </cell>
          <cell r="B277" t="str">
            <v>IMPERMEAB.CONTRA AGUA SOB PRESSAO</v>
          </cell>
          <cell r="D277" t="str">
            <v xml:space="preserve"> R$-   </v>
          </cell>
        </row>
        <row r="278">
          <cell r="A278" t="str">
            <v>050202</v>
          </cell>
          <cell r="B278" t="str">
            <v>ARG.IMPERM.DE CIM.E AREIA (RESERVAT.E PISCINAS) - TRACO 1:3,ESP=30MM</v>
          </cell>
          <cell r="C278" t="str">
            <v>M2</v>
          </cell>
          <cell r="D278">
            <v>18.97</v>
          </cell>
        </row>
        <row r="279">
          <cell r="A279" t="str">
            <v>050205</v>
          </cell>
          <cell r="B279" t="str">
            <v>MEMBRANAS ASFALTICAS - COM 3 CAMADAS DE FELTRO ASFALTICO 15LBS</v>
          </cell>
          <cell r="C279" t="str">
            <v>M2</v>
          </cell>
          <cell r="D279">
            <v>17.5</v>
          </cell>
        </row>
        <row r="280">
          <cell r="A280" t="str">
            <v>050206</v>
          </cell>
          <cell r="B280" t="str">
            <v>MEMBRANAS ASFALTICAS - COM 4 CAMADAS DE FELTRO ASFALTICO 15LBS</v>
          </cell>
          <cell r="C280" t="str">
            <v>M2</v>
          </cell>
          <cell r="D280">
            <v>21</v>
          </cell>
        </row>
        <row r="281">
          <cell r="A281" t="str">
            <v>050230</v>
          </cell>
          <cell r="B281" t="str">
            <v>CIMENTO IMPERMEABIL.DE CRISTALIZACAO E POS-INCORPORACAO A ESTRUTURA</v>
          </cell>
          <cell r="C281" t="str">
            <v>M2</v>
          </cell>
          <cell r="D281">
            <v>25</v>
          </cell>
        </row>
        <row r="282">
          <cell r="A282" t="str">
            <v>050243</v>
          </cell>
          <cell r="B282" t="str">
            <v>PINTURA PROTETORA COM TINTA BETUMINOSA (P/ARG.IMPERM.) - 2 DEMAOS</v>
          </cell>
          <cell r="C282" t="str">
            <v>M2</v>
          </cell>
          <cell r="D282">
            <v>2.38</v>
          </cell>
        </row>
        <row r="283">
          <cell r="A283" t="str">
            <v>050244</v>
          </cell>
          <cell r="B283" t="str">
            <v>PINTURA PROTETORA COM TINTA A BASE DE EPOXI (P/ARG.IMPERMEAVEL)</v>
          </cell>
          <cell r="C283" t="str">
            <v>M2</v>
          </cell>
          <cell r="D283">
            <v>30.91</v>
          </cell>
        </row>
        <row r="284">
          <cell r="A284" t="str">
            <v>050300</v>
          </cell>
          <cell r="B284" t="str">
            <v>IMPERMEAB.CONTRA AGUA DE PERCOLACAO</v>
          </cell>
          <cell r="D284" t="str">
            <v xml:space="preserve"> R$-   </v>
          </cell>
        </row>
        <row r="285">
          <cell r="A285" t="str">
            <v>050302</v>
          </cell>
          <cell r="B285" t="str">
            <v>ARG.IMPERM.DE CIM.E AREIA (CALHAS E MARQUISES) - TRACO 1:3,ESP=30MM</v>
          </cell>
          <cell r="C285" t="str">
            <v>M2</v>
          </cell>
          <cell r="D285">
            <v>18.97</v>
          </cell>
        </row>
        <row r="286">
          <cell r="A286" t="str">
            <v>050305</v>
          </cell>
          <cell r="B286" t="str">
            <v>MEMBRANAS ASFALTICAS - COM 3 CAMADAS DE FELTRO ASFALTICO 15LBS</v>
          </cell>
          <cell r="C286" t="str">
            <v>M2</v>
          </cell>
          <cell r="D286">
            <v>17.5</v>
          </cell>
        </row>
        <row r="287">
          <cell r="A287" t="str">
            <v>050306</v>
          </cell>
          <cell r="B287" t="str">
            <v>MEMBRANAS ASFALTICAS - COM 4 CAMADAS DE FELTRO ASFALTICO 15LBS</v>
          </cell>
          <cell r="C287" t="str">
            <v>M2</v>
          </cell>
          <cell r="D287">
            <v>21</v>
          </cell>
        </row>
        <row r="288">
          <cell r="A288" t="str">
            <v>050307</v>
          </cell>
          <cell r="B288" t="str">
            <v>MEMBRANAS ASFALTICAS - COM 5 CAMADAS DE FELTRO ASFALTICO 15LBS</v>
          </cell>
          <cell r="C288" t="str">
            <v>M2</v>
          </cell>
          <cell r="D288">
            <v>24</v>
          </cell>
        </row>
        <row r="289">
          <cell r="A289" t="str">
            <v>050308</v>
          </cell>
          <cell r="B289" t="str">
            <v>MANTA ASFALTICA E=3MM C/VEU DE POLIESTER COLADA A MACARICO</v>
          </cell>
          <cell r="C289" t="str">
            <v>M2</v>
          </cell>
          <cell r="D289">
            <v>16.64</v>
          </cell>
        </row>
        <row r="290">
          <cell r="A290" t="str">
            <v>050309</v>
          </cell>
          <cell r="B290" t="str">
            <v>MANTA ASFALTICA E=4MM C/VEU DE POLIESTER COLADA A MACARICO</v>
          </cell>
          <cell r="C290" t="str">
            <v>M2</v>
          </cell>
          <cell r="D290">
            <v>17.38</v>
          </cell>
        </row>
        <row r="291">
          <cell r="A291" t="str">
            <v>050311</v>
          </cell>
          <cell r="B291" t="str">
            <v>MANTA ASFALTICA E=4MM ANTI RAIZ C/VEU DE POLIESTER</v>
          </cell>
          <cell r="C291" t="str">
            <v>M2</v>
          </cell>
          <cell r="D291">
            <v>9.15</v>
          </cell>
        </row>
        <row r="292">
          <cell r="A292" t="str">
            <v>050312</v>
          </cell>
          <cell r="B292" t="str">
            <v>EMULSAO HIDRO-ASFALTICA ESTRUT.C/MANTAS DE FIBRA DE VIDRO - 6KG/M2</v>
          </cell>
          <cell r="C292" t="str">
            <v>M2</v>
          </cell>
          <cell r="D292">
            <v>18.5</v>
          </cell>
        </row>
        <row r="293">
          <cell r="A293" t="str">
            <v>050313</v>
          </cell>
          <cell r="B293" t="str">
            <v>EMULSAO HIDRO-ASFALTICA ESTRUT.C/MANTAS DE FIBRA DE VIDRO - 10KG/M2</v>
          </cell>
          <cell r="C293" t="str">
            <v>M2</v>
          </cell>
          <cell r="D293">
            <v>23</v>
          </cell>
        </row>
        <row r="294">
          <cell r="A294" t="str">
            <v>050316</v>
          </cell>
          <cell r="B294" t="str">
            <v>ELAST.SINTETICOS EM SOLUCAO - 7 DEMAOS,SEM ESTRUTURACAO</v>
          </cell>
          <cell r="C294" t="str">
            <v>M2</v>
          </cell>
          <cell r="D294">
            <v>65</v>
          </cell>
        </row>
        <row r="295">
          <cell r="A295" t="str">
            <v>050317</v>
          </cell>
          <cell r="B295" t="str">
            <v>ELAST.SINTETICOS EM SOLUCAO - 9 DEMAOS,ESTRUT.C/NAILON OU POLIESTER</v>
          </cell>
          <cell r="C295" t="str">
            <v>M2</v>
          </cell>
          <cell r="D295">
            <v>72</v>
          </cell>
        </row>
        <row r="296">
          <cell r="A296" t="str">
            <v>050320</v>
          </cell>
          <cell r="B296" t="str">
            <v>ELAST.SINTETICOS PRE-VULCANIZADOS - MANTA BUTILICA,ESP=0,8MM</v>
          </cell>
          <cell r="C296" t="str">
            <v>M2</v>
          </cell>
          <cell r="D296">
            <v>26</v>
          </cell>
        </row>
        <row r="297">
          <cell r="A297" t="str">
            <v>050322</v>
          </cell>
          <cell r="B297" t="str">
            <v>ELAST.SINTETICOS PRE-VULCANIZADOS - MANTA DE PVC,ESP=1,0MM</v>
          </cell>
          <cell r="C297" t="str">
            <v>M2</v>
          </cell>
          <cell r="D297">
            <v>22</v>
          </cell>
        </row>
        <row r="298">
          <cell r="A298" t="str">
            <v>050340</v>
          </cell>
          <cell r="B298" t="str">
            <v>REGULARIZACAO COM ARGAM.CIMENTO E AREIA - TRACO 1:3,ESPES.MED=30MM</v>
          </cell>
          <cell r="C298" t="str">
            <v>M2</v>
          </cell>
          <cell r="D298">
            <v>12.02</v>
          </cell>
        </row>
        <row r="299">
          <cell r="A299" t="str">
            <v>050343</v>
          </cell>
          <cell r="B299" t="str">
            <v>PINTURA PROTETORA COM TINTA BETUMINOSA (P/ARG.IMPERM.) - 2 DEMAOS</v>
          </cell>
          <cell r="C299" t="str">
            <v>M2</v>
          </cell>
          <cell r="D299">
            <v>2.38</v>
          </cell>
        </row>
        <row r="300">
          <cell r="A300" t="str">
            <v>050347</v>
          </cell>
          <cell r="B300" t="str">
            <v>PROTECAO MECANICA COM ARGAM.CIM.E AREIA - TRACO 1:7,ESPES.MED=30MM</v>
          </cell>
          <cell r="C300" t="str">
            <v>M2</v>
          </cell>
          <cell r="D300">
            <v>10.87</v>
          </cell>
        </row>
        <row r="301">
          <cell r="A301" t="str">
            <v>050351</v>
          </cell>
          <cell r="B301" t="str">
            <v>ISOLAMENTO TERMICO COM TIJOLOS CERAMICOS FURADOS - ESP=100MM</v>
          </cell>
          <cell r="C301" t="str">
            <v>M2</v>
          </cell>
          <cell r="D301">
            <v>6.46</v>
          </cell>
        </row>
        <row r="302">
          <cell r="A302" t="str">
            <v>050354</v>
          </cell>
          <cell r="B302" t="str">
            <v>ARGILA EXPANDIDA SOLTA</v>
          </cell>
          <cell r="C302" t="str">
            <v>M3</v>
          </cell>
          <cell r="D302">
            <v>73.349999999999994</v>
          </cell>
        </row>
        <row r="303">
          <cell r="A303" t="str">
            <v>050355</v>
          </cell>
          <cell r="B303" t="str">
            <v>ISOLAMENTO TERMICO COM ARGILA EXPANDIDA SOLTA - ESP=70MM</v>
          </cell>
          <cell r="C303" t="str">
            <v>M2</v>
          </cell>
          <cell r="D303">
            <v>5.71</v>
          </cell>
        </row>
        <row r="304">
          <cell r="A304" t="str">
            <v>050364</v>
          </cell>
          <cell r="B304" t="str">
            <v>ISOLAMENTO TERMICO COM CONCRETO LEVE DE POLIESTIRENO - ESP=120MM</v>
          </cell>
          <cell r="C304" t="str">
            <v>M2</v>
          </cell>
          <cell r="D304">
            <v>29.68</v>
          </cell>
        </row>
        <row r="305">
          <cell r="A305" t="str">
            <v>050367</v>
          </cell>
          <cell r="B305" t="str">
            <v>ISOLAMENTO TERMICO COM ARGAMASSA DE VERMICULITA - ESP=150MM</v>
          </cell>
          <cell r="C305" t="str">
            <v>M2</v>
          </cell>
          <cell r="D305">
            <v>34.01</v>
          </cell>
        </row>
        <row r="306">
          <cell r="A306" t="str">
            <v>050370</v>
          </cell>
          <cell r="B306" t="str">
            <v>ISOLAMENTO TERMICO COM FIBRA DE VIDRO E ASFALTO OXIDADO - ESP=75MM</v>
          </cell>
          <cell r="C306" t="str">
            <v>M2</v>
          </cell>
          <cell r="D306">
            <v>19.29</v>
          </cell>
        </row>
        <row r="307">
          <cell r="A307" t="str">
            <v>050373</v>
          </cell>
          <cell r="B307" t="str">
            <v>ISOLAMENTO TERMICO COM POLIESTIRENO EXPANDIDO - ESP=50MM</v>
          </cell>
          <cell r="C307" t="str">
            <v>M2</v>
          </cell>
          <cell r="D307">
            <v>4.82</v>
          </cell>
        </row>
        <row r="308">
          <cell r="A308" t="str">
            <v>050376</v>
          </cell>
          <cell r="B308" t="str">
            <v>ISOLAMENTO TERMICO COM ESPUMA RIGIDA DE POLIURETANO - ESP=50MM</v>
          </cell>
          <cell r="C308" t="str">
            <v>M2</v>
          </cell>
          <cell r="D308">
            <v>13.13</v>
          </cell>
        </row>
        <row r="309">
          <cell r="A309" t="str">
            <v>050382</v>
          </cell>
          <cell r="B309" t="str">
            <v>PROTECAO TERMOMECANICA COM LADRILHOS HIDRAULICOS</v>
          </cell>
          <cell r="C309" t="str">
            <v>M2</v>
          </cell>
          <cell r="D309">
            <v>27.13</v>
          </cell>
        </row>
        <row r="310">
          <cell r="A310" t="str">
            <v>050400</v>
          </cell>
          <cell r="B310" t="str">
            <v>JUNTAS DE DILATACAO</v>
          </cell>
          <cell r="D310" t="str">
            <v xml:space="preserve"> R$-   </v>
          </cell>
        </row>
        <row r="311">
          <cell r="A311" t="str">
            <v>050401</v>
          </cell>
          <cell r="B311" t="str">
            <v>CHAPA DE COBRE N.26 COM PERFIL SANFONADO - DESENVOLVIMENTO 300MM</v>
          </cell>
          <cell r="C311" t="str">
            <v>M</v>
          </cell>
          <cell r="D311">
            <v>37.08</v>
          </cell>
        </row>
        <row r="312">
          <cell r="A312" t="str">
            <v>050403</v>
          </cell>
          <cell r="B312" t="str">
            <v>PERFIL "T" DE ALUMINIO - 1"X1"X1/8"</v>
          </cell>
          <cell r="C312" t="str">
            <v>M</v>
          </cell>
          <cell r="D312">
            <v>9.44</v>
          </cell>
        </row>
        <row r="313">
          <cell r="A313" t="str">
            <v>050405</v>
          </cell>
          <cell r="B313" t="str">
            <v>MANGUEIRA PLASTICA FLEXIVEL - 3/4"</v>
          </cell>
          <cell r="C313" t="str">
            <v>M</v>
          </cell>
          <cell r="D313">
            <v>3.01</v>
          </cell>
        </row>
        <row r="314">
          <cell r="A314" t="str">
            <v>050410</v>
          </cell>
          <cell r="B314" t="str">
            <v>MASTIQUE ELASTICO A BASE DE SILICONE</v>
          </cell>
          <cell r="C314" t="str">
            <v>C3</v>
          </cell>
          <cell r="D314">
            <v>0.04</v>
          </cell>
        </row>
        <row r="315">
          <cell r="A315" t="str">
            <v>050425</v>
          </cell>
          <cell r="B315" t="str">
            <v>MASTIQUE ELASTICO A BASE DE POLISSULFETOS - BICOMPONENTE</v>
          </cell>
          <cell r="C315" t="str">
            <v>C3</v>
          </cell>
          <cell r="D315">
            <v>0.05</v>
          </cell>
        </row>
        <row r="316">
          <cell r="A316" t="str">
            <v>050430</v>
          </cell>
          <cell r="B316" t="str">
            <v>MASTIQUE ELASTICO A BASE DE POLIURETANO - MONOCOMPONENTE</v>
          </cell>
          <cell r="C316" t="str">
            <v>C3</v>
          </cell>
          <cell r="D316">
            <v>0.05</v>
          </cell>
        </row>
        <row r="317">
          <cell r="A317" t="str">
            <v>050440</v>
          </cell>
          <cell r="B317" t="str">
            <v>MATA-JUNTA FLEXIVEL DE PVC - TIPO O-12</v>
          </cell>
          <cell r="C317" t="str">
            <v>M</v>
          </cell>
          <cell r="D317">
            <v>17.190000000000001</v>
          </cell>
        </row>
        <row r="318">
          <cell r="A318" t="str">
            <v>050441</v>
          </cell>
          <cell r="B318" t="str">
            <v>MATA-JUNTA FLEXIVEL DE PVC - TIPO O-22</v>
          </cell>
          <cell r="C318" t="str">
            <v>M</v>
          </cell>
          <cell r="D318">
            <v>26.27</v>
          </cell>
        </row>
        <row r="319">
          <cell r="A319" t="str">
            <v>050445</v>
          </cell>
          <cell r="B319" t="str">
            <v>MATA-JUNTA FLEXIVEL DE PVC - TIPO M-22</v>
          </cell>
          <cell r="C319" t="str">
            <v>M</v>
          </cell>
          <cell r="D319">
            <v>42.52</v>
          </cell>
        </row>
        <row r="320">
          <cell r="A320" t="str">
            <v>050446</v>
          </cell>
          <cell r="B320" t="str">
            <v>MATA-JUNTA FLEXIVEL DE PVC - TIPO M-35</v>
          </cell>
          <cell r="C320" t="str">
            <v>M</v>
          </cell>
          <cell r="D320">
            <v>83.06</v>
          </cell>
        </row>
        <row r="321">
          <cell r="A321" t="str">
            <v>050470</v>
          </cell>
          <cell r="B321" t="str">
            <v>VEDACAO ELASTICA COM TECIDO DE NAILON IMPREG.C/ELAST.SINT.EM SOLUCAO</v>
          </cell>
          <cell r="C321" t="str">
            <v>M</v>
          </cell>
          <cell r="D321">
            <v>36</v>
          </cell>
        </row>
        <row r="322">
          <cell r="A322" t="str">
            <v>055000</v>
          </cell>
          <cell r="B322" t="str">
            <v>DEMOLICOES</v>
          </cell>
          <cell r="D322" t="str">
            <v xml:space="preserve"> R$-   </v>
          </cell>
        </row>
        <row r="323">
          <cell r="A323" t="str">
            <v>055001</v>
          </cell>
          <cell r="B323" t="str">
            <v>DEMOLICAO DE ARGAMASSA IMPERMEAVEL - ESPESSURA MEDIA 30MM</v>
          </cell>
          <cell r="C323" t="str">
            <v>M2</v>
          </cell>
          <cell r="D323">
            <v>1.8</v>
          </cell>
        </row>
        <row r="324">
          <cell r="A324" t="str">
            <v>055002</v>
          </cell>
          <cell r="B324" t="str">
            <v>DEMOLICAO DE SISTEMAS IMPERMEABILIZANTES DE BASE ASFALTICA</v>
          </cell>
          <cell r="C324" t="str">
            <v>M2</v>
          </cell>
          <cell r="D324">
            <v>0.7</v>
          </cell>
        </row>
        <row r="325">
          <cell r="A325" t="str">
            <v>055005</v>
          </cell>
          <cell r="B325" t="str">
            <v>DEMOLICAO DE SISTEMAS DE ISOLAMENTO TERMICO EM GERAL</v>
          </cell>
          <cell r="C325" t="str">
            <v>M2</v>
          </cell>
          <cell r="D325">
            <v>0.34</v>
          </cell>
        </row>
        <row r="326">
          <cell r="A326" t="str">
            <v>055010</v>
          </cell>
          <cell r="B326" t="str">
            <v>DEMOLICAO DE CAPEAMENTO PROTETOR,EXECUTADO COM ARGAM.CIMENTO E AREIA</v>
          </cell>
          <cell r="C326" t="str">
            <v>M2</v>
          </cell>
          <cell r="D326">
            <v>1.07</v>
          </cell>
        </row>
        <row r="327">
          <cell r="A327" t="str">
            <v>055012</v>
          </cell>
          <cell r="B327" t="str">
            <v>DEMOLICAO DE PROTECAO TERMOMECANICA - LADR.CERAMICOS OU HIDRAULICOS</v>
          </cell>
          <cell r="C327" t="str">
            <v>M2</v>
          </cell>
          <cell r="D327">
            <v>2.15</v>
          </cell>
        </row>
        <row r="328">
          <cell r="A328" t="str">
            <v>055015</v>
          </cell>
          <cell r="B328" t="str">
            <v>DEMOLICAO DE ARGAMASSA DE REGULARIZACAO - ESPESSURA MEDIA 30MM</v>
          </cell>
          <cell r="C328" t="str">
            <v>M2</v>
          </cell>
          <cell r="D328">
            <v>1.8</v>
          </cell>
        </row>
        <row r="329">
          <cell r="A329" t="str">
            <v>055020</v>
          </cell>
          <cell r="B329" t="str">
            <v>DEMOLICAO DE JUNTAS DE DILATACAO - CHAPA DE COBRE SANFONADA</v>
          </cell>
          <cell r="C329" t="str">
            <v>M</v>
          </cell>
          <cell r="D329">
            <v>0.7</v>
          </cell>
        </row>
        <row r="330">
          <cell r="A330" t="str">
            <v>056000</v>
          </cell>
          <cell r="B330" t="str">
            <v>RETIRADAS</v>
          </cell>
          <cell r="D330" t="str">
            <v xml:space="preserve"> R$-   </v>
          </cell>
        </row>
        <row r="331">
          <cell r="A331" t="str">
            <v>056005</v>
          </cell>
          <cell r="B331" t="str">
            <v>RETIRADA DE ISOLAMENTO TERMICO - TIJOLOS CERAMICOS FURADOS</v>
          </cell>
          <cell r="C331" t="str">
            <v>M2</v>
          </cell>
          <cell r="D331">
            <v>1.07</v>
          </cell>
        </row>
        <row r="332">
          <cell r="A332" t="str">
            <v>056006</v>
          </cell>
          <cell r="B332" t="str">
            <v>RETIRADA DE ISOLAMENTO TERMICO - AGREGADOS SOLTOS EM GERAL</v>
          </cell>
          <cell r="C332" t="str">
            <v>M3</v>
          </cell>
          <cell r="D332">
            <v>7.23</v>
          </cell>
        </row>
        <row r="333">
          <cell r="A333" t="str">
            <v>057000</v>
          </cell>
          <cell r="B333" t="str">
            <v>RECOLOCACOES</v>
          </cell>
          <cell r="D333" t="str">
            <v xml:space="preserve"> R$-   </v>
          </cell>
        </row>
        <row r="334">
          <cell r="A334" t="str">
            <v>057005</v>
          </cell>
          <cell r="B334" t="str">
            <v>RECOLOCACAO DE ISOLAMENTO TERMICO - TIJOLOS CERAMICOS FURADOS</v>
          </cell>
          <cell r="C334" t="str">
            <v>M2</v>
          </cell>
          <cell r="D334">
            <v>1.87</v>
          </cell>
        </row>
        <row r="335">
          <cell r="A335" t="str">
            <v>057006</v>
          </cell>
          <cell r="B335" t="str">
            <v>RECOLOCACAO DE ISOLAMENTO TERMICO - AGREGADOS SOLTOS EM GERAL</v>
          </cell>
          <cell r="C335" t="str">
            <v>M3</v>
          </cell>
          <cell r="D335">
            <v>15.54</v>
          </cell>
        </row>
        <row r="336">
          <cell r="A336" t="str">
            <v>058000</v>
          </cell>
          <cell r="B336" t="str">
            <v>SERVICOS PARCIAIS</v>
          </cell>
          <cell r="D336" t="str">
            <v xml:space="preserve"> R$-   </v>
          </cell>
        </row>
        <row r="337">
          <cell r="A337" t="str">
            <v>058001</v>
          </cell>
          <cell r="B337" t="str">
            <v>PAPEL KRAFT BETUMADO DUPLO</v>
          </cell>
          <cell r="C337" t="str">
            <v>M2</v>
          </cell>
          <cell r="D337">
            <v>0.8</v>
          </cell>
        </row>
        <row r="338">
          <cell r="A338" t="str">
            <v>060000</v>
          </cell>
          <cell r="B338" t="str">
            <v>COBERTURAS</v>
          </cell>
          <cell r="D338" t="str">
            <v xml:space="preserve"> R$-   </v>
          </cell>
        </row>
        <row r="339">
          <cell r="A339" t="str">
            <v>060100</v>
          </cell>
          <cell r="B339" t="str">
            <v>ESTRUTURAS DE COBERTURA</v>
          </cell>
          <cell r="D339" t="str">
            <v xml:space="preserve"> R$-   </v>
          </cell>
        </row>
        <row r="340">
          <cell r="A340" t="str">
            <v>060101</v>
          </cell>
          <cell r="B340" t="str">
            <v>ESTRUTURA DE MADEIRA,EM TERCAS,PARA TELHAS DE BARRO</v>
          </cell>
          <cell r="C340" t="str">
            <v>M2</v>
          </cell>
          <cell r="D340">
            <v>14.2</v>
          </cell>
        </row>
        <row r="341">
          <cell r="A341" t="str">
            <v>060103</v>
          </cell>
          <cell r="B341" t="str">
            <v>ESTRUTURA DE MADEIRA,PONTALETADA,PARA TELHAS DE BARRO</v>
          </cell>
          <cell r="C341" t="str">
            <v>M2</v>
          </cell>
          <cell r="D341">
            <v>23.3</v>
          </cell>
        </row>
        <row r="342">
          <cell r="A342" t="str">
            <v>060105</v>
          </cell>
          <cell r="B342" t="str">
            <v>ESTRUTURA C/TESOURAS DE MAD.P/TELHAS DE BARRO - VAOS ATE 7,00M</v>
          </cell>
          <cell r="C342" t="str">
            <v>M2</v>
          </cell>
          <cell r="D342">
            <v>28.09</v>
          </cell>
        </row>
        <row r="343">
          <cell r="A343" t="str">
            <v>060106</v>
          </cell>
          <cell r="B343" t="str">
            <v>ESTRUTURA C/TESOURAS DE MAD.P/TELHAS DE BARRO - VAOS 7,01 A 10,00M</v>
          </cell>
          <cell r="C343" t="str">
            <v>M2</v>
          </cell>
          <cell r="D343">
            <v>29.82</v>
          </cell>
        </row>
        <row r="344">
          <cell r="A344" t="str">
            <v>060107</v>
          </cell>
          <cell r="B344" t="str">
            <v>ESTRUTURA C/TESOURAS DE MAD.P/TELHAS DE BARRO - VAOS 10,01 A 13,00M</v>
          </cell>
          <cell r="C344" t="str">
            <v>M2</v>
          </cell>
          <cell r="D344">
            <v>31.53</v>
          </cell>
        </row>
        <row r="345">
          <cell r="A345" t="str">
            <v>060108</v>
          </cell>
          <cell r="B345" t="str">
            <v>ESTRUTURA C/TESOURAS DE MAD.P/TELHAS DE BARRO - VAOS 13,01 A 18,00M</v>
          </cell>
          <cell r="C345" t="str">
            <v>M2</v>
          </cell>
          <cell r="D345">
            <v>34.35</v>
          </cell>
        </row>
        <row r="346">
          <cell r="A346" t="str">
            <v>060110</v>
          </cell>
          <cell r="B346" t="str">
            <v>ESTRUTURA DE MADEIRA,EM TERCAS,PARA TELHAS ONDULADAS CA/AL/PL</v>
          </cell>
          <cell r="C346" t="str">
            <v>M2</v>
          </cell>
          <cell r="D346">
            <v>4.87</v>
          </cell>
        </row>
        <row r="347">
          <cell r="A347" t="str">
            <v>060113</v>
          </cell>
          <cell r="B347" t="str">
            <v>ESTRUTURA DE MADEIRA,PONTALETADA,PARA TELHAS ONDULADAS CA/AL/PL</v>
          </cell>
          <cell r="C347" t="str">
            <v>M2</v>
          </cell>
          <cell r="D347">
            <v>17.559999999999999</v>
          </cell>
        </row>
        <row r="348">
          <cell r="A348" t="str">
            <v>060115</v>
          </cell>
          <cell r="B348" t="str">
            <v>ESTRUTURA C/TESOURAS MAD.P/TELHAS OND.CA/AL/PL - VAOS ATE 7,00M</v>
          </cell>
          <cell r="C348" t="str">
            <v>M2</v>
          </cell>
          <cell r="D348">
            <v>19.920000000000002</v>
          </cell>
        </row>
        <row r="349">
          <cell r="A349" t="str">
            <v>060116</v>
          </cell>
          <cell r="B349" t="str">
            <v>ESTRUTURA C/TESOURAS MAD.P/TELHAS OND.CA/AL/PL - VAOS 7,01 A 10,00M</v>
          </cell>
          <cell r="C349" t="str">
            <v>M2</v>
          </cell>
          <cell r="D349">
            <v>21.66</v>
          </cell>
        </row>
        <row r="350">
          <cell r="A350" t="str">
            <v>060117</v>
          </cell>
          <cell r="B350" t="str">
            <v>ESTRUTURA C/TESOURAS MAD.P/TELHAS OND.CA/AL/PL - VAOS 10,01 A 13,00M</v>
          </cell>
          <cell r="C350" t="str">
            <v>M2</v>
          </cell>
          <cell r="D350">
            <v>23.35</v>
          </cell>
        </row>
        <row r="351">
          <cell r="A351" t="str">
            <v>060118</v>
          </cell>
          <cell r="B351" t="str">
            <v>ESTRUTURA C/TESOURAS MAD.P/TELHAS OND.CA/AL/PL - VAOS 13,01 A 18,00M</v>
          </cell>
          <cell r="C351" t="str">
            <v>M2</v>
          </cell>
          <cell r="D351">
            <v>25.53</v>
          </cell>
        </row>
        <row r="352">
          <cell r="A352" t="str">
            <v>060120</v>
          </cell>
          <cell r="B352" t="str">
            <v>ESTRUTURA DE MADEIRA PARA TELHAS TRAPEZOIDAIS DE CIMENTO-AMIANTO</v>
          </cell>
          <cell r="C352" t="str">
            <v>M2</v>
          </cell>
          <cell r="D352">
            <v>3.41</v>
          </cell>
        </row>
        <row r="353">
          <cell r="A353" t="str">
            <v>060130</v>
          </cell>
          <cell r="B353" t="str">
            <v>FORNECIMENTO DE ESTRUTURA METALICA PARA COBERTURA</v>
          </cell>
          <cell r="C353" t="str">
            <v>KG</v>
          </cell>
          <cell r="D353">
            <v>2.78</v>
          </cell>
        </row>
        <row r="354">
          <cell r="A354" t="str">
            <v>060131</v>
          </cell>
          <cell r="B354" t="str">
            <v>MONTAGEM DE ESTRUTURA METALICA PARA COBERTURA</v>
          </cell>
          <cell r="C354" t="str">
            <v>KG</v>
          </cell>
          <cell r="D354">
            <v>0.81</v>
          </cell>
        </row>
        <row r="355">
          <cell r="A355" t="str">
            <v>060200</v>
          </cell>
          <cell r="B355" t="str">
            <v>TELHADOS</v>
          </cell>
          <cell r="D355" t="str">
            <v xml:space="preserve"> R$-   </v>
          </cell>
        </row>
        <row r="356">
          <cell r="A356" t="str">
            <v>060203</v>
          </cell>
          <cell r="B356" t="str">
            <v>TELHAS DE BARRO COZIDO - PAULISTA</v>
          </cell>
          <cell r="C356" t="str">
            <v>M2</v>
          </cell>
          <cell r="D356">
            <v>22.24</v>
          </cell>
        </row>
        <row r="357">
          <cell r="A357" t="str">
            <v>060204</v>
          </cell>
          <cell r="B357" t="str">
            <v>TELHAS DE BARRO COZIDO - SUPER-PAULISTA (PLAN)</v>
          </cell>
          <cell r="C357" t="str">
            <v>M2</v>
          </cell>
          <cell r="D357">
            <v>16.8</v>
          </cell>
        </row>
        <row r="358">
          <cell r="A358" t="str">
            <v>060205</v>
          </cell>
          <cell r="B358" t="str">
            <v>TELHAS DE BARRO COZIDO - FRANCESA</v>
          </cell>
          <cell r="C358" t="str">
            <v>M2</v>
          </cell>
          <cell r="D358">
            <v>12.46</v>
          </cell>
        </row>
        <row r="359">
          <cell r="A359" t="str">
            <v>060213</v>
          </cell>
          <cell r="B359" t="str">
            <v>TELHAS DE VIDRO - TIPO PAULISTA</v>
          </cell>
          <cell r="C359" t="str">
            <v>UN</v>
          </cell>
          <cell r="D359">
            <v>9.5399999999999991</v>
          </cell>
        </row>
        <row r="360">
          <cell r="A360" t="str">
            <v>060214</v>
          </cell>
          <cell r="B360" t="str">
            <v>TELHAS DE VIDRO - TIPO FRANCESA</v>
          </cell>
          <cell r="C360" t="str">
            <v>UN</v>
          </cell>
          <cell r="D360">
            <v>8.84</v>
          </cell>
        </row>
        <row r="361">
          <cell r="A361" t="str">
            <v>060216</v>
          </cell>
          <cell r="B361" t="str">
            <v>TELHAS DE CIMENTO-AMIANTO - ONDULADA COMUM,6MM</v>
          </cell>
          <cell r="C361" t="str">
            <v>M2</v>
          </cell>
          <cell r="D361">
            <v>9.9499999999999993</v>
          </cell>
        </row>
        <row r="362">
          <cell r="A362" t="str">
            <v>060217</v>
          </cell>
          <cell r="B362" t="str">
            <v>TELHAS DE CIMENTO-AMIANTO - ONDULADA COMUM,8MM</v>
          </cell>
          <cell r="C362" t="str">
            <v>M2</v>
          </cell>
          <cell r="D362">
            <v>12.41</v>
          </cell>
        </row>
        <row r="363">
          <cell r="A363" t="str">
            <v>060218</v>
          </cell>
          <cell r="B363" t="str">
            <v>TELHAS DE CIMENTO-AMIANTO - ONDULADA TIPO"MAXIPLAC",6MM</v>
          </cell>
          <cell r="C363" t="str">
            <v>M2</v>
          </cell>
          <cell r="D363">
            <v>14.83</v>
          </cell>
        </row>
        <row r="364">
          <cell r="A364" t="str">
            <v>060219</v>
          </cell>
          <cell r="B364" t="str">
            <v>TELHAS DE CIMENTO-AMIANTO - ONDULADA TIPO"MAXIPLAC",8MM</v>
          </cell>
          <cell r="C364" t="str">
            <v>M2</v>
          </cell>
          <cell r="D364">
            <v>18.48</v>
          </cell>
        </row>
        <row r="365">
          <cell r="A365" t="str">
            <v>060220</v>
          </cell>
          <cell r="B365" t="str">
            <v>TELHAS DE CIMENTO-AMIANTO - TIPO"MODULADA"</v>
          </cell>
          <cell r="C365" t="str">
            <v>M2</v>
          </cell>
          <cell r="D365">
            <v>26</v>
          </cell>
        </row>
        <row r="366">
          <cell r="A366" t="str">
            <v>060224</v>
          </cell>
          <cell r="B366" t="str">
            <v>TELHAS DE CIMENTO-AMIANTO - TRAPEZOIDAL,TIPO"CANALETE 49"</v>
          </cell>
          <cell r="C366" t="str">
            <v>M2</v>
          </cell>
          <cell r="D366">
            <v>24.54</v>
          </cell>
        </row>
        <row r="367">
          <cell r="A367" t="str">
            <v>060225</v>
          </cell>
          <cell r="B367" t="str">
            <v>TELHAS DE CIMENTO-AMIANTO - TRAPEZOIDAL,TIPO"CANALETE 90"</v>
          </cell>
          <cell r="C367" t="str">
            <v>M2</v>
          </cell>
          <cell r="D367">
            <v>19.2</v>
          </cell>
        </row>
        <row r="368">
          <cell r="A368" t="str">
            <v>060230</v>
          </cell>
          <cell r="B368" t="str">
            <v>TELHAS DE PVC RIGIDO,TRANSL.OU OPACAS - ONDULADA,TRAPEZ.OU GRECA</v>
          </cell>
          <cell r="C368" t="str">
            <v>M2</v>
          </cell>
          <cell r="D368">
            <v>14.82</v>
          </cell>
        </row>
        <row r="369">
          <cell r="A369" t="str">
            <v>060235</v>
          </cell>
          <cell r="B369" t="str">
            <v>TELHAS DE POLIESTER E FIBRA DE VIDRO - ONDULADA,TRAPEZ.OU GRECA</v>
          </cell>
          <cell r="C369" t="str">
            <v>M2</v>
          </cell>
          <cell r="D369">
            <v>15.55</v>
          </cell>
        </row>
        <row r="370">
          <cell r="A370" t="str">
            <v>060242</v>
          </cell>
          <cell r="B370" t="str">
            <v>TELHAS DE ALUMINIO - PERFIL ONDULADO OU TRAPEZOIDAL,0,7MM</v>
          </cell>
          <cell r="C370" t="str">
            <v>M2</v>
          </cell>
          <cell r="D370">
            <v>20.92</v>
          </cell>
        </row>
        <row r="371">
          <cell r="A371" t="str">
            <v>060244</v>
          </cell>
          <cell r="B371" t="str">
            <v>TELHA TRAPEZOIDAL DE ACO GALV.ESP=0,50MM,REVESTIMENTO B,H=40MM</v>
          </cell>
          <cell r="C371" t="str">
            <v>M2</v>
          </cell>
          <cell r="D371">
            <v>11.27</v>
          </cell>
        </row>
        <row r="372">
          <cell r="A372" t="str">
            <v>060245</v>
          </cell>
          <cell r="B372" t="str">
            <v>TELHA ONDULADA DE ACO GALV.ESP=0,50MM,REVEST.B,H=17,5MM</v>
          </cell>
          <cell r="C372" t="str">
            <v>M2</v>
          </cell>
          <cell r="D372">
            <v>12.21</v>
          </cell>
        </row>
        <row r="373">
          <cell r="A373" t="str">
            <v>060246</v>
          </cell>
          <cell r="B373" t="str">
            <v>TELHA TRAP.DUP.ACO GALV.ESP=0,5MM,REV.B,H=40MM,C/MIOLO POLIU. E=30MM</v>
          </cell>
          <cell r="C373" t="str">
            <v>M2</v>
          </cell>
          <cell r="D373">
            <v>39.57</v>
          </cell>
        </row>
        <row r="374">
          <cell r="A374" t="str">
            <v>060247</v>
          </cell>
          <cell r="B374" t="str">
            <v>TELHA TRAP. ACO GALV.ESP=0,5MM,H=40MM,C/PINT.ELET.COR BRAN 2 FACES</v>
          </cell>
          <cell r="C374" t="str">
            <v>M2</v>
          </cell>
          <cell r="D374">
            <v>19.7</v>
          </cell>
        </row>
        <row r="375">
          <cell r="A375" t="str">
            <v>060248</v>
          </cell>
          <cell r="B375" t="str">
            <v>TELHA OND.ACO GALV.ESP=0,5MM,REV B,H=17,5MM C/PINT.ELET.COR.BRAN.2 F</v>
          </cell>
          <cell r="C375" t="str">
            <v>M2</v>
          </cell>
          <cell r="D375">
            <v>21.28</v>
          </cell>
        </row>
        <row r="376">
          <cell r="A376" t="str">
            <v>060249</v>
          </cell>
          <cell r="B376" t="str">
            <v>TELHA TRAP.DUP.ACO GALV.E=0,5MM,REV.B,H=40MM PINT.MIOLO POLI.E=30MM</v>
          </cell>
          <cell r="C376" t="str">
            <v>M2</v>
          </cell>
          <cell r="D376">
            <v>51.63</v>
          </cell>
        </row>
        <row r="377">
          <cell r="A377" t="str">
            <v>060251</v>
          </cell>
          <cell r="B377" t="str">
            <v>CUMEEIRA OU ESPIGAO DE BARRO - PARA TELHAS PAULISTA,PLAN E FRANCESA</v>
          </cell>
          <cell r="C377" t="str">
            <v>M</v>
          </cell>
          <cell r="D377">
            <v>6.72</v>
          </cell>
        </row>
        <row r="378">
          <cell r="A378" t="str">
            <v>060257</v>
          </cell>
          <cell r="B378" t="str">
            <v>CUMEEIRA DE CIMENTO-AMIANTO,PARA TELHA ONDULADA COMUM - UNIVERSAL</v>
          </cell>
          <cell r="C378" t="str">
            <v>M</v>
          </cell>
          <cell r="D378">
            <v>14.46</v>
          </cell>
        </row>
        <row r="379">
          <cell r="A379" t="str">
            <v>060258</v>
          </cell>
          <cell r="B379" t="str">
            <v>CUMEEIRA DE CIMENTO-AMIANTO,PARA TELHA ONDULADA COMUM - NORMAL</v>
          </cell>
          <cell r="C379" t="str">
            <v>M</v>
          </cell>
          <cell r="D379">
            <v>16.61</v>
          </cell>
        </row>
        <row r="380">
          <cell r="A380" t="str">
            <v>060259</v>
          </cell>
          <cell r="B380" t="str">
            <v>CUMEEIRA DE CIMENTO-AMIANTO,PARA TELHA ONDULADA COMUM - ARTICULADA</v>
          </cell>
          <cell r="C380" t="str">
            <v>M</v>
          </cell>
          <cell r="D380">
            <v>13.34</v>
          </cell>
        </row>
        <row r="381">
          <cell r="A381" t="str">
            <v>060260</v>
          </cell>
          <cell r="B381" t="str">
            <v>CUMEEIRA DE CIMENTO-AMIANTO,PARA TELHA ONDULADA COMUM - LANTERNIM</v>
          </cell>
          <cell r="C381" t="str">
            <v>M</v>
          </cell>
          <cell r="D381">
            <v>30.28</v>
          </cell>
        </row>
        <row r="382">
          <cell r="A382" t="str">
            <v>060261</v>
          </cell>
          <cell r="B382" t="str">
            <v>CUMEEIRA DE CIMENTO-AMIANTO,PARA TELHA ONDULADA COMUM - "SHED"</v>
          </cell>
          <cell r="C382" t="str">
            <v>M</v>
          </cell>
          <cell r="D382">
            <v>14.94</v>
          </cell>
        </row>
        <row r="383">
          <cell r="A383" t="str">
            <v>060262</v>
          </cell>
          <cell r="B383" t="str">
            <v>ESPIGAO DE CIMENTO-AMIANTO,PARA TELHA ONDULADA COMUM - UNIVERSAL</v>
          </cell>
          <cell r="C383" t="str">
            <v>M</v>
          </cell>
          <cell r="D383">
            <v>7.98</v>
          </cell>
        </row>
        <row r="384">
          <cell r="A384" t="str">
            <v>060263</v>
          </cell>
          <cell r="B384" t="str">
            <v>ESPIGAO DE CIMENTO-AMIANTO,PARA TELHA ONDULADA COMUM - ABAS PLANAS</v>
          </cell>
          <cell r="C384" t="str">
            <v>M</v>
          </cell>
          <cell r="D384">
            <v>13.35</v>
          </cell>
        </row>
        <row r="385">
          <cell r="A385" t="str">
            <v>060264</v>
          </cell>
          <cell r="B385" t="str">
            <v>RUFO DE CIMENTO-AMIANTO,PARA TELHA ONDULADA COMUM</v>
          </cell>
          <cell r="C385" t="str">
            <v>M</v>
          </cell>
          <cell r="D385">
            <v>12.16</v>
          </cell>
        </row>
        <row r="386">
          <cell r="A386" t="str">
            <v>060265</v>
          </cell>
          <cell r="B386" t="str">
            <v>TERMINAL DE BEIRAL DE CIMENTO-AMIANTO,PARA TELHA ONDULADA COMUM</v>
          </cell>
          <cell r="C386" t="str">
            <v>M</v>
          </cell>
          <cell r="D386">
            <v>4.4800000000000004</v>
          </cell>
        </row>
        <row r="387">
          <cell r="A387" t="str">
            <v>060266</v>
          </cell>
          <cell r="B387" t="str">
            <v>CHAPA DE VENTILACAO,PARA TELHA ONDULADA COMUM</v>
          </cell>
          <cell r="C387" t="str">
            <v>UN</v>
          </cell>
          <cell r="D387">
            <v>54.07</v>
          </cell>
        </row>
        <row r="388">
          <cell r="A388" t="str">
            <v>060267</v>
          </cell>
          <cell r="B388" t="str">
            <v>CHAPA DE CLARABOIA,INCL.DOMO DE POLIESTER,PARA TELHA ONDULADA COMUM</v>
          </cell>
          <cell r="C388" t="str">
            <v>UN</v>
          </cell>
          <cell r="D388">
            <v>101.61</v>
          </cell>
        </row>
        <row r="389">
          <cell r="A389" t="str">
            <v>060270</v>
          </cell>
          <cell r="B389" t="str">
            <v>CUMEEIRA DE CIMENTO-AMIANTO,PARA TELHA TIPO"MAXIPLAC" - ARTICULADA</v>
          </cell>
          <cell r="C389" t="str">
            <v>M</v>
          </cell>
          <cell r="D389">
            <v>13.89</v>
          </cell>
        </row>
        <row r="390">
          <cell r="A390" t="str">
            <v>060272</v>
          </cell>
          <cell r="B390" t="str">
            <v>CUMEEIRA DE CIMENTO-AMIANTO,PARA TELHA TIPO"MAXIPLAC" - "SHED"</v>
          </cell>
          <cell r="C390" t="str">
            <v>M</v>
          </cell>
          <cell r="D390">
            <v>11.75</v>
          </cell>
        </row>
        <row r="391">
          <cell r="A391" t="str">
            <v>060273</v>
          </cell>
          <cell r="B391" t="str">
            <v>RUFO DE CIMENTO-AMIANTO,PARA TELHA TIPO"MAXIPLAC"</v>
          </cell>
          <cell r="C391" t="str">
            <v>M</v>
          </cell>
          <cell r="D391">
            <v>11.86</v>
          </cell>
        </row>
        <row r="392">
          <cell r="A392" t="str">
            <v>060277</v>
          </cell>
          <cell r="B392" t="str">
            <v>CUMEEIRA DE CIMENTO-AMIANTO,PARA TELHA TIPO"MODULADA" - ARTICULADA</v>
          </cell>
          <cell r="C392" t="str">
            <v>M</v>
          </cell>
          <cell r="D392">
            <v>18.18</v>
          </cell>
        </row>
        <row r="393">
          <cell r="A393" t="str">
            <v>060279</v>
          </cell>
          <cell r="B393" t="str">
            <v>RUFO DE CIMENTO-AMIANTO,PARA TELHA TIPO"MODULADA"</v>
          </cell>
          <cell r="C393" t="str">
            <v>M</v>
          </cell>
          <cell r="D393">
            <v>16.260000000000002</v>
          </cell>
        </row>
        <row r="394">
          <cell r="A394" t="str">
            <v>060280</v>
          </cell>
          <cell r="B394" t="str">
            <v>CUMEEIRA DE CIMENTO-AMIANTO,PARA TELHA TIPO"CANALETE 49" - NORMAL</v>
          </cell>
          <cell r="C394" t="str">
            <v>M</v>
          </cell>
          <cell r="D394">
            <v>18.850000000000001</v>
          </cell>
        </row>
        <row r="395">
          <cell r="A395" t="str">
            <v>060281</v>
          </cell>
          <cell r="B395" t="str">
            <v>CUMEEIRA DE CIMENTO-AMIANTO,PARA TELHA TIPO"CANALETE 49" - ARTIC.</v>
          </cell>
          <cell r="C395" t="str">
            <v>M</v>
          </cell>
          <cell r="D395">
            <v>37.75</v>
          </cell>
        </row>
        <row r="396">
          <cell r="A396" t="str">
            <v>060282</v>
          </cell>
          <cell r="B396" t="str">
            <v>RUFO DE CIMENTO-AMIANTO,PARA TELHA TIPO"CANALETE 49"</v>
          </cell>
          <cell r="C396" t="str">
            <v>M</v>
          </cell>
          <cell r="D396">
            <v>17.350000000000001</v>
          </cell>
        </row>
        <row r="397">
          <cell r="A397" t="str">
            <v>060284</v>
          </cell>
          <cell r="B397" t="str">
            <v>CUMEEIRA DE CIMENTO-AMIANTO,PARA TELHA TIPO"CANALETE 90" - NORMAL</v>
          </cell>
          <cell r="C397" t="str">
            <v>M</v>
          </cell>
          <cell r="D397">
            <v>19.59</v>
          </cell>
        </row>
        <row r="398">
          <cell r="A398" t="str">
            <v>060285</v>
          </cell>
          <cell r="B398" t="str">
            <v>CUMEEIRA DE CIMENTO-AMIANTO,PARA TELHA TIPO"CANALETE 90" - ARTIC.</v>
          </cell>
          <cell r="C398" t="str">
            <v>M</v>
          </cell>
          <cell r="D398">
            <v>15.01</v>
          </cell>
        </row>
        <row r="399">
          <cell r="A399" t="str">
            <v>060286</v>
          </cell>
          <cell r="B399" t="str">
            <v>CUMEEIRA DE CIMENTO-AMIANTO,PARA TELHA TIPO"CANALETE 90" - "SHED"</v>
          </cell>
          <cell r="C399" t="str">
            <v>M</v>
          </cell>
          <cell r="D399">
            <v>18.79</v>
          </cell>
        </row>
        <row r="400">
          <cell r="A400" t="str">
            <v>060287</v>
          </cell>
          <cell r="B400" t="str">
            <v>RUFO DE CIMENTO-AMIANTO,PARA TELHA TIPO"CANALETE 90"</v>
          </cell>
          <cell r="C400" t="str">
            <v>M</v>
          </cell>
          <cell r="D400">
            <v>13.5</v>
          </cell>
        </row>
        <row r="401">
          <cell r="A401" t="str">
            <v>060289</v>
          </cell>
          <cell r="B401" t="str">
            <v>PLACA PINGADEIRA DE CIMENTO-AMIANTO,PARA TELHA TIPO"CANALETE 90"</v>
          </cell>
          <cell r="C401" t="str">
            <v>UN</v>
          </cell>
          <cell r="D401">
            <v>7.27</v>
          </cell>
        </row>
        <row r="402">
          <cell r="A402" t="str">
            <v>060290</v>
          </cell>
          <cell r="B402" t="str">
            <v>CUMEEIRA DE ALUMINIO,PERFIL ONDULADO OU TRAPEZOIDAL - NORMAL,0,8MM</v>
          </cell>
          <cell r="C402" t="str">
            <v>M</v>
          </cell>
          <cell r="D402">
            <v>20.05</v>
          </cell>
        </row>
        <row r="403">
          <cell r="A403" t="str">
            <v>060292</v>
          </cell>
          <cell r="B403" t="str">
            <v>CUMEEIRA DE ALUMINIO,PERFIL ONDULADO OU TRAPEZOIDAL - "SHED",0,8MM</v>
          </cell>
          <cell r="C403" t="str">
            <v>M</v>
          </cell>
          <cell r="D403">
            <v>20.05</v>
          </cell>
        </row>
        <row r="404">
          <cell r="A404" t="str">
            <v>060294</v>
          </cell>
          <cell r="B404" t="str">
            <v>CUMEEIRA TRAP.ACO GALV.ESP=0,5MM,REV B,H=40MM,L=0,50 M</v>
          </cell>
          <cell r="C404" t="str">
            <v>M</v>
          </cell>
          <cell r="D404">
            <v>9.3000000000000007</v>
          </cell>
        </row>
        <row r="405">
          <cell r="A405" t="str">
            <v>060295</v>
          </cell>
          <cell r="B405" t="str">
            <v>CUMEEIRA OND.ACO GALV.ESP=0,50MM,REV B,H=17,5MM,LARG=0,50M</v>
          </cell>
          <cell r="C405" t="str">
            <v>M</v>
          </cell>
          <cell r="D405">
            <v>9.3000000000000007</v>
          </cell>
        </row>
        <row r="406">
          <cell r="A406" t="str">
            <v>060296</v>
          </cell>
          <cell r="B406" t="str">
            <v>CUMEEIRA TRAP.ACO GALV.E=0,5MM,REV B,H=40MM,L=0,50M,C/PINT.BR.2FACES</v>
          </cell>
          <cell r="C406" t="str">
            <v>M</v>
          </cell>
          <cell r="D406">
            <v>16.97</v>
          </cell>
        </row>
        <row r="407">
          <cell r="A407" t="str">
            <v>060297</v>
          </cell>
          <cell r="B407" t="str">
            <v>CUMEEIRA OND.ACO GAL.E=0,5MM,REV.B,H=17,5MM,L=0,50M,C/PINT.BR.2FACES</v>
          </cell>
          <cell r="C407" t="str">
            <v>M</v>
          </cell>
          <cell r="D407">
            <v>16.97</v>
          </cell>
        </row>
        <row r="408">
          <cell r="A408" t="str">
            <v>060298</v>
          </cell>
          <cell r="B408" t="str">
            <v>AMARRACAO DE TELHAS DE BARRO COZIDO,COM ARAME DE COBRE N.20</v>
          </cell>
          <cell r="C408" t="str">
            <v>M2</v>
          </cell>
          <cell r="D408">
            <v>2.5</v>
          </cell>
        </row>
        <row r="409">
          <cell r="A409" t="str">
            <v>060300</v>
          </cell>
          <cell r="B409" t="str">
            <v>DOMOS DE ILUMINACAO E VENTILACAO</v>
          </cell>
          <cell r="D409" t="str">
            <v xml:space="preserve"> R$-   </v>
          </cell>
        </row>
        <row r="410">
          <cell r="A410" t="str">
            <v>060398</v>
          </cell>
          <cell r="B410" t="str">
            <v>DOMO ACRILICO PARA ILUMINACAO E VENTILACAO</v>
          </cell>
          <cell r="C410" t="str">
            <v>M2</v>
          </cell>
          <cell r="D410">
            <v>277.52</v>
          </cell>
        </row>
        <row r="411">
          <cell r="A411" t="str">
            <v>065000</v>
          </cell>
          <cell r="B411" t="str">
            <v>DEMOLICOES</v>
          </cell>
          <cell r="D411" t="str">
            <v xml:space="preserve"> R$-   </v>
          </cell>
        </row>
        <row r="412">
          <cell r="A412" t="str">
            <v>065020</v>
          </cell>
          <cell r="B412" t="str">
            <v>DEMOLICAO DE TELHAS DE BARRO COZIDO OU VIDRO - EM GERAL</v>
          </cell>
          <cell r="C412" t="str">
            <v>M2</v>
          </cell>
          <cell r="D412">
            <v>1.25</v>
          </cell>
        </row>
        <row r="413">
          <cell r="A413" t="str">
            <v>065025</v>
          </cell>
          <cell r="B413" t="str">
            <v>DEMOLICAO DE TELHAS DE CIM.AMIANTO,ALUM.OU PLASTICO - ONDULADA COMUM</v>
          </cell>
          <cell r="C413" t="str">
            <v>M2</v>
          </cell>
          <cell r="D413">
            <v>0.89</v>
          </cell>
        </row>
        <row r="414">
          <cell r="A414" t="str">
            <v>066000</v>
          </cell>
          <cell r="B414" t="str">
            <v>RETIRADAS</v>
          </cell>
          <cell r="D414" t="str">
            <v xml:space="preserve"> R$-   </v>
          </cell>
        </row>
        <row r="415">
          <cell r="A415" t="str">
            <v>066003</v>
          </cell>
          <cell r="B415" t="str">
            <v>RETIRADA ESTR.MAD.PONTALETADA - PARA TELHAS DE BARRO COZIDO</v>
          </cell>
          <cell r="C415" t="str">
            <v>M2</v>
          </cell>
          <cell r="D415">
            <v>2.4</v>
          </cell>
        </row>
        <row r="416">
          <cell r="A416" t="str">
            <v>066004</v>
          </cell>
          <cell r="B416" t="str">
            <v>RETIRADA ESTR.MAD.PONTALETADA - P/ONDUL.CIM.AMIANTO,ALUM.OU PLASTICO</v>
          </cell>
          <cell r="C416" t="str">
            <v>M2</v>
          </cell>
          <cell r="D416">
            <v>1.58</v>
          </cell>
        </row>
        <row r="417">
          <cell r="A417" t="str">
            <v>066005</v>
          </cell>
          <cell r="B417" t="str">
            <v>RETIRADA ESTR.MAD.C/TESOURAS - PARA TELHAS DE BARRO COZIDO</v>
          </cell>
          <cell r="C417" t="str">
            <v>M2</v>
          </cell>
          <cell r="D417">
            <v>4.8</v>
          </cell>
        </row>
        <row r="418">
          <cell r="A418" t="str">
            <v>066006</v>
          </cell>
          <cell r="B418" t="str">
            <v>RETIRADA ESTR.MAD.C/TESOURAS - P/ONDUL.CIM.AMIANTO,ALUM.OU PLASTICO</v>
          </cell>
          <cell r="C418" t="str">
            <v>M2</v>
          </cell>
          <cell r="D418">
            <v>3.2</v>
          </cell>
        </row>
        <row r="419">
          <cell r="A419" t="str">
            <v>066010</v>
          </cell>
          <cell r="B419" t="str">
            <v>RETIRADA PARCIAL DE MADEIRAMENTO DE TELHADO - RIPAS</v>
          </cell>
          <cell r="C419" t="str">
            <v>M</v>
          </cell>
          <cell r="D419">
            <v>0.04</v>
          </cell>
        </row>
        <row r="420">
          <cell r="A420" t="str">
            <v>066011</v>
          </cell>
          <cell r="B420" t="str">
            <v>RETIRADA PARCIAL DE MADEIRAMENTO DE TELHADO - CAIBROS</v>
          </cell>
          <cell r="C420" t="str">
            <v>M</v>
          </cell>
          <cell r="D420">
            <v>0.45</v>
          </cell>
        </row>
        <row r="421">
          <cell r="A421" t="str">
            <v>066012</v>
          </cell>
          <cell r="B421" t="str">
            <v>RETIRADA PARCIAL DE MADEIRAMENTO DE TELHADO - VIGAS</v>
          </cell>
          <cell r="C421" t="str">
            <v>M</v>
          </cell>
          <cell r="D421">
            <v>0.77</v>
          </cell>
        </row>
        <row r="422">
          <cell r="A422" t="str">
            <v>066015</v>
          </cell>
          <cell r="B422" t="str">
            <v>RETIRADA DE FERRAGEM PARA MADEIRAMENTO DE TELHADO</v>
          </cell>
          <cell r="C422" t="str">
            <v>UN</v>
          </cell>
          <cell r="D422">
            <v>1.19</v>
          </cell>
        </row>
        <row r="423">
          <cell r="A423" t="str">
            <v>066020</v>
          </cell>
          <cell r="B423" t="str">
            <v>RETIRADA DE TELHAS DE BARRO COZIDO OU VIDRO - TIPO FRANCESA</v>
          </cell>
          <cell r="C423" t="str">
            <v>M2</v>
          </cell>
          <cell r="D423">
            <v>1.8</v>
          </cell>
        </row>
        <row r="424">
          <cell r="A424" t="str">
            <v>066021</v>
          </cell>
          <cell r="B424" t="str">
            <v>RETIRADA DE TELHAS DE BARRO COZIDO OU VIDRO - TIPO PAULISTA</v>
          </cell>
          <cell r="C424" t="str">
            <v>M2</v>
          </cell>
          <cell r="D424">
            <v>3.25</v>
          </cell>
        </row>
        <row r="425">
          <cell r="A425" t="str">
            <v>066022</v>
          </cell>
          <cell r="B425" t="str">
            <v>RETIRADA DE TELHAS DE BARRO COZIDO - TIPO SUPER-PAULISTA (PLAN)</v>
          </cell>
          <cell r="C425" t="str">
            <v>M2</v>
          </cell>
          <cell r="D425">
            <v>2.5099999999999998</v>
          </cell>
        </row>
        <row r="426">
          <cell r="A426" t="str">
            <v>066025</v>
          </cell>
          <cell r="B426" t="str">
            <v>RETIRADA DE TELHAS DE CIM.AMIANTO,ALUM.OU PLASTICO - ONDULADA COMUM</v>
          </cell>
          <cell r="C426" t="str">
            <v>M2</v>
          </cell>
          <cell r="D426">
            <v>1.25</v>
          </cell>
        </row>
        <row r="427">
          <cell r="A427" t="str">
            <v>066026</v>
          </cell>
          <cell r="B427" t="str">
            <v>RETIRADA DE TELHAS DE CIMENTO-AMIANTO - TIPO"MAXIPLAC"</v>
          </cell>
          <cell r="C427" t="str">
            <v>M2</v>
          </cell>
          <cell r="D427">
            <v>1.07</v>
          </cell>
        </row>
        <row r="428">
          <cell r="A428" t="str">
            <v>066027</v>
          </cell>
          <cell r="B428" t="str">
            <v>RETIRADA DE TELHAS DE CIMENTO-AMIANTO - TIPO"MODULADA"</v>
          </cell>
          <cell r="C428" t="str">
            <v>M2</v>
          </cell>
          <cell r="D428">
            <v>1.62</v>
          </cell>
        </row>
        <row r="429">
          <cell r="A429" t="str">
            <v>066028</v>
          </cell>
          <cell r="B429" t="str">
            <v>RETIRADA DE TELHAS DE CIMENTO-AMIANTO - TIPO"CANALETE 49"</v>
          </cell>
          <cell r="C429" t="str">
            <v>M2</v>
          </cell>
          <cell r="D429">
            <v>1.07</v>
          </cell>
        </row>
        <row r="430">
          <cell r="A430" t="str">
            <v>066029</v>
          </cell>
          <cell r="B430" t="str">
            <v>RETIRADA DE TELHAS DE CIMENTO-AMIANTO - TIPO"CANALETE 90"</v>
          </cell>
          <cell r="C430" t="str">
            <v>M2</v>
          </cell>
          <cell r="D430">
            <v>1.07</v>
          </cell>
        </row>
        <row r="431">
          <cell r="A431" t="str">
            <v>066040</v>
          </cell>
          <cell r="B431" t="str">
            <v>RETIRADA DE CUMEEIRAS OU ESPIGOES DE BARRO COZIDO</v>
          </cell>
          <cell r="C431" t="str">
            <v>M</v>
          </cell>
          <cell r="D431">
            <v>1.07</v>
          </cell>
        </row>
        <row r="432">
          <cell r="A432" t="str">
            <v>066045</v>
          </cell>
          <cell r="B432" t="str">
            <v>RETIRADA DE CUMEEIRAS,ESPIGOES OU RUFOS DE CIMENTO-AMIANTO,EM GERAL</v>
          </cell>
          <cell r="C432" t="str">
            <v>M</v>
          </cell>
          <cell r="D432">
            <v>0.7</v>
          </cell>
        </row>
        <row r="433">
          <cell r="A433" t="str">
            <v>066079</v>
          </cell>
          <cell r="B433" t="str">
            <v>RETIRADA DE PLACAS PINGADEIRA DE CIMENTO-AMIANTO - TIPO"CANALETE 90"</v>
          </cell>
          <cell r="C433" t="str">
            <v>UN</v>
          </cell>
          <cell r="D433">
            <v>0.64</v>
          </cell>
        </row>
        <row r="434">
          <cell r="A434" t="str">
            <v>066090</v>
          </cell>
          <cell r="B434" t="str">
            <v>RETIRADA DE CUMEEIRAS DE ALUMINIO,EM GERAL</v>
          </cell>
          <cell r="C434" t="str">
            <v>M</v>
          </cell>
          <cell r="D434">
            <v>0.7</v>
          </cell>
        </row>
        <row r="435">
          <cell r="A435" t="str">
            <v>066095</v>
          </cell>
          <cell r="B435" t="str">
            <v>RETIRADA DE DOMOS DE ILUMINACAO E VENTILACAO</v>
          </cell>
          <cell r="C435" t="str">
            <v>UN</v>
          </cell>
          <cell r="D435">
            <v>4.32</v>
          </cell>
        </row>
        <row r="436">
          <cell r="A436" t="str">
            <v>067000</v>
          </cell>
          <cell r="B436" t="str">
            <v>RECOLOCACOES</v>
          </cell>
          <cell r="D436" t="str">
            <v xml:space="preserve"> R$-   </v>
          </cell>
        </row>
        <row r="437">
          <cell r="A437" t="str">
            <v>067010</v>
          </cell>
          <cell r="B437" t="str">
            <v>RECOLOCACAO PARCIAL DE MADEIRAMENTO DE TELHADO - RIPAS</v>
          </cell>
          <cell r="C437" t="str">
            <v>M</v>
          </cell>
          <cell r="D437">
            <v>0.13</v>
          </cell>
        </row>
        <row r="438">
          <cell r="A438" t="str">
            <v>067011</v>
          </cell>
          <cell r="B438" t="str">
            <v>RECOLOCACAO PARCIAL DE MADEIRAMENTO DE TELHADO - CAIBROS</v>
          </cell>
          <cell r="C438" t="str">
            <v>M</v>
          </cell>
          <cell r="D438">
            <v>1.1299999999999999</v>
          </cell>
        </row>
        <row r="439">
          <cell r="A439" t="str">
            <v>067012</v>
          </cell>
          <cell r="B439" t="str">
            <v>RECOLOCACAO PARCIAL DE MADEIRAMENTO DE TELHADO - VIGAS</v>
          </cell>
          <cell r="C439" t="str">
            <v>M</v>
          </cell>
          <cell r="D439">
            <v>2.98</v>
          </cell>
        </row>
        <row r="440">
          <cell r="A440" t="str">
            <v>067015</v>
          </cell>
          <cell r="B440" t="str">
            <v>RECOLOCACAO DE FERRAGEM PARA MADEIRAMENTO DE TELHADO</v>
          </cell>
          <cell r="C440" t="str">
            <v>UN</v>
          </cell>
          <cell r="D440">
            <v>2.79</v>
          </cell>
        </row>
        <row r="441">
          <cell r="A441" t="str">
            <v>067020</v>
          </cell>
          <cell r="B441" t="str">
            <v>RECOLOCACAO DE TELHAS DE BARRO COZIDO OU VIDRO - TIPO FRANCESA</v>
          </cell>
          <cell r="C441" t="str">
            <v>M2</v>
          </cell>
          <cell r="D441">
            <v>5.0999999999999996</v>
          </cell>
        </row>
        <row r="442">
          <cell r="A442" t="str">
            <v>067021</v>
          </cell>
          <cell r="B442" t="str">
            <v>RECOLOCACAO DE TELHAS DE BARRO COZIDO OU VIDRO - TIPO PAULISTA</v>
          </cell>
          <cell r="C442" t="str">
            <v>M2</v>
          </cell>
          <cell r="D442">
            <v>11.14</v>
          </cell>
        </row>
        <row r="443">
          <cell r="A443" t="str">
            <v>067022</v>
          </cell>
          <cell r="B443" t="str">
            <v>RECOLOCACAO DE TELHAS DE BARRO COZIDO - TIPO SUPER-PAULISTA (PLAN)</v>
          </cell>
          <cell r="C443" t="str">
            <v>M2</v>
          </cell>
          <cell r="D443">
            <v>8.25</v>
          </cell>
        </row>
        <row r="444">
          <cell r="A444" t="str">
            <v>067025</v>
          </cell>
          <cell r="B444" t="str">
            <v>RECOLOCACAO DE TELHAS DE CIM.AMIANTO,ALUM.OU PLASTICO - ONDUL.COMUM</v>
          </cell>
          <cell r="C444" t="str">
            <v>M2</v>
          </cell>
          <cell r="D444">
            <v>2.81</v>
          </cell>
        </row>
        <row r="445">
          <cell r="A445" t="str">
            <v>067026</v>
          </cell>
          <cell r="B445" t="str">
            <v>RECOLOCACAO DE TELHAS DE CIMENTO-AMIANTO - TIPO"MAXIPLAC"</v>
          </cell>
          <cell r="C445" t="str">
            <v>M2</v>
          </cell>
          <cell r="D445">
            <v>2.4500000000000002</v>
          </cell>
        </row>
        <row r="446">
          <cell r="A446" t="str">
            <v>067027</v>
          </cell>
          <cell r="B446" t="str">
            <v>RECOLOCACAO DE TELHAS DE CIMENTO-AMIANTO - TIPO"MODULADA"</v>
          </cell>
          <cell r="C446" t="str">
            <v>M2</v>
          </cell>
          <cell r="D446">
            <v>3.68</v>
          </cell>
        </row>
        <row r="447">
          <cell r="A447" t="str">
            <v>067028</v>
          </cell>
          <cell r="B447" t="str">
            <v>RECOLOCACAO DE TELHAS DE CIMENTO-AMIANTO - TIPO"CANALETE 49"</v>
          </cell>
          <cell r="C447" t="str">
            <v>M2</v>
          </cell>
          <cell r="D447">
            <v>2.5099999999999998</v>
          </cell>
        </row>
        <row r="448">
          <cell r="A448" t="str">
            <v>067029</v>
          </cell>
          <cell r="B448" t="str">
            <v>RECOLOCACAO DE TELHAS DE CIMENTO-AMIANTO - TIPO"CANALETE 90"</v>
          </cell>
          <cell r="C448" t="str">
            <v>M2</v>
          </cell>
          <cell r="D448">
            <v>2.4300000000000002</v>
          </cell>
        </row>
        <row r="449">
          <cell r="A449" t="str">
            <v>067040</v>
          </cell>
          <cell r="B449" t="str">
            <v>RECOLOCACAO DE CUMEEIRAS OU ESPIGOES DE BARRO COZIDO</v>
          </cell>
          <cell r="C449" t="str">
            <v>M</v>
          </cell>
          <cell r="D449">
            <v>3.64</v>
          </cell>
        </row>
        <row r="450">
          <cell r="A450" t="str">
            <v>067045</v>
          </cell>
          <cell r="B450" t="str">
            <v>RECOLOCACAO DE CUMEEIRAS,ESPIGOES OU RUFOS DE CIM.AMIANTO,EM GERAL</v>
          </cell>
          <cell r="C450" t="str">
            <v>M</v>
          </cell>
          <cell r="D450">
            <v>1.76</v>
          </cell>
        </row>
        <row r="451">
          <cell r="A451" t="str">
            <v>067079</v>
          </cell>
          <cell r="B451" t="str">
            <v>RECOLOCACAO DE PLACAS PINGADEIRA DE CIM.AMIANTO - TIPO"CANALETE 90"</v>
          </cell>
          <cell r="C451" t="str">
            <v>UN</v>
          </cell>
          <cell r="D451">
            <v>1.58</v>
          </cell>
        </row>
        <row r="452">
          <cell r="A452" t="str">
            <v>067090</v>
          </cell>
          <cell r="B452" t="str">
            <v>RECOLOCACAO DE CUMEEIRAS DE ALUMINIO,EM GERAL</v>
          </cell>
          <cell r="C452" t="str">
            <v>M</v>
          </cell>
          <cell r="D452">
            <v>1.61</v>
          </cell>
        </row>
        <row r="453">
          <cell r="A453" t="str">
            <v>067095</v>
          </cell>
          <cell r="B453" t="str">
            <v>RECOLOCACAO DE DOMOS DE ILUMINACAO E VENTILACAO</v>
          </cell>
          <cell r="C453" t="str">
            <v>UN</v>
          </cell>
          <cell r="D453">
            <v>9.64</v>
          </cell>
        </row>
        <row r="454">
          <cell r="A454" t="str">
            <v>068000</v>
          </cell>
          <cell r="B454" t="str">
            <v>SERVICOS PARCIAIS</v>
          </cell>
          <cell r="D454" t="str">
            <v xml:space="preserve"> R$-   </v>
          </cell>
        </row>
        <row r="455">
          <cell r="A455" t="str">
            <v>068001</v>
          </cell>
          <cell r="B455" t="str">
            <v>REVISAO GERAL DE TELHADOS DE BARRO INCL TOMADA DE GOTEIRA</v>
          </cell>
          <cell r="C455" t="str">
            <v>M2</v>
          </cell>
          <cell r="D455">
            <v>0.36</v>
          </cell>
        </row>
        <row r="456">
          <cell r="A456" t="str">
            <v>068002</v>
          </cell>
          <cell r="B456" t="str">
            <v>REMANEJAMENTO DE TELHAS DE BARRO COZIDO,INCLUSIVE ESCOVAMENTO</v>
          </cell>
          <cell r="C456" t="str">
            <v>M2</v>
          </cell>
          <cell r="D456">
            <v>2.2400000000000002</v>
          </cell>
        </row>
        <row r="457">
          <cell r="A457" t="str">
            <v>068003</v>
          </cell>
          <cell r="B457" t="str">
            <v>REVISAO,ESCOV.,INCL TOMADA DE GOTEIRAS TELHA CIM.AMIANTO</v>
          </cell>
          <cell r="C457" t="str">
            <v>M2</v>
          </cell>
          <cell r="D457">
            <v>2.4</v>
          </cell>
        </row>
        <row r="458">
          <cell r="A458" t="str">
            <v>068010</v>
          </cell>
          <cell r="B458" t="str">
            <v>MADEIRAMENTO DE TELHADO,PEROBA - RIPAS 1,2X5CM</v>
          </cell>
          <cell r="C458" t="str">
            <v>M</v>
          </cell>
          <cell r="D458">
            <v>0.93</v>
          </cell>
        </row>
        <row r="459">
          <cell r="A459" t="str">
            <v>068012</v>
          </cell>
          <cell r="B459" t="str">
            <v>MADEIRAMENTO DE TELHADO,PEROBA - CAIBROS 5X6CM</v>
          </cell>
          <cell r="C459" t="str">
            <v>M</v>
          </cell>
          <cell r="D459">
            <v>3.13</v>
          </cell>
        </row>
        <row r="460">
          <cell r="A460" t="str">
            <v>068014</v>
          </cell>
          <cell r="B460" t="str">
            <v>MADEIRAMENTO DE TELHADO,PEROBA - PRANCHAS 3X12CM</v>
          </cell>
          <cell r="C460" t="str">
            <v>M</v>
          </cell>
          <cell r="D460">
            <v>3.69</v>
          </cell>
        </row>
        <row r="461">
          <cell r="A461" t="str">
            <v>068016</v>
          </cell>
          <cell r="B461" t="str">
            <v>MADEIRAMENTO DE TELHADO,PEROBA - VIGAS 6X12CM</v>
          </cell>
          <cell r="C461" t="str">
            <v>M</v>
          </cell>
          <cell r="D461">
            <v>7.38</v>
          </cell>
        </row>
        <row r="462">
          <cell r="A462" t="str">
            <v>068017</v>
          </cell>
          <cell r="B462" t="str">
            <v>MADEIRAMENTO DE TELHADO,PEROBA - VIGAS 6X16CM</v>
          </cell>
          <cell r="C462" t="str">
            <v>M</v>
          </cell>
          <cell r="D462">
            <v>9.8699999999999992</v>
          </cell>
        </row>
        <row r="463">
          <cell r="A463" t="str">
            <v>068019</v>
          </cell>
          <cell r="B463" t="str">
            <v>MADEIRAMENTO DE TELHADO,PEROBA - PECAS ESPECIAIS</v>
          </cell>
          <cell r="C463" t="str">
            <v>M3</v>
          </cell>
          <cell r="D463">
            <v>1003.2</v>
          </cell>
        </row>
        <row r="464">
          <cell r="A464" t="str">
            <v>068020</v>
          </cell>
          <cell r="B464" t="str">
            <v>ESTRIBO DE FERRO REDONDO - 1/2"</v>
          </cell>
          <cell r="C464" t="str">
            <v>UN</v>
          </cell>
          <cell r="D464">
            <v>5.99</v>
          </cell>
        </row>
        <row r="465">
          <cell r="A465" t="str">
            <v>068023</v>
          </cell>
          <cell r="B465" t="str">
            <v>FERRO CHATO PARA EMENDA - 2"X1/4"</v>
          </cell>
          <cell r="C465" t="str">
            <v>UN</v>
          </cell>
          <cell r="D465">
            <v>5.74</v>
          </cell>
        </row>
        <row r="466">
          <cell r="A466" t="str">
            <v>068025</v>
          </cell>
          <cell r="B466" t="str">
            <v>FERRO CHATO EM"U"PARA PENDURAL - 2"X1/4"</v>
          </cell>
          <cell r="C466" t="str">
            <v>UN</v>
          </cell>
          <cell r="D466">
            <v>8.89</v>
          </cell>
        </row>
        <row r="467">
          <cell r="A467" t="str">
            <v>068029</v>
          </cell>
          <cell r="B467" t="str">
            <v>PARAFUSO FRANCES PARA FERRAGEM DE TELHADO - COM PORCA E ARRUELA</v>
          </cell>
          <cell r="C467" t="str">
            <v>UN</v>
          </cell>
          <cell r="D467">
            <v>1.7</v>
          </cell>
        </row>
        <row r="468">
          <cell r="A468" t="str">
            <v>068040</v>
          </cell>
          <cell r="B468" t="str">
            <v>PARAFUSO ROSCA SOBERBA P/FIXACAO DE TELHAS DE CIM.AMIANTO - 8X110MM</v>
          </cell>
          <cell r="C468" t="str">
            <v>UN</v>
          </cell>
          <cell r="D468">
            <v>2.02</v>
          </cell>
        </row>
        <row r="469">
          <cell r="A469" t="str">
            <v>068043</v>
          </cell>
          <cell r="B469" t="str">
            <v>PARAFUSO ROSCA SOBERBA P/FIXACAO DE TELHAS DE CIM.AMIANTO - 8X165MM</v>
          </cell>
          <cell r="C469" t="str">
            <v>UN</v>
          </cell>
          <cell r="D469">
            <v>2.2400000000000002</v>
          </cell>
        </row>
        <row r="470">
          <cell r="A470" t="str">
            <v>068044</v>
          </cell>
          <cell r="B470" t="str">
            <v>PARAFUSO ROSCA SOBERBA P/FIXACAO DE TELHAS DE CIM.AMIANTO - 8X180MM</v>
          </cell>
          <cell r="C470" t="str">
            <v>UN</v>
          </cell>
          <cell r="D470">
            <v>2.2799999999999998</v>
          </cell>
        </row>
        <row r="471">
          <cell r="A471" t="str">
            <v>068047</v>
          </cell>
          <cell r="B471" t="str">
            <v>PARAFUSO ROSCA SOBERBA P/FIXACAO DE TELHAS DE CIM.AMIANTO - 8X250MM</v>
          </cell>
          <cell r="C471" t="str">
            <v>UN</v>
          </cell>
          <cell r="D471">
            <v>2.4300000000000002</v>
          </cell>
        </row>
        <row r="472">
          <cell r="A472" t="str">
            <v>068049</v>
          </cell>
          <cell r="B472" t="str">
            <v>GANCHO C/ROSCA UMA EXTREMIDADE P/FIXACAO DE TELHAS TIPO"CANALETE 90"</v>
          </cell>
          <cell r="C472" t="str">
            <v>UN</v>
          </cell>
          <cell r="D472">
            <v>2.52</v>
          </cell>
        </row>
        <row r="473">
          <cell r="A473" t="str">
            <v>068083</v>
          </cell>
          <cell r="B473" t="str">
            <v>PLACA DE VENTILACAO PARA TELHAS DE CIM.AMIANTO - TIPO"CANALETE 49"</v>
          </cell>
          <cell r="C473" t="str">
            <v>UN</v>
          </cell>
          <cell r="D473">
            <v>3.29</v>
          </cell>
        </row>
        <row r="474">
          <cell r="A474" t="str">
            <v>068084</v>
          </cell>
          <cell r="B474" t="str">
            <v>PLACA DE VENTILACAO PARA TELHAS DE CIM.AMIANTO - TIPO"CANALETE 90"</v>
          </cell>
          <cell r="C474" t="str">
            <v>UN</v>
          </cell>
          <cell r="D474">
            <v>5.23</v>
          </cell>
        </row>
        <row r="475">
          <cell r="A475" t="str">
            <v>070000</v>
          </cell>
          <cell r="B475" t="str">
            <v>ESQUADRIAS DE MADEIRA</v>
          </cell>
          <cell r="D475" t="str">
            <v xml:space="preserve"> R$-   </v>
          </cell>
        </row>
        <row r="476">
          <cell r="A476" t="str">
            <v>070100</v>
          </cell>
          <cell r="B476" t="str">
            <v>PORTAS DE PASSAGEM</v>
          </cell>
          <cell r="D476" t="str">
            <v xml:space="preserve"> R$-   </v>
          </cell>
        </row>
        <row r="477">
          <cell r="A477" t="str">
            <v>070101</v>
          </cell>
          <cell r="B477" t="str">
            <v>PM.01 - PORTA LISA,ESPECIAL (PARA INSTALACOES SANITARIAS) - 62X165CM</v>
          </cell>
          <cell r="C477" t="str">
            <v>UN</v>
          </cell>
          <cell r="D477">
            <v>96.14</v>
          </cell>
        </row>
        <row r="478">
          <cell r="A478" t="str">
            <v>070102</v>
          </cell>
          <cell r="B478" t="str">
            <v>PM.02 - PORTA LISA,REVESTIDA C/LAM.MELAM. (P/INST.SANIT.) - 62X165CM</v>
          </cell>
          <cell r="C478" t="str">
            <v>UN</v>
          </cell>
          <cell r="D478">
            <v>119.14</v>
          </cell>
        </row>
        <row r="479">
          <cell r="A479" t="str">
            <v>070105</v>
          </cell>
          <cell r="B479" t="str">
            <v>PM.05 - PORTA LISA,ESPECIAL - 62X211CM</v>
          </cell>
          <cell r="C479" t="str">
            <v>UN</v>
          </cell>
          <cell r="D479">
            <v>75.98</v>
          </cell>
        </row>
        <row r="480">
          <cell r="A480" t="str">
            <v>070106</v>
          </cell>
          <cell r="B480" t="str">
            <v>PM.06 - PORTA LISA,ESPECIAL - 72X211CM</v>
          </cell>
          <cell r="C480" t="str">
            <v>UN</v>
          </cell>
          <cell r="D480">
            <v>77.680000000000007</v>
          </cell>
        </row>
        <row r="481">
          <cell r="A481" t="str">
            <v>070107</v>
          </cell>
          <cell r="B481" t="str">
            <v>PM.07 - PORTA LISA,ESPECIAL - 82X211CM</v>
          </cell>
          <cell r="C481" t="str">
            <v>UN</v>
          </cell>
          <cell r="D481">
            <v>79.58</v>
          </cell>
        </row>
        <row r="482">
          <cell r="A482" t="str">
            <v>070108</v>
          </cell>
          <cell r="B482" t="str">
            <v>PM.08 - PORTA LISA,ESPECIAL - 92X211CM</v>
          </cell>
          <cell r="C482" t="str">
            <v>UN</v>
          </cell>
          <cell r="D482">
            <v>86.63</v>
          </cell>
        </row>
        <row r="483">
          <cell r="A483" t="str">
            <v>070109</v>
          </cell>
          <cell r="B483" t="str">
            <v>PM.09 - PORTA LISA,ESPECIAL - 102X211CM</v>
          </cell>
          <cell r="C483" t="str">
            <v>UN</v>
          </cell>
          <cell r="D483">
            <v>124.87</v>
          </cell>
        </row>
        <row r="484">
          <cell r="A484" t="str">
            <v>070110</v>
          </cell>
          <cell r="B484" t="str">
            <v>PM.10 - PORTA LISA,COMUM - 62X211CM</v>
          </cell>
          <cell r="C484" t="str">
            <v>UN</v>
          </cell>
          <cell r="D484">
            <v>58.72</v>
          </cell>
        </row>
        <row r="485">
          <cell r="A485" t="str">
            <v>070111</v>
          </cell>
          <cell r="B485" t="str">
            <v>PM.11 - PORTA LISA,COMUM - 72X211CM</v>
          </cell>
          <cell r="C485" t="str">
            <v>UN</v>
          </cell>
          <cell r="D485">
            <v>60.27</v>
          </cell>
        </row>
        <row r="486">
          <cell r="A486" t="str">
            <v>070112</v>
          </cell>
          <cell r="B486" t="str">
            <v>PM.12 - PORTA LISA,COMUM - 82X211CM</v>
          </cell>
          <cell r="C486" t="str">
            <v>UN</v>
          </cell>
          <cell r="D486">
            <v>60.68</v>
          </cell>
        </row>
        <row r="487">
          <cell r="A487" t="str">
            <v>070113</v>
          </cell>
          <cell r="B487" t="str">
            <v>PM.13 - PORTA LISA,COMUM - 92X211CM</v>
          </cell>
          <cell r="C487" t="str">
            <v>UN</v>
          </cell>
          <cell r="D487">
            <v>65.09</v>
          </cell>
        </row>
        <row r="488">
          <cell r="A488" t="str">
            <v>070114</v>
          </cell>
          <cell r="B488" t="str">
            <v>PM.14 - PORTA LISA,COMUM - 102X211CM</v>
          </cell>
          <cell r="C488" t="str">
            <v>UN</v>
          </cell>
          <cell r="D488">
            <v>80.62</v>
          </cell>
        </row>
        <row r="489">
          <cell r="A489" t="str">
            <v>070115</v>
          </cell>
          <cell r="B489" t="str">
            <v>PM.15 - PORTA LISA,REVESTIDA COM LAMINADO MELAMINICO - 62X211CM</v>
          </cell>
          <cell r="C489" t="str">
            <v>UN</v>
          </cell>
          <cell r="D489">
            <v>107.81</v>
          </cell>
        </row>
        <row r="490">
          <cell r="A490" t="str">
            <v>070116</v>
          </cell>
          <cell r="B490" t="str">
            <v>PM.16 - PORTA LISA,REVESTIDA COM LAMINADO MELAMINICO - 72X211CM</v>
          </cell>
          <cell r="C490" t="str">
            <v>UN</v>
          </cell>
          <cell r="D490">
            <v>114.96</v>
          </cell>
        </row>
        <row r="491">
          <cell r="A491" t="str">
            <v>070117</v>
          </cell>
          <cell r="B491" t="str">
            <v>PM.17 - PORTA LISA,REVESTIDA COM LAMINADO MELAMINICO - 82X211CM</v>
          </cell>
          <cell r="C491" t="str">
            <v>UN</v>
          </cell>
          <cell r="D491">
            <v>121.92</v>
          </cell>
        </row>
        <row r="492">
          <cell r="A492" t="str">
            <v>070118</v>
          </cell>
          <cell r="B492" t="str">
            <v>PM.18 - PORTA LISA,REVESTIDA COM LAMINADO MELAMINICO - 92X211CM</v>
          </cell>
          <cell r="C492" t="str">
            <v>UN</v>
          </cell>
          <cell r="D492">
            <v>136.19</v>
          </cell>
        </row>
        <row r="493">
          <cell r="A493" t="str">
            <v>070119</v>
          </cell>
          <cell r="B493" t="str">
            <v>PM.19 - PORTA LISA,REVESTIDA COM LAMINADO MELAMINICO - 102X211CM</v>
          </cell>
          <cell r="C493" t="str">
            <v>UN</v>
          </cell>
          <cell r="D493">
            <v>160.69</v>
          </cell>
        </row>
        <row r="494">
          <cell r="A494" t="str">
            <v>070120</v>
          </cell>
          <cell r="B494" t="str">
            <v>PM.20 - PORTA ALMOFADADA,INTERNA - 62X211CM</v>
          </cell>
          <cell r="C494" t="str">
            <v>UN</v>
          </cell>
          <cell r="D494">
            <v>131.13</v>
          </cell>
        </row>
        <row r="495">
          <cell r="A495" t="str">
            <v>070121</v>
          </cell>
          <cell r="B495" t="str">
            <v>PM.21 - PORTA ALMOFADADA,INTERNA - 72X211CM</v>
          </cell>
          <cell r="C495" t="str">
            <v>UN</v>
          </cell>
          <cell r="D495">
            <v>149.29</v>
          </cell>
        </row>
        <row r="496">
          <cell r="A496" t="str">
            <v>070122</v>
          </cell>
          <cell r="B496" t="str">
            <v>PM.22 - PORTA ALMOFADADA,INTERNA - 82X211CM</v>
          </cell>
          <cell r="C496" t="str">
            <v>UN</v>
          </cell>
          <cell r="D496">
            <v>165.71</v>
          </cell>
        </row>
        <row r="497">
          <cell r="A497" t="str">
            <v>070126</v>
          </cell>
          <cell r="B497" t="str">
            <v>PM.26 - PORTA ALMOFADADA,EXTERNA - 72X211CM</v>
          </cell>
          <cell r="C497" t="str">
            <v>UN</v>
          </cell>
          <cell r="D497">
            <v>208.66</v>
          </cell>
        </row>
        <row r="498">
          <cell r="A498" t="str">
            <v>070127</v>
          </cell>
          <cell r="B498" t="str">
            <v>PM.27 - PORTA ALMOFADADA,EXTERNA - 82X211CM</v>
          </cell>
          <cell r="C498" t="str">
            <v>UN</v>
          </cell>
          <cell r="D498">
            <v>233.55</v>
          </cell>
        </row>
        <row r="499">
          <cell r="A499" t="str">
            <v>070128</v>
          </cell>
          <cell r="B499" t="str">
            <v>PM.28 - PORTA ALMOFADADA,EXTERNA - 92X211CM</v>
          </cell>
          <cell r="C499" t="str">
            <v>UN</v>
          </cell>
          <cell r="D499">
            <v>263.22000000000003</v>
          </cell>
        </row>
        <row r="500">
          <cell r="A500" t="str">
            <v>070129</v>
          </cell>
          <cell r="B500" t="str">
            <v>PM.29 - PORTA ALMOFADADA EXTERNA - 102X211CM</v>
          </cell>
          <cell r="C500" t="str">
            <v>UN</v>
          </cell>
          <cell r="D500">
            <v>287.91000000000003</v>
          </cell>
        </row>
        <row r="501">
          <cell r="A501" t="str">
            <v>070130</v>
          </cell>
          <cell r="B501" t="str">
            <v>PM.30 - PORTA MACICA,TIPO CALHA - 62X211CM</v>
          </cell>
          <cell r="C501" t="str">
            <v>UN</v>
          </cell>
          <cell r="D501">
            <v>239.25</v>
          </cell>
        </row>
        <row r="502">
          <cell r="A502" t="str">
            <v>070131</v>
          </cell>
          <cell r="B502" t="str">
            <v>PM.31 - PORTA MACICA,TIPO CALHA - 72X211CM</v>
          </cell>
          <cell r="C502" t="str">
            <v>UN</v>
          </cell>
          <cell r="D502">
            <v>244.08</v>
          </cell>
        </row>
        <row r="503">
          <cell r="A503" t="str">
            <v>070132</v>
          </cell>
          <cell r="B503" t="str">
            <v>PM.32 - PORTA MACICA,TIPO CALHA - 82X211CM</v>
          </cell>
          <cell r="C503" t="str">
            <v>UN</v>
          </cell>
          <cell r="D503">
            <v>249.08</v>
          </cell>
        </row>
        <row r="504">
          <cell r="A504" t="str">
            <v>070133</v>
          </cell>
          <cell r="B504" t="str">
            <v>PM.33 - PORTA MACICA,TIPO CALHA - 92X211CM</v>
          </cell>
          <cell r="C504" t="str">
            <v>UN</v>
          </cell>
          <cell r="D504">
            <v>258.16000000000003</v>
          </cell>
        </row>
        <row r="505">
          <cell r="A505" t="str">
            <v>070134</v>
          </cell>
          <cell r="B505" t="str">
            <v>PM.34 - PORTA MACICA, TIPO CALHA - 102X211CM</v>
          </cell>
          <cell r="C505" t="str">
            <v>UN</v>
          </cell>
          <cell r="D505">
            <v>342.19</v>
          </cell>
        </row>
        <row r="506">
          <cell r="A506" t="str">
            <v>070135</v>
          </cell>
          <cell r="B506" t="str">
            <v>PM.35 - PORTA VENEZIANA - 62X211CM</v>
          </cell>
          <cell r="C506" t="str">
            <v>UN</v>
          </cell>
          <cell r="D506">
            <v>170.69</v>
          </cell>
        </row>
        <row r="507">
          <cell r="A507" t="str">
            <v>070136</v>
          </cell>
          <cell r="B507" t="str">
            <v>PM.36 - PORTA VENEZIANA - 72X211CM</v>
          </cell>
          <cell r="C507" t="str">
            <v>UN</v>
          </cell>
          <cell r="D507">
            <v>178.71</v>
          </cell>
        </row>
        <row r="508">
          <cell r="A508" t="str">
            <v>070137</v>
          </cell>
          <cell r="B508" t="str">
            <v>PM.37 - PORTA VENEZIANA - 82X211CM</v>
          </cell>
          <cell r="C508" t="str">
            <v>UN</v>
          </cell>
          <cell r="D508">
            <v>183.96</v>
          </cell>
        </row>
        <row r="509">
          <cell r="A509" t="str">
            <v>070138</v>
          </cell>
          <cell r="B509" t="str">
            <v>PM.38 - PORTA VENEZIANA - 92X211CM</v>
          </cell>
          <cell r="C509" t="str">
            <v>UN</v>
          </cell>
          <cell r="D509">
            <v>197.45</v>
          </cell>
        </row>
        <row r="510">
          <cell r="A510" t="str">
            <v>070139</v>
          </cell>
          <cell r="B510" t="str">
            <v>PM.39 - PORTA DE MADEIRA LISA DE CORRER, 2 FLS, TRILHO DE FERRO</v>
          </cell>
          <cell r="C510" t="str">
            <v>M2</v>
          </cell>
          <cell r="D510">
            <v>99.89</v>
          </cell>
        </row>
        <row r="511">
          <cell r="A511" t="str">
            <v>070145</v>
          </cell>
          <cell r="B511" t="str">
            <v>PM.45 - PORTA DE MADEIRA LISA COMUM, 2 FLS - 124X211CM</v>
          </cell>
          <cell r="C511" t="str">
            <v>UN</v>
          </cell>
          <cell r="D511">
            <v>117.44</v>
          </cell>
        </row>
        <row r="512">
          <cell r="A512" t="str">
            <v>070146</v>
          </cell>
          <cell r="B512" t="str">
            <v>PM.46 - PORTA DE MADEIRA LISA COMUM, 2 FLS - 144X211CM</v>
          </cell>
          <cell r="C512" t="str">
            <v>UN</v>
          </cell>
          <cell r="D512">
            <v>120.54</v>
          </cell>
        </row>
        <row r="513">
          <cell r="A513" t="str">
            <v>070147</v>
          </cell>
          <cell r="B513" t="str">
            <v>PM.47 - PORTA DE MADEIRA LISA COMUM, 2 FLS - 164X211CM</v>
          </cell>
          <cell r="C513" t="str">
            <v>UN</v>
          </cell>
          <cell r="D513">
            <v>121.36</v>
          </cell>
        </row>
        <row r="514">
          <cell r="A514" t="str">
            <v>070148</v>
          </cell>
          <cell r="B514" t="str">
            <v>PM.48 - PORTA DE MADEIRA LISA COMUM, 2 FLS - 184X211CM</v>
          </cell>
          <cell r="C514" t="str">
            <v>UN</v>
          </cell>
          <cell r="D514">
            <v>130.18</v>
          </cell>
        </row>
        <row r="515">
          <cell r="A515" t="str">
            <v>070149</v>
          </cell>
          <cell r="B515" t="str">
            <v>PM.49 - PORTA DE MADEIRA LISA COMUM, 2 FLS - 204X211CM</v>
          </cell>
          <cell r="C515" t="str">
            <v>UN</v>
          </cell>
          <cell r="D515">
            <v>161.24</v>
          </cell>
        </row>
        <row r="516">
          <cell r="A516" t="str">
            <v>070150</v>
          </cell>
          <cell r="B516" t="str">
            <v>BM.01 - BATENTE DE MADEIRA (14CM) - PARA PORTA DE 1FL,SEM BANDEIRA</v>
          </cell>
          <cell r="C516" t="str">
            <v>JG</v>
          </cell>
          <cell r="D516">
            <v>105.26</v>
          </cell>
        </row>
        <row r="517">
          <cell r="A517" t="str">
            <v>070151</v>
          </cell>
          <cell r="B517" t="str">
            <v>BM.01 - BATENTE DE MADEIRA (14CM) - PARA PORTA DE 2FL,SEM BANDEIRA</v>
          </cell>
          <cell r="C517" t="str">
            <v>JG</v>
          </cell>
          <cell r="D517">
            <v>131.29</v>
          </cell>
        </row>
        <row r="518">
          <cell r="A518" t="str">
            <v>070152</v>
          </cell>
          <cell r="B518" t="str">
            <v>BM.01 - BATENTE DE MADEIRA (14CM) - PARA PORTA COM BANDEIRA</v>
          </cell>
          <cell r="C518" t="str">
            <v>JG</v>
          </cell>
          <cell r="D518">
            <v>178.39</v>
          </cell>
        </row>
        <row r="519">
          <cell r="A519" t="str">
            <v>070153</v>
          </cell>
          <cell r="B519" t="str">
            <v>BM.01 - BATENTE DE MADEIRA (14CM) - PARA INSTALACOES SANITARIAS</v>
          </cell>
          <cell r="C519" t="str">
            <v>JG</v>
          </cell>
          <cell r="D519">
            <v>100.37</v>
          </cell>
        </row>
        <row r="520">
          <cell r="A520" t="str">
            <v>070154</v>
          </cell>
          <cell r="B520" t="str">
            <v>BM.02 - BATENTE DE MADEIRA (25CM) - PARA PORTA DE 1FL,SEM BANDEIRA</v>
          </cell>
          <cell r="C520" t="str">
            <v>JG</v>
          </cell>
          <cell r="D520">
            <v>162.81</v>
          </cell>
        </row>
        <row r="521">
          <cell r="A521" t="str">
            <v>070155</v>
          </cell>
          <cell r="B521" t="str">
            <v>BM.02 - BATENTE DE MADEIRA (25CM) - PARA PORTA DE 2FL,SEM BANDEIRA</v>
          </cell>
          <cell r="C521" t="str">
            <v>JG</v>
          </cell>
          <cell r="D521">
            <v>201.14</v>
          </cell>
        </row>
        <row r="522">
          <cell r="A522" t="str">
            <v>070156</v>
          </cell>
          <cell r="B522" t="str">
            <v>BM.02 - BATENTE DE MADEIRA (25CM) - PARA PORTA COM BANDEIRA</v>
          </cell>
          <cell r="C522" t="str">
            <v>JG</v>
          </cell>
          <cell r="D522">
            <v>292.93</v>
          </cell>
        </row>
        <row r="523">
          <cell r="A523" t="str">
            <v>070157</v>
          </cell>
          <cell r="B523" t="str">
            <v>BM.03 - BATENTE DE MADEIRA (9,5CM) - PARA PORTA EM DIVISORIA DV.01</v>
          </cell>
          <cell r="C523" t="str">
            <v>M</v>
          </cell>
          <cell r="D523">
            <v>10.119999999999999</v>
          </cell>
        </row>
        <row r="524">
          <cell r="A524" t="str">
            <v>070170</v>
          </cell>
          <cell r="B524" t="str">
            <v>BANDEIRA FIXA PARA PORTAS DE PASSAGEM - FOLHA LISA,35MM</v>
          </cell>
          <cell r="C524" t="str">
            <v>M2</v>
          </cell>
          <cell r="D524">
            <v>33.04</v>
          </cell>
        </row>
        <row r="525">
          <cell r="A525" t="str">
            <v>070175</v>
          </cell>
          <cell r="B525" t="str">
            <v>EM.21 VISOR FIXO C/ VIDRO E REQUADRO DE MADEIRA P/ PORTA</v>
          </cell>
          <cell r="C525" t="str">
            <v>UN</v>
          </cell>
          <cell r="D525">
            <v>35.35</v>
          </cell>
        </row>
        <row r="526">
          <cell r="A526" t="str">
            <v>070176</v>
          </cell>
          <cell r="B526" t="str">
            <v>PP 3A-PASSA PRATO- LACTARIO(DETALHE FABES)</v>
          </cell>
          <cell r="C526" t="str">
            <v>UN</v>
          </cell>
          <cell r="D526">
            <v>113.6</v>
          </cell>
        </row>
        <row r="527">
          <cell r="A527" t="str">
            <v>070177</v>
          </cell>
          <cell r="B527" t="str">
            <v>PP-3B PASSA PRATO- COZINHA (DETALHE FABES)</v>
          </cell>
          <cell r="C527" t="str">
            <v>UN</v>
          </cell>
          <cell r="D527">
            <v>348.96</v>
          </cell>
        </row>
        <row r="528">
          <cell r="A528" t="str">
            <v>070178</v>
          </cell>
          <cell r="B528" t="str">
            <v>VISOR-BANHO E TROCA/LACTARIO C/VIDRO - CONF.DET.V1 FABES</v>
          </cell>
          <cell r="C528" t="str">
            <v>M2</v>
          </cell>
          <cell r="D528">
            <v>82.68</v>
          </cell>
        </row>
        <row r="529">
          <cell r="A529" t="str">
            <v>070180</v>
          </cell>
          <cell r="B529" t="str">
            <v>EM26 - FAIXA BATE MACA EM LAM. MELAMINICO P/ PORTA DE MADEIRA</v>
          </cell>
          <cell r="C529" t="str">
            <v>M2</v>
          </cell>
          <cell r="D529">
            <v>26.12</v>
          </cell>
        </row>
        <row r="530">
          <cell r="A530" t="str">
            <v>070200</v>
          </cell>
          <cell r="B530" t="str">
            <v>FERRAGENS E COMPLEMENTOS METALICOS</v>
          </cell>
          <cell r="D530" t="str">
            <v xml:space="preserve"> R$-   </v>
          </cell>
        </row>
        <row r="531">
          <cell r="A531" t="str">
            <v>070202</v>
          </cell>
          <cell r="B531" t="str">
            <v>FECHADURA DE CILINDRO,REFORCADA (55MM) - PORTA EXTERNA DE ABRIR</v>
          </cell>
          <cell r="C531" t="str">
            <v>JG</v>
          </cell>
          <cell r="D531">
            <v>171.98</v>
          </cell>
        </row>
        <row r="532">
          <cell r="A532" t="str">
            <v>070205</v>
          </cell>
          <cell r="B532" t="str">
            <v>FECHADURA DE CILINDRO,LEVE (55MM) - PORTA INTERNA DE ABRIR</v>
          </cell>
          <cell r="C532" t="str">
            <v>JG</v>
          </cell>
          <cell r="D532">
            <v>96.92</v>
          </cell>
        </row>
        <row r="533">
          <cell r="A533" t="str">
            <v>070208</v>
          </cell>
          <cell r="B533" t="str">
            <v>FECHADURA DE CILINDRO,CAIXA RASA (22MM) - PORTA C/MONTANTE ESTREITO</v>
          </cell>
          <cell r="C533" t="str">
            <v>JG</v>
          </cell>
          <cell r="D533">
            <v>93.91</v>
          </cell>
        </row>
        <row r="534">
          <cell r="A534" t="str">
            <v>070210</v>
          </cell>
          <cell r="B534" t="str">
            <v>FECHADURA DE CILINDRO,SO LINGUETA (55MM) - PORTA DE ABRIR</v>
          </cell>
          <cell r="C534" t="str">
            <v>JG</v>
          </cell>
          <cell r="D534">
            <v>48.08</v>
          </cell>
        </row>
        <row r="535">
          <cell r="A535" t="str">
            <v>070212</v>
          </cell>
          <cell r="B535" t="str">
            <v>FECHADURA DE CILINDRO,BICO DE PAPAGAIO (22MM) - PORTA DE CORRER</v>
          </cell>
          <cell r="C535" t="str">
            <v>JG</v>
          </cell>
          <cell r="D535">
            <v>48.13</v>
          </cell>
        </row>
        <row r="536">
          <cell r="A536" t="str">
            <v>070216</v>
          </cell>
          <cell r="B536" t="str">
            <v>FECHADURA TIPO GORGE (55MM) - PORTA INTERNA OU EXTERNA DE ABRIR</v>
          </cell>
          <cell r="C536" t="str">
            <v>JG</v>
          </cell>
          <cell r="D536">
            <v>139.97</v>
          </cell>
        </row>
        <row r="537">
          <cell r="A537" t="str">
            <v>070219</v>
          </cell>
          <cell r="B537" t="str">
            <v>FECHADURA TIPO GORGE,SO LINGUETA (55MM) - PORTA INTERNA DE ABRIR</v>
          </cell>
          <cell r="C537" t="str">
            <v>JG</v>
          </cell>
          <cell r="D537">
            <v>36.130000000000003</v>
          </cell>
        </row>
        <row r="538">
          <cell r="A538" t="str">
            <v>070228</v>
          </cell>
          <cell r="B538" t="str">
            <v>FECHADURA TIPO SO TRINCO (55MM) - PORTA INTERNA DE ABRIR</v>
          </cell>
          <cell r="C538" t="str">
            <v>JG</v>
          </cell>
          <cell r="D538">
            <v>81.08</v>
          </cell>
        </row>
        <row r="539">
          <cell r="A539" t="str">
            <v>070231</v>
          </cell>
          <cell r="B539" t="str">
            <v>FECHADURA TIPO TRANQUETA E TRINCO (55MM) - PORTA DE SANITARIO</v>
          </cell>
          <cell r="C539" t="str">
            <v>JG</v>
          </cell>
          <cell r="D539">
            <v>140.36000000000001</v>
          </cell>
        </row>
        <row r="540">
          <cell r="A540" t="str">
            <v>070233</v>
          </cell>
          <cell r="B540" t="str">
            <v>FECHADURA TIPO TRANQUETA (40MM) - PORTA INTERNA DE INSTAL.SANITARIAS</v>
          </cell>
          <cell r="C540" t="str">
            <v>JG</v>
          </cell>
          <cell r="D540">
            <v>34.86</v>
          </cell>
        </row>
        <row r="541">
          <cell r="A541" t="str">
            <v>070250</v>
          </cell>
          <cell r="B541" t="str">
            <v>TARGETA DE SOBREPOR,TIPO"LIVRE-OCUPADO"- 60X65MM</v>
          </cell>
          <cell r="C541" t="str">
            <v>UN</v>
          </cell>
          <cell r="D541">
            <v>41.54</v>
          </cell>
        </row>
        <row r="542">
          <cell r="A542" t="str">
            <v>070251</v>
          </cell>
          <cell r="B542" t="str">
            <v>FECHO SEMI-EMBUTIDO,TIPO"UNHA" - 1"X2 1/2"</v>
          </cell>
          <cell r="C542" t="str">
            <v>UN</v>
          </cell>
          <cell r="D542">
            <v>9.0500000000000007</v>
          </cell>
        </row>
        <row r="543">
          <cell r="A543" t="str">
            <v>070252</v>
          </cell>
          <cell r="B543" t="str">
            <v>FECHO DE EMBUTIR,TRAVA ACIONADA POR ALAVANCA,3/4"X220MM - PORTA 2FL</v>
          </cell>
          <cell r="C543" t="str">
            <v>UN</v>
          </cell>
          <cell r="D543">
            <v>28.88</v>
          </cell>
        </row>
        <row r="544">
          <cell r="A544" t="str">
            <v>070255</v>
          </cell>
          <cell r="B544" t="str">
            <v>FECHO DE SEGURANCA,TIPO ROLETE - 5/8"X70MM</v>
          </cell>
          <cell r="C544" t="str">
            <v>UN</v>
          </cell>
          <cell r="D544">
            <v>17.55</v>
          </cell>
        </row>
        <row r="545">
          <cell r="A545" t="str">
            <v>070260</v>
          </cell>
          <cell r="B545" t="str">
            <v>PUXADORES DE ALCA E PRENDEDORES (CJ.HOSPITALAR) - PORTA DE ABRIR</v>
          </cell>
          <cell r="C545" t="str">
            <v>JG</v>
          </cell>
          <cell r="D545">
            <v>81.06</v>
          </cell>
        </row>
        <row r="546">
          <cell r="A546" t="str">
            <v>070261</v>
          </cell>
          <cell r="B546" t="str">
            <v>PUXADORES TIPO COPO E PRENDEDORES - PORTA DE ABRIR</v>
          </cell>
          <cell r="C546" t="str">
            <v>JG</v>
          </cell>
          <cell r="D546">
            <v>36.26</v>
          </cell>
        </row>
        <row r="547">
          <cell r="A547" t="str">
            <v>070264</v>
          </cell>
          <cell r="B547" t="str">
            <v>MOLA FECHA-PORTA,TIPO LEVE (AMORTECEDOR HIDRAULICO)</v>
          </cell>
          <cell r="C547" t="str">
            <v>UN</v>
          </cell>
          <cell r="D547">
            <v>78.2</v>
          </cell>
        </row>
        <row r="548">
          <cell r="A548" t="str">
            <v>070265</v>
          </cell>
          <cell r="B548" t="str">
            <v>MOLA FECHA-PORTA,TIPO PESADO</v>
          </cell>
          <cell r="C548" t="str">
            <v>UN</v>
          </cell>
          <cell r="D548">
            <v>93.2</v>
          </cell>
        </row>
        <row r="549">
          <cell r="A549" t="str">
            <v>070266</v>
          </cell>
          <cell r="B549" t="str">
            <v>MOLA VAI-E-VEM,DE TOPO</v>
          </cell>
          <cell r="C549" t="str">
            <v>UN</v>
          </cell>
          <cell r="D549">
            <v>64.8</v>
          </cell>
        </row>
        <row r="550">
          <cell r="A550" t="str">
            <v>070271</v>
          </cell>
          <cell r="B550" t="str">
            <v>CADEADO DE LATAO (COM CILINDRO E TRAVA DUPLA) - 25MM PESO MIN.70G</v>
          </cell>
          <cell r="C550" t="str">
            <v>UN</v>
          </cell>
          <cell r="D550">
            <v>5</v>
          </cell>
        </row>
        <row r="551">
          <cell r="A551" t="str">
            <v>070272</v>
          </cell>
          <cell r="B551" t="str">
            <v>CADEADO DE LATAO (COM CILINDRO E TRAVA DUPLA) - 30MM PESO MIN.105G</v>
          </cell>
          <cell r="C551" t="str">
            <v>UN</v>
          </cell>
          <cell r="D551">
            <v>5.8</v>
          </cell>
        </row>
        <row r="552">
          <cell r="A552" t="str">
            <v>070273</v>
          </cell>
          <cell r="B552" t="str">
            <v>CADEADO DE LATAO (COM CILINDRO E TRAVA DUPLA) - 35MM PESO MIN.140G</v>
          </cell>
          <cell r="C552" t="str">
            <v>UN</v>
          </cell>
          <cell r="D552">
            <v>7</v>
          </cell>
        </row>
        <row r="553">
          <cell r="A553" t="str">
            <v>070280</v>
          </cell>
          <cell r="B553" t="str">
            <v>PORTA-CADEADO DE FERRO PINTADO - 60MM PESO MINIMO 25G</v>
          </cell>
          <cell r="C553" t="str">
            <v>UN</v>
          </cell>
          <cell r="D553">
            <v>1.88</v>
          </cell>
        </row>
        <row r="554">
          <cell r="A554" t="str">
            <v>070281</v>
          </cell>
          <cell r="B554" t="str">
            <v>PORTA-CADEADO DE FERRO PINTADO - 90MM PESO MINIMO 115G</v>
          </cell>
          <cell r="C554" t="str">
            <v>UN</v>
          </cell>
          <cell r="D554">
            <v>2.66</v>
          </cell>
        </row>
        <row r="555">
          <cell r="A555" t="str">
            <v>070301</v>
          </cell>
          <cell r="B555" t="str">
            <v>PM.50 PORTA DE MADEIRA LISA, REV. C/ LAM. MEL., 2 FLS 124X211CM</v>
          </cell>
          <cell r="C555" t="str">
            <v>UN</v>
          </cell>
          <cell r="D555">
            <v>212.16</v>
          </cell>
        </row>
        <row r="556">
          <cell r="A556" t="str">
            <v>070302</v>
          </cell>
          <cell r="B556" t="str">
            <v>PM.51 PORTA DE MADEIRA LISA, REV. C/ LAM. MEL. 2 FL 144X211 CM</v>
          </cell>
          <cell r="C556" t="str">
            <v>UN</v>
          </cell>
          <cell r="D556">
            <v>227.38</v>
          </cell>
        </row>
        <row r="557">
          <cell r="A557" t="str">
            <v>070303</v>
          </cell>
          <cell r="B557" t="str">
            <v>PM.52 PORTA DE MADEIRA LISA, REV. C/ LAM MEL. 2FL 164X211CM</v>
          </cell>
          <cell r="C557" t="str">
            <v>UN</v>
          </cell>
          <cell r="D557">
            <v>242.51</v>
          </cell>
        </row>
        <row r="558">
          <cell r="A558" t="str">
            <v>070304</v>
          </cell>
          <cell r="B558" t="str">
            <v>PM.53 PORTA DE MADEIRA LISA, REV. C/LAM. MEL. 2FL 184X211CM</v>
          </cell>
          <cell r="C558" t="str">
            <v>UN</v>
          </cell>
          <cell r="D558">
            <v>263.08</v>
          </cell>
        </row>
        <row r="559">
          <cell r="A559" t="str">
            <v>070305</v>
          </cell>
          <cell r="B559" t="str">
            <v>PM.54 PORTA DE MADEIRA LISA REV. C/ LAM. MEL., 2FLS 204X211CM</v>
          </cell>
          <cell r="C559" t="str">
            <v>UN</v>
          </cell>
          <cell r="D559">
            <v>308.95</v>
          </cell>
        </row>
        <row r="560">
          <cell r="A560" t="str">
            <v>070320</v>
          </cell>
          <cell r="B560" t="str">
            <v>PM55 PORTA GUICHE EM MADEIRA LISA COM LAM. MEL. (62 X 211)CM</v>
          </cell>
          <cell r="C560" t="str">
            <v>UN</v>
          </cell>
          <cell r="D560">
            <v>308.75</v>
          </cell>
        </row>
        <row r="561">
          <cell r="A561" t="str">
            <v>070321</v>
          </cell>
          <cell r="B561" t="str">
            <v>PM56 PORTA GUICHE EM MADEIRA LISA C/ LAM. MEL. (72X211)CM</v>
          </cell>
          <cell r="C561" t="str">
            <v>UN</v>
          </cell>
          <cell r="D561">
            <v>308.75</v>
          </cell>
        </row>
        <row r="562">
          <cell r="A562" t="str">
            <v>070322</v>
          </cell>
          <cell r="B562" t="str">
            <v>PM57 PORTA GUICHE EM MADEIRA LISA COM LAM. MEL. (82X211)CM</v>
          </cell>
          <cell r="C562" t="str">
            <v>UN</v>
          </cell>
          <cell r="D562">
            <v>339.52</v>
          </cell>
        </row>
        <row r="563">
          <cell r="A563" t="str">
            <v>070323</v>
          </cell>
          <cell r="B563" t="str">
            <v>PM58 PORTA GUICHE EM MADEIRA LISA C/LAM MEL. (92 X 211)CM</v>
          </cell>
          <cell r="C563" t="str">
            <v>UN</v>
          </cell>
          <cell r="D563">
            <v>354.9</v>
          </cell>
        </row>
        <row r="564">
          <cell r="A564" t="str">
            <v>070324</v>
          </cell>
          <cell r="B564" t="str">
            <v>PM59 PORTA GUICHE EM MADEIRA LISA COM LAM. MEL. (102X211)CM</v>
          </cell>
          <cell r="C564" t="str">
            <v>UN</v>
          </cell>
          <cell r="D564">
            <v>370.25</v>
          </cell>
        </row>
        <row r="565">
          <cell r="A565" t="str">
            <v>071001</v>
          </cell>
          <cell r="B565" t="str">
            <v>MM01 ARMARIO MODULAR</v>
          </cell>
          <cell r="C565" t="str">
            <v>UN</v>
          </cell>
          <cell r="D565">
            <v>192.28</v>
          </cell>
        </row>
        <row r="566">
          <cell r="A566" t="str">
            <v>071002</v>
          </cell>
          <cell r="B566" t="str">
            <v>MM02 ARMARIO MODULAR</v>
          </cell>
          <cell r="C566" t="str">
            <v>UN</v>
          </cell>
          <cell r="D566">
            <v>192.28</v>
          </cell>
        </row>
        <row r="567">
          <cell r="A567" t="str">
            <v>071003</v>
          </cell>
          <cell r="B567" t="str">
            <v>MM03 ARMARIO MODULAR</v>
          </cell>
          <cell r="C567" t="str">
            <v>UN</v>
          </cell>
          <cell r="D567">
            <v>192.28</v>
          </cell>
        </row>
        <row r="568">
          <cell r="A568" t="str">
            <v>071004</v>
          </cell>
          <cell r="B568" t="str">
            <v>MM04 ARMARIO MODULAR</v>
          </cell>
          <cell r="C568" t="str">
            <v>UN</v>
          </cell>
          <cell r="D568">
            <v>192.28</v>
          </cell>
        </row>
        <row r="569">
          <cell r="A569" t="str">
            <v>071010</v>
          </cell>
          <cell r="B569" t="str">
            <v>MM10 ARMARIO BAIXO (2,40 X 0,40 X 0,60)M</v>
          </cell>
          <cell r="C569" t="str">
            <v>UN</v>
          </cell>
          <cell r="D569">
            <v>754.05</v>
          </cell>
        </row>
        <row r="570">
          <cell r="A570" t="str">
            <v>071011</v>
          </cell>
          <cell r="B570" t="str">
            <v>MM11 ARMARIO BAIXO (2,40 X 0,40 X 0,76)M</v>
          </cell>
          <cell r="C570" t="str">
            <v>UN</v>
          </cell>
          <cell r="D570">
            <v>754.05</v>
          </cell>
        </row>
        <row r="571">
          <cell r="A571" t="str">
            <v>071012</v>
          </cell>
          <cell r="B571" t="str">
            <v>MM12 ARMARIO BALCAO</v>
          </cell>
          <cell r="C571" t="str">
            <v>UN</v>
          </cell>
          <cell r="D571">
            <v>659.8</v>
          </cell>
        </row>
        <row r="572">
          <cell r="A572" t="str">
            <v>071013</v>
          </cell>
          <cell r="B572" t="str">
            <v>MM13 ARMARIO P/ CUMBUCAS</v>
          </cell>
          <cell r="C572" t="str">
            <v>UN</v>
          </cell>
          <cell r="D572">
            <v>565.54</v>
          </cell>
        </row>
        <row r="573">
          <cell r="A573" t="str">
            <v>071014</v>
          </cell>
          <cell r="B573" t="str">
            <v>MM14 ARMARIO P/ CANECAS</v>
          </cell>
          <cell r="C573" t="str">
            <v>UN</v>
          </cell>
          <cell r="D573">
            <v>565.54</v>
          </cell>
        </row>
        <row r="574">
          <cell r="A574" t="str">
            <v>071015</v>
          </cell>
          <cell r="B574" t="str">
            <v>MM15 ARMARIO P/ PRATOS</v>
          </cell>
          <cell r="C574" t="str">
            <v>UN</v>
          </cell>
          <cell r="D574">
            <v>565.54</v>
          </cell>
        </row>
        <row r="575">
          <cell r="A575" t="str">
            <v>071016</v>
          </cell>
          <cell r="B575" t="str">
            <v>MM16 GABINETE P/ BANCADA DE MARMORE</v>
          </cell>
          <cell r="C575" t="str">
            <v>UN</v>
          </cell>
          <cell r="D575">
            <v>518.44000000000005</v>
          </cell>
        </row>
        <row r="576">
          <cell r="A576" t="str">
            <v>071017</v>
          </cell>
          <cell r="B576" t="str">
            <v>MM17 GABINETE COM GAVETEIRO P/ BANCADA DE MARMORE</v>
          </cell>
          <cell r="C576" t="str">
            <v>UN</v>
          </cell>
          <cell r="D576">
            <v>659.8</v>
          </cell>
        </row>
        <row r="577">
          <cell r="A577" t="str">
            <v>071018</v>
          </cell>
          <cell r="B577" t="str">
            <v>MM18 - GUICHE</v>
          </cell>
          <cell r="C577" t="str">
            <v>UN</v>
          </cell>
          <cell r="D577">
            <v>235.64</v>
          </cell>
        </row>
        <row r="578">
          <cell r="A578" t="str">
            <v>071025</v>
          </cell>
          <cell r="B578" t="str">
            <v>MM25 ARMARIO EM PORTAS E SEM REVESTIMENTO</v>
          </cell>
          <cell r="C578" t="str">
            <v>M2</v>
          </cell>
          <cell r="D578">
            <v>141.38</v>
          </cell>
        </row>
        <row r="579">
          <cell r="A579" t="str">
            <v>071026</v>
          </cell>
          <cell r="B579" t="str">
            <v>MM26 ARMARIO S/ PORTAS REVEST. EXT. EM LAM. MEL.</v>
          </cell>
          <cell r="C579" t="str">
            <v>M2</v>
          </cell>
          <cell r="D579">
            <v>243.52</v>
          </cell>
        </row>
        <row r="580">
          <cell r="A580" t="str">
            <v>071027</v>
          </cell>
          <cell r="B580" t="str">
            <v>MM27 ARMARIO S/ PORTAS, REVEST. EXT. E INT. EM LAM. MEL.</v>
          </cell>
          <cell r="C580" t="str">
            <v>M2</v>
          </cell>
          <cell r="D580">
            <v>288.67</v>
          </cell>
        </row>
        <row r="581">
          <cell r="A581" t="str">
            <v>071028</v>
          </cell>
          <cell r="B581" t="str">
            <v>MM28 ARMARIO C/ PORTAS E S/ REVESTIMENTO</v>
          </cell>
          <cell r="C581" t="str">
            <v>M2</v>
          </cell>
          <cell r="D581">
            <v>282.77</v>
          </cell>
        </row>
        <row r="582">
          <cell r="A582" t="str">
            <v>071029</v>
          </cell>
          <cell r="B582" t="str">
            <v>MM29 ARMARIO C/ PORTAS, REVST. EXT. EM LAM. MELAMINICO</v>
          </cell>
          <cell r="C582" t="str">
            <v>M2</v>
          </cell>
          <cell r="D582">
            <v>373.76</v>
          </cell>
        </row>
        <row r="583">
          <cell r="A583" t="str">
            <v>071030</v>
          </cell>
          <cell r="B583" t="str">
            <v>MM30 ARMARIO C/ PORTAS REVEST. EXT. E INT. EM LAM. MEL.</v>
          </cell>
          <cell r="C583" t="str">
            <v>M2</v>
          </cell>
          <cell r="D583">
            <v>384.89</v>
          </cell>
        </row>
        <row r="584">
          <cell r="A584" t="str">
            <v>071034</v>
          </cell>
          <cell r="B584" t="str">
            <v>MM34 PORTAS P/ ARMARIO S/ REVESTIMENTO</v>
          </cell>
          <cell r="C584" t="str">
            <v>M2</v>
          </cell>
          <cell r="D584">
            <v>47.12</v>
          </cell>
        </row>
        <row r="585">
          <cell r="A585" t="str">
            <v>071035</v>
          </cell>
          <cell r="B585" t="str">
            <v>MM35 PORTAS P/ ARMARIO REV. EXT. EM LAM. MELAMINICO</v>
          </cell>
          <cell r="C585" t="str">
            <v>M2</v>
          </cell>
          <cell r="D585">
            <v>69.92</v>
          </cell>
        </row>
        <row r="586">
          <cell r="A586" t="str">
            <v>071036</v>
          </cell>
          <cell r="B586" t="str">
            <v>MM36 PORTAS P/ ARMARIO REV. EXT. E INT. EM LAM. MELAM.</v>
          </cell>
          <cell r="C586" t="str">
            <v>M2</v>
          </cell>
          <cell r="D586">
            <v>92.33</v>
          </cell>
        </row>
        <row r="587">
          <cell r="A587" t="str">
            <v>071044</v>
          </cell>
          <cell r="B587" t="str">
            <v>MM44 - PORTA DE CORRER P/ ARMARIO S/ REVESTIMENTO</v>
          </cell>
          <cell r="C587" t="str">
            <v>M2</v>
          </cell>
          <cell r="D587">
            <v>47.12</v>
          </cell>
        </row>
        <row r="588">
          <cell r="A588" t="str">
            <v>071045</v>
          </cell>
          <cell r="B588" t="str">
            <v>MM45 - PORTAS DE CORRER P/ ARMARIO REV. EXT. EM LAM. MELAMINICO</v>
          </cell>
          <cell r="C588" t="str">
            <v>M2</v>
          </cell>
          <cell r="D588">
            <v>69.91</v>
          </cell>
        </row>
        <row r="589">
          <cell r="A589" t="str">
            <v>071046</v>
          </cell>
          <cell r="B589" t="str">
            <v>MM46 PORTAS DE CORRER P/ ARMARIO REV. EXT. E INT. EM LAM. MEL.</v>
          </cell>
          <cell r="C589" t="str">
            <v>M2</v>
          </cell>
          <cell r="D589">
            <v>92.33</v>
          </cell>
        </row>
        <row r="590">
          <cell r="A590" t="str">
            <v>071054</v>
          </cell>
          <cell r="B590" t="str">
            <v>MM54 PRATELEIRA P/ ARMARIO S/ REVEST.</v>
          </cell>
          <cell r="C590" t="str">
            <v>M2</v>
          </cell>
          <cell r="D590">
            <v>28.27</v>
          </cell>
        </row>
        <row r="591">
          <cell r="A591" t="str">
            <v>071055</v>
          </cell>
          <cell r="B591" t="str">
            <v>MM55 PRATELEIRA P/ ARMARIO REV. EM 1 FACE EM LAM. MEL.</v>
          </cell>
          <cell r="C591" t="str">
            <v>M2</v>
          </cell>
          <cell r="D591">
            <v>51.07</v>
          </cell>
        </row>
        <row r="592">
          <cell r="A592" t="str">
            <v>071056</v>
          </cell>
          <cell r="B592" t="str">
            <v>MM56 PRATELEIRA P/ ARMARIO REV. EM 2 FACES EM LAM. MEL.</v>
          </cell>
          <cell r="C592" t="str">
            <v>M2</v>
          </cell>
          <cell r="D592">
            <v>70.03</v>
          </cell>
        </row>
        <row r="593">
          <cell r="A593" t="str">
            <v>071064</v>
          </cell>
          <cell r="B593" t="str">
            <v>MM 64 GAVETA P/ARMARIO S/REVESTIMENTO</v>
          </cell>
          <cell r="C593" t="str">
            <v>UN</v>
          </cell>
          <cell r="D593">
            <v>28.27</v>
          </cell>
        </row>
        <row r="594">
          <cell r="A594" t="str">
            <v>071065</v>
          </cell>
          <cell r="B594" t="str">
            <v>MM65 GAVETA P/ ARMARIO REV. EXTERNO EM LAM. MELAMINICO</v>
          </cell>
          <cell r="C594" t="str">
            <v>UN</v>
          </cell>
          <cell r="D594">
            <v>35.35</v>
          </cell>
        </row>
        <row r="595">
          <cell r="A595" t="str">
            <v>071066</v>
          </cell>
          <cell r="B595" t="str">
            <v>MM66 GAVETA P/ ARMARIO REV. EXT. E INT. EM LAM. MELAMINICO</v>
          </cell>
          <cell r="C595" t="str">
            <v>UN</v>
          </cell>
          <cell r="D595">
            <v>47.52</v>
          </cell>
        </row>
        <row r="596">
          <cell r="A596" t="str">
            <v>076000</v>
          </cell>
          <cell r="B596" t="str">
            <v>RETIRADAS</v>
          </cell>
          <cell r="D596" t="str">
            <v xml:space="preserve"> R$-   </v>
          </cell>
        </row>
        <row r="597">
          <cell r="A597" t="str">
            <v>076001</v>
          </cell>
          <cell r="B597" t="str">
            <v>RETIRADA DE FOLHAS DE PORTA DE PASSAGEM OU JANELA</v>
          </cell>
          <cell r="C597" t="str">
            <v>UN</v>
          </cell>
          <cell r="D597">
            <v>2.2200000000000002</v>
          </cell>
        </row>
        <row r="598">
          <cell r="A598" t="str">
            <v>076002</v>
          </cell>
          <cell r="B598" t="str">
            <v>RETIRADA DE BATENTES DE MADEIRA</v>
          </cell>
          <cell r="C598" t="str">
            <v>UN</v>
          </cell>
          <cell r="D598">
            <v>9.64</v>
          </cell>
        </row>
        <row r="599">
          <cell r="A599" t="str">
            <v>076008</v>
          </cell>
          <cell r="B599" t="str">
            <v>RETIRADA DE GUARNICOES OU MOLDURAS DE MADEIRA</v>
          </cell>
          <cell r="C599" t="str">
            <v>M</v>
          </cell>
          <cell r="D599">
            <v>0.28999999999999998</v>
          </cell>
        </row>
        <row r="600">
          <cell r="A600" t="str">
            <v>076010</v>
          </cell>
          <cell r="B600" t="str">
            <v>RETIRADA DE GUICHES,INCLUSIVE BATENTE E FERRAGENS</v>
          </cell>
          <cell r="C600" t="str">
            <v>UN</v>
          </cell>
          <cell r="D600">
            <v>9.64</v>
          </cell>
        </row>
        <row r="601">
          <cell r="A601" t="str">
            <v>076050</v>
          </cell>
          <cell r="B601" t="str">
            <v>RETIRADA DE FECHADURAS DE EMBUTIR,COMPLETAS</v>
          </cell>
          <cell r="C601" t="str">
            <v>UN</v>
          </cell>
          <cell r="D601">
            <v>2.2200000000000002</v>
          </cell>
        </row>
        <row r="602">
          <cell r="A602" t="str">
            <v>076051</v>
          </cell>
          <cell r="B602" t="str">
            <v>RETIRADA DE FECHADURAS,FECHOS OU TARGETAS DE SOBREPOR</v>
          </cell>
          <cell r="C602" t="str">
            <v>UN</v>
          </cell>
          <cell r="D602">
            <v>0.87</v>
          </cell>
        </row>
        <row r="603">
          <cell r="A603" t="str">
            <v>076060</v>
          </cell>
          <cell r="B603" t="str">
            <v>RETIRADA DE CREMONAS</v>
          </cell>
          <cell r="C603" t="str">
            <v>UN</v>
          </cell>
          <cell r="D603">
            <v>0.87</v>
          </cell>
        </row>
        <row r="604">
          <cell r="A604" t="str">
            <v>076065</v>
          </cell>
          <cell r="B604" t="str">
            <v>RETIRADA DE MACANETAS</v>
          </cell>
          <cell r="C604" t="str">
            <v>PR</v>
          </cell>
          <cell r="D604">
            <v>1.19</v>
          </cell>
        </row>
        <row r="605">
          <cell r="A605" t="str">
            <v>076066</v>
          </cell>
          <cell r="B605" t="str">
            <v>RETIRADA DE ESPELHOS</v>
          </cell>
          <cell r="C605" t="str">
            <v>PR</v>
          </cell>
          <cell r="D605">
            <v>0.73</v>
          </cell>
        </row>
        <row r="606">
          <cell r="A606" t="str">
            <v>076067</v>
          </cell>
          <cell r="B606" t="str">
            <v>RETIRADA DE ROSETAS OU ENTRADAS DE CHAVE GORGE</v>
          </cell>
          <cell r="C606" t="str">
            <v>PR</v>
          </cell>
          <cell r="D606">
            <v>0.73</v>
          </cell>
        </row>
        <row r="607">
          <cell r="A607" t="str">
            <v>076068</v>
          </cell>
          <cell r="B607" t="str">
            <v>RETIRADA DE BORBOLETAS OU LEVANTADORES TIPO"UNHA"</v>
          </cell>
          <cell r="C607" t="str">
            <v>UN</v>
          </cell>
          <cell r="D607">
            <v>0.59</v>
          </cell>
        </row>
        <row r="608">
          <cell r="A608" t="str">
            <v>076070</v>
          </cell>
          <cell r="B608" t="str">
            <v>RETIRADA DE DOBRADICAS</v>
          </cell>
          <cell r="C608" t="str">
            <v>UN</v>
          </cell>
          <cell r="D608">
            <v>0.87</v>
          </cell>
        </row>
        <row r="609">
          <cell r="A609" t="str">
            <v>077000</v>
          </cell>
          <cell r="B609" t="str">
            <v>RECOLOCACOES</v>
          </cell>
          <cell r="D609" t="str">
            <v xml:space="preserve"> R$-   </v>
          </cell>
        </row>
        <row r="610">
          <cell r="A610" t="str">
            <v>077001</v>
          </cell>
          <cell r="B610" t="str">
            <v>RECOLOCACAO DE FOLHAS DE PORTA DE PASSAGEM OU JANELA</v>
          </cell>
          <cell r="C610" t="str">
            <v>UN</v>
          </cell>
          <cell r="D610">
            <v>17.7</v>
          </cell>
        </row>
        <row r="611">
          <cell r="A611" t="str">
            <v>077002</v>
          </cell>
          <cell r="B611" t="str">
            <v>RECOLOCACAO DE BATENTES MADEIRA</v>
          </cell>
          <cell r="C611" t="str">
            <v>UN</v>
          </cell>
          <cell r="D611">
            <v>10.71</v>
          </cell>
        </row>
        <row r="612">
          <cell r="A612" t="str">
            <v>077008</v>
          </cell>
          <cell r="B612" t="str">
            <v>RECOLOCACAO DE GUARNICOES OU MOLDURAS DE MADEIRA</v>
          </cell>
          <cell r="C612" t="str">
            <v>M</v>
          </cell>
          <cell r="D612">
            <v>0.36</v>
          </cell>
        </row>
        <row r="613">
          <cell r="A613" t="str">
            <v>077010</v>
          </cell>
          <cell r="B613" t="str">
            <v>RECOLOCACAO DE GUICHES,INCLUSIVE BATENTE E FERRAGENS</v>
          </cell>
          <cell r="C613" t="str">
            <v>UN</v>
          </cell>
          <cell r="D613">
            <v>15.25</v>
          </cell>
        </row>
        <row r="614">
          <cell r="A614" t="str">
            <v>077050</v>
          </cell>
          <cell r="B614" t="str">
            <v>RECOLOCACAO DE FECHADURAS DE EMBUTIR,COMPLETAS</v>
          </cell>
          <cell r="C614" t="str">
            <v>UN</v>
          </cell>
          <cell r="D614">
            <v>12.8</v>
          </cell>
        </row>
        <row r="615">
          <cell r="A615" t="str">
            <v>077051</v>
          </cell>
          <cell r="B615" t="str">
            <v>RECOLOCACAO DE FECHADURAS,FECHOS OU TARGETAS DE SOBREPOR</v>
          </cell>
          <cell r="C615" t="str">
            <v>UN</v>
          </cell>
          <cell r="D615">
            <v>6.43</v>
          </cell>
        </row>
        <row r="616">
          <cell r="A616" t="str">
            <v>077060</v>
          </cell>
          <cell r="B616" t="str">
            <v>RECOLOCACAO DE CREMONAS</v>
          </cell>
          <cell r="C616" t="str">
            <v>JG</v>
          </cell>
          <cell r="D616">
            <v>3.2</v>
          </cell>
        </row>
        <row r="617">
          <cell r="A617" t="str">
            <v>077065</v>
          </cell>
          <cell r="B617" t="str">
            <v>RECOLOCACAO DE MACANETAS</v>
          </cell>
          <cell r="C617" t="str">
            <v>PR</v>
          </cell>
          <cell r="D617">
            <v>0.73</v>
          </cell>
        </row>
        <row r="618">
          <cell r="A618" t="str">
            <v>077066</v>
          </cell>
          <cell r="B618" t="str">
            <v>RECOLOCACAO DE ESPELHOS</v>
          </cell>
          <cell r="C618" t="str">
            <v>PR</v>
          </cell>
          <cell r="D618">
            <v>0.73</v>
          </cell>
        </row>
        <row r="619">
          <cell r="A619" t="str">
            <v>077067</v>
          </cell>
          <cell r="B619" t="str">
            <v>RECOLOCACAO DE ROSETAS OU ENTRADAS DE CHAVE GORGE</v>
          </cell>
          <cell r="C619" t="str">
            <v>PR</v>
          </cell>
          <cell r="D619">
            <v>0.73</v>
          </cell>
        </row>
        <row r="620">
          <cell r="A620" t="str">
            <v>077068</v>
          </cell>
          <cell r="B620" t="str">
            <v>RECOLOCACAO DE BORBOLETAS OU LEVANTADORES TIPO"UNHA"</v>
          </cell>
          <cell r="C620" t="str">
            <v>UN</v>
          </cell>
          <cell r="D620">
            <v>0.54</v>
          </cell>
        </row>
        <row r="621">
          <cell r="A621" t="str">
            <v>077070</v>
          </cell>
          <cell r="B621" t="str">
            <v>RECOLOCACAO DE DOBRADICAS</v>
          </cell>
          <cell r="C621" t="str">
            <v>UN</v>
          </cell>
          <cell r="D621">
            <v>1.32</v>
          </cell>
        </row>
        <row r="622">
          <cell r="A622" t="str">
            <v>078000</v>
          </cell>
          <cell r="B622" t="str">
            <v>SERVICOS PARCIAIS</v>
          </cell>
          <cell r="D622" t="str">
            <v xml:space="preserve"> R$-   </v>
          </cell>
        </row>
        <row r="623">
          <cell r="A623" t="str">
            <v>078001</v>
          </cell>
          <cell r="B623" t="str">
            <v>GUARNICAO OU MOLDURA DE MADEIRA - 4,5CM</v>
          </cell>
          <cell r="C623" t="str">
            <v>M</v>
          </cell>
          <cell r="D623">
            <v>1.38</v>
          </cell>
        </row>
        <row r="624">
          <cell r="A624" t="str">
            <v>078002</v>
          </cell>
          <cell r="B624" t="str">
            <v>GUARNICAO OU MOLDURA DE MADEIRA - 7,5CM</v>
          </cell>
          <cell r="C624" t="str">
            <v>M</v>
          </cell>
          <cell r="D624">
            <v>1.79</v>
          </cell>
        </row>
        <row r="625">
          <cell r="A625" t="str">
            <v>078003</v>
          </cell>
          <cell r="B625" t="str">
            <v>GUARNICAO OU MOLDURA DE MADEIRA - 10,0CM</v>
          </cell>
          <cell r="C625" t="str">
            <v>M</v>
          </cell>
          <cell r="D625">
            <v>2.4</v>
          </cell>
        </row>
        <row r="626">
          <cell r="A626" t="str">
            <v>078004</v>
          </cell>
          <cell r="B626" t="str">
            <v>GUARNICAO OU MOLDURA DE MADEIRA - 15,0CM</v>
          </cell>
          <cell r="C626" t="str">
            <v>M</v>
          </cell>
          <cell r="D626">
            <v>3.22</v>
          </cell>
        </row>
        <row r="627">
          <cell r="A627" t="str">
            <v>078010</v>
          </cell>
          <cell r="B627" t="str">
            <v>FECHADURA DE CILINDRO,REFORCADA(55MM) - INCL.ADAPTACAO DA FURACAO</v>
          </cell>
          <cell r="C627" t="str">
            <v>JG</v>
          </cell>
          <cell r="D627">
            <v>169.16</v>
          </cell>
        </row>
        <row r="628">
          <cell r="A628" t="str">
            <v>078011</v>
          </cell>
          <cell r="B628" t="str">
            <v>FECHADURA DE CILINDRO,LEVE(55MM) - INCL.ADAPTACAO DA FURACAO</v>
          </cell>
          <cell r="C628" t="str">
            <v>JG</v>
          </cell>
          <cell r="D628">
            <v>94.1</v>
          </cell>
        </row>
        <row r="629">
          <cell r="A629" t="str">
            <v>078012</v>
          </cell>
          <cell r="B629" t="str">
            <v>FECHADURA DE CILINDRO,CAIXA RASA(22MM) - INCL.ADAPTACAO DA FURACAO</v>
          </cell>
          <cell r="C629" t="str">
            <v>JG</v>
          </cell>
          <cell r="D629">
            <v>91.32</v>
          </cell>
        </row>
        <row r="630">
          <cell r="A630" t="str">
            <v>078013</v>
          </cell>
          <cell r="B630" t="str">
            <v>FECHADURA DE CILINDRO,SO LINGUETA(55MM) - INCL.ADAPTACAO DA FURACAO</v>
          </cell>
          <cell r="C630" t="str">
            <v>JG</v>
          </cell>
          <cell r="D630">
            <v>44.12</v>
          </cell>
        </row>
        <row r="631">
          <cell r="A631" t="str">
            <v>078014</v>
          </cell>
          <cell r="B631" t="str">
            <v>FECHADURA DE CILINDRO,BICO DE PAPAGAIO(22MM) - INCL.ADAPT.DA FURACAO</v>
          </cell>
          <cell r="C631" t="str">
            <v>JG</v>
          </cell>
          <cell r="D631">
            <v>44.17</v>
          </cell>
        </row>
        <row r="632">
          <cell r="A632" t="str">
            <v>078015</v>
          </cell>
          <cell r="B632" t="str">
            <v>FECHADURA TIPO GORGE(55MM) - INCL.ADAPTACAO DA FURACAO</v>
          </cell>
          <cell r="C632" t="str">
            <v>JG</v>
          </cell>
          <cell r="D632">
            <v>137.15</v>
          </cell>
        </row>
        <row r="633">
          <cell r="A633" t="str">
            <v>078016</v>
          </cell>
          <cell r="B633" t="str">
            <v>FECHADURA TIPO GORGE,SO LINGUETA(55MM) - INCL.ADAPTACAO DA FURACAO</v>
          </cell>
          <cell r="C633" t="str">
            <v>JG</v>
          </cell>
          <cell r="D633">
            <v>32.17</v>
          </cell>
        </row>
        <row r="634">
          <cell r="A634" t="str">
            <v>078022</v>
          </cell>
          <cell r="B634" t="str">
            <v>TARGETA DE SOBREPOR,TIPO"LIVRE-OCUPADO" - 60X65MM,INCL.ADAPT.FURACAO</v>
          </cell>
          <cell r="C634" t="str">
            <v>UN</v>
          </cell>
          <cell r="D634">
            <v>37.51</v>
          </cell>
        </row>
        <row r="635">
          <cell r="A635" t="str">
            <v>078030</v>
          </cell>
          <cell r="B635" t="str">
            <v>CREMONA COMPLETA</v>
          </cell>
          <cell r="C635" t="str">
            <v>JG</v>
          </cell>
          <cell r="D635">
            <v>19.649999999999999</v>
          </cell>
        </row>
        <row r="636">
          <cell r="A636" t="str">
            <v>078031</v>
          </cell>
          <cell r="B636" t="str">
            <v>VARETA PARA CREMONA</v>
          </cell>
          <cell r="C636" t="str">
            <v>M</v>
          </cell>
          <cell r="D636">
            <v>6.08</v>
          </cell>
        </row>
        <row r="637">
          <cell r="A637" t="str">
            <v>078035</v>
          </cell>
          <cell r="B637" t="str">
            <v>MACANETA EM LATAO CROMADO</v>
          </cell>
          <cell r="C637" t="str">
            <v>PR</v>
          </cell>
          <cell r="D637">
            <v>44.2</v>
          </cell>
        </row>
        <row r="638">
          <cell r="A638" t="str">
            <v>078036</v>
          </cell>
          <cell r="B638" t="str">
            <v>ESPELHO EM LATAO CROMADO</v>
          </cell>
          <cell r="C638" t="str">
            <v>PR</v>
          </cell>
          <cell r="D638">
            <v>17.12</v>
          </cell>
        </row>
        <row r="639">
          <cell r="A639" t="str">
            <v>078037</v>
          </cell>
          <cell r="B639" t="str">
            <v>ROSETA OU ENTRADA DE CHAVE GORGE EM LATAO CROMADO</v>
          </cell>
          <cell r="C639" t="str">
            <v>PR</v>
          </cell>
          <cell r="D639">
            <v>6.73</v>
          </cell>
        </row>
        <row r="640">
          <cell r="A640" t="str">
            <v>078038</v>
          </cell>
          <cell r="B640" t="str">
            <v>BORBOLETA,PARA JANELA GUILHOTINA</v>
          </cell>
          <cell r="C640" t="str">
            <v>UN</v>
          </cell>
          <cell r="D640">
            <v>14.62</v>
          </cell>
        </row>
        <row r="641">
          <cell r="A641" t="str">
            <v>078039</v>
          </cell>
          <cell r="B641" t="str">
            <v>LEVANTADOR TIPO"UNHA",PARA JANELA GUILHOTINA</v>
          </cell>
          <cell r="C641" t="str">
            <v>UN</v>
          </cell>
          <cell r="D641">
            <v>5.13</v>
          </cell>
        </row>
        <row r="642">
          <cell r="A642" t="str">
            <v>078050</v>
          </cell>
          <cell r="B642" t="str">
            <v>DOBRADICA EM ACO LAMINADO,CROMADA - 3 1/2"X3"</v>
          </cell>
          <cell r="C642" t="str">
            <v>UN</v>
          </cell>
          <cell r="D642">
            <v>3.53</v>
          </cell>
        </row>
        <row r="643">
          <cell r="A643" t="str">
            <v>078052</v>
          </cell>
          <cell r="B643" t="str">
            <v>DOBRADICA EM ACO LAMINADO,CROMADA - 3"X3"</v>
          </cell>
          <cell r="C643" t="str">
            <v>UN</v>
          </cell>
          <cell r="D643">
            <v>10.25</v>
          </cell>
        </row>
        <row r="644">
          <cell r="A644" t="str">
            <v>078053</v>
          </cell>
          <cell r="B644" t="str">
            <v>DOBRADICA EM ACO LAMINADO,COM ANEIS - 3 1/2"X3"</v>
          </cell>
          <cell r="C644" t="str">
            <v>UN</v>
          </cell>
          <cell r="D644">
            <v>4.32</v>
          </cell>
        </row>
        <row r="645">
          <cell r="A645" t="str">
            <v>078054</v>
          </cell>
          <cell r="B645" t="str">
            <v>DOBRADICA EM ACO LAMINADO,REFORCADA - 3 1/2"X3"</v>
          </cell>
          <cell r="C645" t="str">
            <v>UN</v>
          </cell>
          <cell r="D645">
            <v>3.61</v>
          </cell>
        </row>
        <row r="646">
          <cell r="A646" t="str">
            <v>080000</v>
          </cell>
          <cell r="B646" t="str">
            <v>ESQUADRIAS METALICAS</v>
          </cell>
          <cell r="D646" t="str">
            <v xml:space="preserve"> R$-   </v>
          </cell>
        </row>
        <row r="647">
          <cell r="A647" t="str">
            <v>080100</v>
          </cell>
          <cell r="B647" t="str">
            <v>PORTAS</v>
          </cell>
          <cell r="D647" t="str">
            <v xml:space="preserve"> R$-   </v>
          </cell>
        </row>
        <row r="648">
          <cell r="A648" t="str">
            <v>080101</v>
          </cell>
          <cell r="B648" t="str">
            <v>PP.01 - PORTA EM F.PERFILADO,DUPL.ALMOFADADA C/CHAPA 14 - ABRIR,1FL</v>
          </cell>
          <cell r="C648" t="str">
            <v>M2</v>
          </cell>
          <cell r="D648">
            <v>100.66</v>
          </cell>
        </row>
        <row r="649">
          <cell r="A649" t="str">
            <v>080102</v>
          </cell>
          <cell r="B649" t="str">
            <v>PP.02 - PORTA EM F.PERFILADO,DUPL.ALMOFADADA C/CHAPA 14 - ABRIR,2FL</v>
          </cell>
          <cell r="C649" t="str">
            <v>M2</v>
          </cell>
          <cell r="D649">
            <v>100.47</v>
          </cell>
        </row>
        <row r="650">
          <cell r="A650" t="str">
            <v>080103</v>
          </cell>
          <cell r="B650" t="str">
            <v>PP.03 - PORTA EM F.PERFILADO,DUPL.ALMOFADADA C/CHAPA 14 - CORRER</v>
          </cell>
          <cell r="C650" t="str">
            <v>M2</v>
          </cell>
          <cell r="D650">
            <v>107.62</v>
          </cell>
        </row>
        <row r="651">
          <cell r="A651" t="str">
            <v>080104</v>
          </cell>
          <cell r="B651" t="str">
            <v>PP.04 - PORTA EM F.PERFILADO,MEIO VIDRO C/SUBDIVISOES - ABRIR,1FL</v>
          </cell>
          <cell r="C651" t="str">
            <v>M2</v>
          </cell>
          <cell r="D651">
            <v>128.26</v>
          </cell>
        </row>
        <row r="652">
          <cell r="A652" t="str">
            <v>080105</v>
          </cell>
          <cell r="B652" t="str">
            <v>PP.05 - PORTA EM F.PERFILADO,MEIO VIDRO C/SUBDIVISOES - ABRIR,2FL</v>
          </cell>
          <cell r="C652" t="str">
            <v>M2</v>
          </cell>
          <cell r="D652">
            <v>107.94</v>
          </cell>
        </row>
        <row r="653">
          <cell r="A653" t="str">
            <v>080106</v>
          </cell>
          <cell r="B653" t="str">
            <v>PP.06 - PORTA EM F.PERFILADO,MEIO VIDRO C/SUBDIVISOES - CORRER</v>
          </cell>
          <cell r="C653" t="str">
            <v>M2</v>
          </cell>
          <cell r="D653">
            <v>100.66</v>
          </cell>
        </row>
        <row r="654">
          <cell r="A654" t="str">
            <v>080119</v>
          </cell>
          <cell r="B654" t="str">
            <v>PF.10 - PORTA EM PERFIL DE CHAPA DOBRADA,MEIO VIDRO - ABRIR,1FL</v>
          </cell>
          <cell r="C654" t="str">
            <v>M2</v>
          </cell>
          <cell r="D654">
            <v>119.16</v>
          </cell>
        </row>
        <row r="655">
          <cell r="A655" t="str">
            <v>080120</v>
          </cell>
          <cell r="B655" t="str">
            <v>PF.11 - PORTA EM PERFIL DE CHAPA DOBRADA,MEIO VIDRO - ABRIR,2FL</v>
          </cell>
          <cell r="C655" t="str">
            <v>M2</v>
          </cell>
          <cell r="D655">
            <v>119.16</v>
          </cell>
        </row>
        <row r="656">
          <cell r="A656" t="str">
            <v>080121</v>
          </cell>
          <cell r="B656" t="str">
            <v>PF.12 - PORTA EM PERFIL DE CHAPA DOBRADA,MEIO VIDRO - CORRER</v>
          </cell>
          <cell r="C656" t="str">
            <v>M2</v>
          </cell>
          <cell r="D656">
            <v>119.16</v>
          </cell>
        </row>
        <row r="657">
          <cell r="A657" t="str">
            <v>080125</v>
          </cell>
          <cell r="B657" t="str">
            <v>PF-23 PORTA EM PERFIL DE CHAPA DOBRADA, VENEZIANA, ABRIR 1 FL</v>
          </cell>
          <cell r="C657" t="str">
            <v>M2</v>
          </cell>
          <cell r="D657">
            <v>119.76</v>
          </cell>
        </row>
        <row r="658">
          <cell r="A658" t="str">
            <v>080126</v>
          </cell>
          <cell r="B658" t="str">
            <v>PF-28 PORTA EM PERFIL DE CHAPA DOBRADA, VENEZIANA, ABRIR 2 FLS</v>
          </cell>
          <cell r="C658" t="str">
            <v>M2</v>
          </cell>
          <cell r="D658">
            <v>119.76</v>
          </cell>
        </row>
        <row r="659">
          <cell r="A659" t="str">
            <v>080139</v>
          </cell>
          <cell r="B659" t="str">
            <v>PA.10 - PORTA EM ALUMINIO ANODIZADO,MEIO VIDRO - ABRIR,1FL</v>
          </cell>
          <cell r="C659" t="str">
            <v>M2</v>
          </cell>
          <cell r="D659">
            <v>208.86</v>
          </cell>
        </row>
        <row r="660">
          <cell r="A660" t="str">
            <v>080140</v>
          </cell>
          <cell r="B660" t="str">
            <v>PA.11 - PORTA EM ALUMINIO ANODIZADO,MEIO VIDRO - ABRIR,2FL</v>
          </cell>
          <cell r="C660" t="str">
            <v>M2</v>
          </cell>
          <cell r="D660">
            <v>221.49</v>
          </cell>
        </row>
        <row r="661">
          <cell r="A661" t="str">
            <v>080141</v>
          </cell>
          <cell r="B661" t="str">
            <v>PA.12 - PORTA EM ALUMINIO ANODIZADO,MEIO VIDRO - CORRER</v>
          </cell>
          <cell r="C661" t="str">
            <v>M2</v>
          </cell>
          <cell r="D661">
            <v>208.86</v>
          </cell>
        </row>
        <row r="662">
          <cell r="A662" t="str">
            <v>080145</v>
          </cell>
          <cell r="B662" t="str">
            <v>PA.16 - PORTA EM ALUMINIO ANODIZADO,VENEZIANA - ABRIR,1FL</v>
          </cell>
          <cell r="C662" t="str">
            <v>M2</v>
          </cell>
          <cell r="D662">
            <v>208.86</v>
          </cell>
        </row>
        <row r="663">
          <cell r="A663" t="str">
            <v>080150</v>
          </cell>
          <cell r="B663" t="str">
            <v>PORTA DE ENROLAR,EM CHAPA ONDULADA N.22</v>
          </cell>
          <cell r="C663" t="str">
            <v>M2</v>
          </cell>
          <cell r="D663">
            <v>98.27</v>
          </cell>
        </row>
        <row r="664">
          <cell r="A664" t="str">
            <v>080151</v>
          </cell>
          <cell r="B664" t="str">
            <v>PORTA DE ENROLAR,EM TIRAS ARTICULADAS E RAIADAS DE CHAPA N.22</v>
          </cell>
          <cell r="C664" t="str">
            <v>M2</v>
          </cell>
          <cell r="D664">
            <v>93.17</v>
          </cell>
        </row>
        <row r="665">
          <cell r="A665" t="str">
            <v>080155</v>
          </cell>
          <cell r="B665" t="str">
            <v>GRADE DE ENROLAR,MALHA RETANG.PERF.CHAPA DOBRADA - LINHA AMARRACAO</v>
          </cell>
          <cell r="C665" t="str">
            <v>M2</v>
          </cell>
          <cell r="D665">
            <v>98.27</v>
          </cell>
        </row>
        <row r="666">
          <cell r="A666" t="str">
            <v>080156</v>
          </cell>
          <cell r="B666" t="str">
            <v>GRADE DE ENROLAR,MALHA RETANG.PERF.CHAPA DOBRADA - LINHA A PRUMO</v>
          </cell>
          <cell r="C666" t="str">
            <v>M2</v>
          </cell>
          <cell r="D666">
            <v>98.27</v>
          </cell>
        </row>
        <row r="667">
          <cell r="A667" t="str">
            <v>080157</v>
          </cell>
          <cell r="B667" t="str">
            <v>GRADE DE ENROLAR,MALHA LOSANGULAR DE FERRO REDONDO - DIAMETRO 3/8"</v>
          </cell>
          <cell r="C667" t="str">
            <v>M2</v>
          </cell>
          <cell r="D667">
            <v>98.27</v>
          </cell>
        </row>
        <row r="668">
          <cell r="A668" t="str">
            <v>080158</v>
          </cell>
          <cell r="B668" t="str">
            <v>PORTINHOLA PARA PORTAS OU GRADES DE ENROLAR - 0,50X1,50M</v>
          </cell>
          <cell r="C668" t="str">
            <v>UN</v>
          </cell>
          <cell r="D668">
            <v>168.6</v>
          </cell>
        </row>
        <row r="669">
          <cell r="A669" t="str">
            <v>080159</v>
          </cell>
          <cell r="B669" t="str">
            <v>COLUNA FIXA OU MOVEL PARA PORTAS OU GRADES DE ENROLAR</v>
          </cell>
          <cell r="C669" t="str">
            <v>M</v>
          </cell>
          <cell r="D669">
            <v>104.46</v>
          </cell>
        </row>
        <row r="670">
          <cell r="A670" t="str">
            <v>080160</v>
          </cell>
          <cell r="B670" t="str">
            <v>PORTA PANTOGRAFICA,EM PERFIS"U"LAMINADOS</v>
          </cell>
          <cell r="C670" t="str">
            <v>M2</v>
          </cell>
          <cell r="D670">
            <v>279.3</v>
          </cell>
        </row>
        <row r="671">
          <cell r="A671" t="str">
            <v>080170</v>
          </cell>
          <cell r="B671" t="str">
            <v>EF01 - BATENTE ESPECIAL DE PERFIL CHAPA DOBRADA N. 14</v>
          </cell>
          <cell r="C671" t="str">
            <v>M</v>
          </cell>
          <cell r="D671">
            <v>31.78</v>
          </cell>
        </row>
        <row r="672">
          <cell r="A672" t="str">
            <v>080171</v>
          </cell>
          <cell r="B672" t="str">
            <v>EF 02 BATENTE ESPECIAL EM PERFIL EM CHAPA DOBRADA Nº14</v>
          </cell>
          <cell r="C672" t="str">
            <v>M</v>
          </cell>
          <cell r="D672">
            <v>31.78</v>
          </cell>
        </row>
        <row r="673">
          <cell r="A673" t="str">
            <v>080174</v>
          </cell>
          <cell r="B673" t="str">
            <v>EF03 BATENTE EM PERFIL DE CHAPA DOBRADA Nº20 1FL S/BANDEIRA</v>
          </cell>
          <cell r="C673" t="str">
            <v>JG</v>
          </cell>
          <cell r="D673">
            <v>38.51</v>
          </cell>
        </row>
        <row r="674">
          <cell r="A674" t="str">
            <v>080175</v>
          </cell>
          <cell r="B674" t="str">
            <v>EF04 BATENTE EM PERFIL DE CHAPA Nº20 2FL S/BANDEIRA</v>
          </cell>
          <cell r="C674" t="str">
            <v>JG</v>
          </cell>
          <cell r="D674">
            <v>41.54</v>
          </cell>
        </row>
        <row r="675">
          <cell r="A675" t="str">
            <v>080176</v>
          </cell>
          <cell r="B675" t="str">
            <v>EF05 BATENTE EM PERFIL DE CHAPA DOBRADA Nº20 1 OU 2 FL C/BANDEIRA</v>
          </cell>
          <cell r="C675" t="str">
            <v>JG</v>
          </cell>
          <cell r="D675">
            <v>46.49</v>
          </cell>
        </row>
        <row r="676">
          <cell r="A676" t="str">
            <v>080180</v>
          </cell>
          <cell r="B676" t="str">
            <v>BATENTE DE ALUMINIO P/ DIVISORIA DE GRANILITE</v>
          </cell>
          <cell r="C676" t="str">
            <v>JG</v>
          </cell>
          <cell r="D676">
            <v>81.64</v>
          </cell>
        </row>
        <row r="677">
          <cell r="A677" t="str">
            <v>080186</v>
          </cell>
          <cell r="B677" t="str">
            <v>EP.14/16 BANDEIRA FIXA EM Fº PERF. C/ SUBDIVISOES P/ VIDRO</v>
          </cell>
          <cell r="C677" t="str">
            <v>M2</v>
          </cell>
          <cell r="D677">
            <v>58.41</v>
          </cell>
        </row>
        <row r="678">
          <cell r="A678" t="str">
            <v>080188</v>
          </cell>
          <cell r="B678" t="str">
            <v>EF.09/11 BANDEIRA FIXA EM PERFIL DE CHAPA DOBRADA P/ VIDRO</v>
          </cell>
          <cell r="C678" t="str">
            <v>M2</v>
          </cell>
          <cell r="D678">
            <v>58.41</v>
          </cell>
        </row>
        <row r="679">
          <cell r="A679" t="str">
            <v>080191</v>
          </cell>
          <cell r="B679" t="str">
            <v>EA 06/08 BANDEIRA FIXA ALUMINIO ANODIZADO P/ VIDRO</v>
          </cell>
          <cell r="C679" t="str">
            <v>M2</v>
          </cell>
          <cell r="D679">
            <v>130.11000000000001</v>
          </cell>
        </row>
        <row r="680">
          <cell r="A680" t="str">
            <v>080200</v>
          </cell>
          <cell r="B680" t="str">
            <v>CAIXILHOS</v>
          </cell>
          <cell r="D680" t="str">
            <v xml:space="preserve"> R$-   </v>
          </cell>
        </row>
        <row r="681">
          <cell r="A681" t="str">
            <v>080201</v>
          </cell>
          <cell r="B681" t="str">
            <v>CP.01 - CAIXILHO EM FERRO PERFILADO - FIXO,SEM VENTILACAO PERMANENTE</v>
          </cell>
          <cell r="C681" t="str">
            <v>M2</v>
          </cell>
          <cell r="D681">
            <v>58.41</v>
          </cell>
        </row>
        <row r="682">
          <cell r="A682" t="str">
            <v>080203</v>
          </cell>
          <cell r="B682" t="str">
            <v>CP.03 - CAIXILHO EM FERRO PERFILADO - FIXO,COM VENTILACAO PERMANENTE</v>
          </cell>
          <cell r="C682" t="str">
            <v>M2</v>
          </cell>
          <cell r="D682">
            <v>58.41</v>
          </cell>
        </row>
        <row r="683">
          <cell r="A683" t="str">
            <v>080205</v>
          </cell>
          <cell r="B683" t="str">
            <v>CP.05 - CAIXILHO EM FERRO PERFILADO - PIVOTANTE</v>
          </cell>
          <cell r="C683" t="str">
            <v>M2</v>
          </cell>
          <cell r="D683">
            <v>111.58</v>
          </cell>
        </row>
        <row r="684">
          <cell r="A684" t="str">
            <v>080209</v>
          </cell>
          <cell r="B684" t="str">
            <v>CP.09 - CAIXILHO EM FERRO PERFILADO - MAXIMAR</v>
          </cell>
          <cell r="C684" t="str">
            <v>M2</v>
          </cell>
          <cell r="D684">
            <v>114.01</v>
          </cell>
        </row>
        <row r="685">
          <cell r="A685" t="str">
            <v>080213</v>
          </cell>
          <cell r="B685" t="str">
            <v>CP.22/23 - CAIXILHO EM FERRO PERFILADO - BASCULANTE</v>
          </cell>
          <cell r="C685" t="str">
            <v>M2</v>
          </cell>
          <cell r="D685">
            <v>86.91</v>
          </cell>
        </row>
        <row r="686">
          <cell r="A686" t="str">
            <v>080217</v>
          </cell>
          <cell r="B686" t="str">
            <v>CP.17 - CAIXILHO EM FERRO PERFILADO - DE CORRER</v>
          </cell>
          <cell r="C686" t="str">
            <v>M2</v>
          </cell>
          <cell r="D686">
            <v>89.67</v>
          </cell>
        </row>
        <row r="687">
          <cell r="A687" t="str">
            <v>080226</v>
          </cell>
          <cell r="B687" t="str">
            <v>CF.02 - CAIXILHO EM PERFIL DE CHAPA DOBRADA - FIXO,S/VENT.PERMANENTE</v>
          </cell>
          <cell r="C687" t="str">
            <v>M2</v>
          </cell>
          <cell r="D687">
            <v>58.41</v>
          </cell>
        </row>
        <row r="688">
          <cell r="A688" t="str">
            <v>080228</v>
          </cell>
          <cell r="B688" t="str">
            <v>CF.04 - CAIXILHO EM PERFIL DE CHAPA DOBRADA - FIXO,C/VENT.PERMANENTE</v>
          </cell>
          <cell r="C688" t="str">
            <v>M2</v>
          </cell>
          <cell r="D688">
            <v>58.41</v>
          </cell>
        </row>
        <row r="689">
          <cell r="A689" t="str">
            <v>080229</v>
          </cell>
          <cell r="B689" t="str">
            <v>CF.05 - CAIXILHO EM PERFIL DE CHAPA DOBRADA - PIVOTANTE</v>
          </cell>
          <cell r="C689" t="str">
            <v>M2</v>
          </cell>
          <cell r="D689">
            <v>111.58</v>
          </cell>
        </row>
        <row r="690">
          <cell r="A690" t="str">
            <v>080233</v>
          </cell>
          <cell r="B690" t="str">
            <v>CF.09 - CAIXILHO EM PERFIL DE CHAPA DOBRADA - MAXIMAR</v>
          </cell>
          <cell r="C690" t="str">
            <v>M2</v>
          </cell>
          <cell r="D690">
            <v>114.01</v>
          </cell>
        </row>
        <row r="691">
          <cell r="A691" t="str">
            <v>080237</v>
          </cell>
          <cell r="B691" t="str">
            <v>CF.13 - CAIXILHO EM PERFIL DE CHAPA DOBRADA - BASCULANTE</v>
          </cell>
          <cell r="C691" t="str">
            <v>M2</v>
          </cell>
          <cell r="D691">
            <v>86.91</v>
          </cell>
        </row>
        <row r="692">
          <cell r="A692" t="str">
            <v>080241</v>
          </cell>
          <cell r="B692" t="str">
            <v>CF.17 - CAIXILHO EM PERFIL DE CHAPA DOBRADA - DE CORRER</v>
          </cell>
          <cell r="C692" t="str">
            <v>M2</v>
          </cell>
          <cell r="D692">
            <v>89.67</v>
          </cell>
        </row>
        <row r="693">
          <cell r="A693" t="str">
            <v>080243</v>
          </cell>
          <cell r="B693" t="str">
            <v>CF 19 CAIXILHO EM PERFIL DE CH. DOBRADA, VENEZIANA, FIXO COM V.P</v>
          </cell>
          <cell r="C693" t="str">
            <v>M2</v>
          </cell>
          <cell r="D693">
            <v>111.58</v>
          </cell>
        </row>
        <row r="694">
          <cell r="A694" t="str">
            <v>080244</v>
          </cell>
          <cell r="B694" t="str">
            <v>CF 20 CAIXILHO EM PERFIL DE CHAPA DOBRADA, VENEZIANA, DE CORRER</v>
          </cell>
          <cell r="C694" t="str">
            <v>M2</v>
          </cell>
          <cell r="D694">
            <v>114.01</v>
          </cell>
        </row>
        <row r="695">
          <cell r="A695" t="str">
            <v>080251</v>
          </cell>
          <cell r="B695" t="str">
            <v>CA.02 - CAIXILHO EM ALUMINIO ANODIZADO - FIXO,SEM VENTIL.PERMANENTE</v>
          </cell>
          <cell r="C695" t="str">
            <v>M2</v>
          </cell>
          <cell r="D695">
            <v>130.11000000000001</v>
          </cell>
        </row>
        <row r="696">
          <cell r="A696" t="str">
            <v>080253</v>
          </cell>
          <cell r="B696" t="str">
            <v>CA.04 - CAIXILHO EM ALUMINIO ANODIZADO - FIXO,COM VENTIL.PERMANENTE</v>
          </cell>
          <cell r="C696" t="str">
            <v>M2</v>
          </cell>
          <cell r="D696">
            <v>130.11000000000001</v>
          </cell>
        </row>
        <row r="697">
          <cell r="A697" t="str">
            <v>080254</v>
          </cell>
          <cell r="B697" t="str">
            <v>CA.05 - CAIXILHO EM ALUMINIO ANODIZADO - PIVOTANTE</v>
          </cell>
          <cell r="C697" t="str">
            <v>M2</v>
          </cell>
          <cell r="D697">
            <v>230.11</v>
          </cell>
        </row>
        <row r="698">
          <cell r="A698" t="str">
            <v>080258</v>
          </cell>
          <cell r="B698" t="str">
            <v>CA.09 - CAIXILHO EM ALUMINIO ANODIZADO - MAXIMAR</v>
          </cell>
          <cell r="C698" t="str">
            <v>M2</v>
          </cell>
          <cell r="D698">
            <v>230.11</v>
          </cell>
        </row>
        <row r="699">
          <cell r="A699" t="str">
            <v>080262</v>
          </cell>
          <cell r="B699" t="str">
            <v>CA.13 - CAIXILHO EM ALUMINIO ANODIZADO - BASCULANTE</v>
          </cell>
          <cell r="C699" t="str">
            <v>M2</v>
          </cell>
          <cell r="D699">
            <v>194.11</v>
          </cell>
        </row>
        <row r="700">
          <cell r="A700" t="str">
            <v>080266</v>
          </cell>
          <cell r="B700" t="str">
            <v>CA.17 - CAIXILHO EM ALUMINIO ANODIZADO - DE CORRER</v>
          </cell>
          <cell r="C700" t="str">
            <v>M2</v>
          </cell>
          <cell r="D700">
            <v>123.72</v>
          </cell>
        </row>
        <row r="701">
          <cell r="A701" t="str">
            <v>080272</v>
          </cell>
          <cell r="B701" t="str">
            <v>GRADE DE PROTECAO DE ALUMINIO</v>
          </cell>
          <cell r="C701" t="str">
            <v>M2</v>
          </cell>
          <cell r="D701">
            <v>143.53</v>
          </cell>
        </row>
        <row r="702">
          <cell r="A702" t="str">
            <v>080274</v>
          </cell>
          <cell r="B702" t="str">
            <v>EP06 GRADE DE PROTECAO EM FERRO REDONDO</v>
          </cell>
          <cell r="C702" t="str">
            <v>M2</v>
          </cell>
          <cell r="D702">
            <v>103.74</v>
          </cell>
        </row>
        <row r="703">
          <cell r="A703" t="str">
            <v>080275</v>
          </cell>
          <cell r="B703" t="str">
            <v>EP.07 GRADE DE PROTECAO EM FERRO CHATO</v>
          </cell>
          <cell r="C703" t="str">
            <v>M2</v>
          </cell>
          <cell r="D703">
            <v>107.19</v>
          </cell>
        </row>
        <row r="704">
          <cell r="A704" t="str">
            <v>080276</v>
          </cell>
          <cell r="B704" t="str">
            <v>GRADE DE PROT. EM FERRO GALV. ELETROFUND. 25X2MM, MALHA 62X132MM</v>
          </cell>
          <cell r="C704" t="str">
            <v>M2</v>
          </cell>
          <cell r="D704">
            <v>45.08</v>
          </cell>
        </row>
        <row r="705">
          <cell r="A705" t="str">
            <v>080280</v>
          </cell>
          <cell r="B705" t="str">
            <v>TELA DE PROTECAO EM ARAME N.12,MALHA DE 1/2" - INCLUSIVE REQUADRO</v>
          </cell>
          <cell r="C705" t="str">
            <v>M2</v>
          </cell>
          <cell r="D705">
            <v>41.46</v>
          </cell>
        </row>
        <row r="706">
          <cell r="A706" t="str">
            <v>080281</v>
          </cell>
          <cell r="B706" t="str">
            <v>EP 11 TELA MOSQUITEIRO EM ARAME GALV MALHA 14, FIO 28 INCL. REQUAD</v>
          </cell>
          <cell r="C706" t="str">
            <v>M2</v>
          </cell>
          <cell r="D706">
            <v>39.909999999999997</v>
          </cell>
        </row>
        <row r="707">
          <cell r="A707" t="str">
            <v>080298</v>
          </cell>
          <cell r="B707" t="str">
            <v>GALVANIZACAO ELETROLITICA</v>
          </cell>
          <cell r="C707" t="str">
            <v>KG</v>
          </cell>
          <cell r="D707">
            <v>0.69</v>
          </cell>
        </row>
        <row r="708">
          <cell r="A708" t="str">
            <v>080300</v>
          </cell>
          <cell r="B708" t="str">
            <v>PORTAS ESPECIAIS</v>
          </cell>
          <cell r="D708" t="str">
            <v xml:space="preserve"> R$-   </v>
          </cell>
        </row>
        <row r="709">
          <cell r="A709" t="str">
            <v>080301</v>
          </cell>
          <cell r="B709" t="str">
            <v>PP.47 PORTA EM FERRO PERF. C/ CHAPA P/ ENTRADA DE AGUA OU GAS ENC.</v>
          </cell>
          <cell r="C709" t="str">
            <v>M2</v>
          </cell>
          <cell r="D709">
            <v>53.09</v>
          </cell>
        </row>
        <row r="710">
          <cell r="A710" t="str">
            <v>080305</v>
          </cell>
          <cell r="B710" t="str">
            <v>PP.35-PORTA EM FERRO PERFILADO C/CHAPA P/ABRIGO DE LIXO</v>
          </cell>
          <cell r="C710" t="str">
            <v>M2</v>
          </cell>
          <cell r="D710">
            <v>90.22</v>
          </cell>
        </row>
        <row r="711">
          <cell r="A711" t="str">
            <v>080306</v>
          </cell>
          <cell r="B711" t="str">
            <v>PP.36-PORTA EM FERRO PERFILADO C/TELA P/ABRIGO DE GAS</v>
          </cell>
          <cell r="C711" t="str">
            <v>M2</v>
          </cell>
          <cell r="D711">
            <v>93.68</v>
          </cell>
        </row>
        <row r="712">
          <cell r="A712" t="str">
            <v>080311</v>
          </cell>
          <cell r="B712" t="str">
            <v>PP 48 PORTA EM FERRO PERFILADO COM CHAPA P/ PASSA-PRATOS</v>
          </cell>
          <cell r="C712" t="str">
            <v>M2</v>
          </cell>
          <cell r="D712">
            <v>100.47</v>
          </cell>
        </row>
        <row r="713">
          <cell r="A713" t="str">
            <v>080320</v>
          </cell>
          <cell r="B713" t="str">
            <v>PP.50 ALCAPAO EM FERRO PERFILADO COM CHAPA</v>
          </cell>
          <cell r="C713" t="str">
            <v>M2</v>
          </cell>
          <cell r="D713">
            <v>103.04</v>
          </cell>
        </row>
        <row r="714">
          <cell r="A714" t="str">
            <v>086000</v>
          </cell>
          <cell r="B714" t="str">
            <v>RETIRADAS</v>
          </cell>
          <cell r="D714" t="str">
            <v xml:space="preserve"> R$-   </v>
          </cell>
        </row>
        <row r="715">
          <cell r="A715" t="str">
            <v>086001</v>
          </cell>
          <cell r="B715" t="str">
            <v>RETIRADA DE ESQUADRIAS METALICAS EM GERAL,PORTAS OU CAIXILHOS</v>
          </cell>
          <cell r="C715" t="str">
            <v>M2</v>
          </cell>
          <cell r="D715">
            <v>5.61</v>
          </cell>
        </row>
        <row r="716">
          <cell r="A716" t="str">
            <v>086005</v>
          </cell>
          <cell r="B716" t="str">
            <v>RETIRADA DE BATENTES METALICOS</v>
          </cell>
          <cell r="C716" t="str">
            <v>UN</v>
          </cell>
          <cell r="D716">
            <v>9.64</v>
          </cell>
        </row>
        <row r="717">
          <cell r="A717" t="str">
            <v>086020</v>
          </cell>
          <cell r="B717" t="str">
            <v>RETIRADA DE BRACO DE ALAVANCA</v>
          </cell>
          <cell r="C717" t="str">
            <v>UN</v>
          </cell>
          <cell r="D717">
            <v>2.2200000000000002</v>
          </cell>
        </row>
        <row r="718">
          <cell r="A718" t="str">
            <v>086021</v>
          </cell>
          <cell r="B718" t="str">
            <v>RETIRADA DE ALAVANCA</v>
          </cell>
          <cell r="C718" t="str">
            <v>UN</v>
          </cell>
          <cell r="D718">
            <v>1.76</v>
          </cell>
        </row>
        <row r="719">
          <cell r="A719" t="str">
            <v>086022</v>
          </cell>
          <cell r="B719" t="str">
            <v>RETIRADA DE PUXADOR DE ENGATE,PARA CAIXILHOS DE CORRER</v>
          </cell>
          <cell r="C719" t="str">
            <v>UN</v>
          </cell>
          <cell r="D719">
            <v>0.61</v>
          </cell>
        </row>
        <row r="720">
          <cell r="A720" t="str">
            <v>087000</v>
          </cell>
          <cell r="B720" t="str">
            <v>RECOLOCACOES</v>
          </cell>
          <cell r="D720" t="str">
            <v xml:space="preserve"> R$-   </v>
          </cell>
        </row>
        <row r="721">
          <cell r="A721" t="str">
            <v>087001</v>
          </cell>
          <cell r="B721" t="str">
            <v>RECOLOCACAO DE ESQUADRIAS METALICAS EM GERAL,PORTAS OU CAIXILHOS</v>
          </cell>
          <cell r="C721" t="str">
            <v>M2</v>
          </cell>
          <cell r="D721">
            <v>8.06</v>
          </cell>
        </row>
        <row r="722">
          <cell r="A722" t="str">
            <v>087005</v>
          </cell>
          <cell r="B722" t="str">
            <v>RECOLOCACAO DE BATENTES METALICOS</v>
          </cell>
          <cell r="C722" t="str">
            <v>UN</v>
          </cell>
          <cell r="D722">
            <v>10.46</v>
          </cell>
        </row>
        <row r="723">
          <cell r="A723" t="str">
            <v>087020</v>
          </cell>
          <cell r="B723" t="str">
            <v>RECOLOCACAO DE BRACO DE ALAVANCA</v>
          </cell>
          <cell r="C723" t="str">
            <v>M</v>
          </cell>
          <cell r="D723">
            <v>5.31</v>
          </cell>
        </row>
        <row r="724">
          <cell r="A724" t="str">
            <v>087021</v>
          </cell>
          <cell r="B724" t="str">
            <v>RECOLOCACAO DE ALAVANCA</v>
          </cell>
          <cell r="C724" t="str">
            <v>UN</v>
          </cell>
          <cell r="D724">
            <v>4.87</v>
          </cell>
        </row>
        <row r="725">
          <cell r="A725" t="str">
            <v>087022</v>
          </cell>
          <cell r="B725" t="str">
            <v>RECOLOCACAO DE PUXADOR DE ENGATE,PARA CAIXILHOS DE CORRER</v>
          </cell>
          <cell r="C725" t="str">
            <v>UN</v>
          </cell>
          <cell r="D725">
            <v>0.87</v>
          </cell>
        </row>
        <row r="726">
          <cell r="A726" t="str">
            <v>088000</v>
          </cell>
          <cell r="B726" t="str">
            <v>SERVICOS PARCIAIS</v>
          </cell>
          <cell r="D726" t="str">
            <v xml:space="preserve"> R$-   </v>
          </cell>
        </row>
        <row r="727">
          <cell r="A727" t="str">
            <v>088020</v>
          </cell>
          <cell r="B727" t="str">
            <v>BRACO DE ALAVANCA EM FERRO CHATO</v>
          </cell>
          <cell r="C727" t="str">
            <v>M</v>
          </cell>
          <cell r="D727">
            <v>6.41</v>
          </cell>
        </row>
        <row r="728">
          <cell r="A728" t="str">
            <v>088021</v>
          </cell>
          <cell r="B728" t="str">
            <v>ALAVANCA EM METAL CROMADO,PARA CAIXILHOS BASCULANTES</v>
          </cell>
          <cell r="C728" t="str">
            <v>UN</v>
          </cell>
          <cell r="D728">
            <v>8.7200000000000006</v>
          </cell>
        </row>
        <row r="729">
          <cell r="A729" t="str">
            <v>088022</v>
          </cell>
          <cell r="B729" t="str">
            <v>PUXADOR DE ENGATE EM METAL CROMADO,PARA CAIXILHOS DE CORRER</v>
          </cell>
          <cell r="C729" t="str">
            <v>UN</v>
          </cell>
          <cell r="D729">
            <v>19.87</v>
          </cell>
        </row>
        <row r="730">
          <cell r="A730" t="str">
            <v>088049</v>
          </cell>
          <cell r="B730" t="str">
            <v>LUBRIFICACAO DE CAIXILHOS E TROCA DE REBITES</v>
          </cell>
          <cell r="C730" t="str">
            <v>M2</v>
          </cell>
          <cell r="D730">
            <v>1.2</v>
          </cell>
        </row>
        <row r="731">
          <cell r="A731" t="str">
            <v>088050</v>
          </cell>
          <cell r="B731" t="str">
            <v>FERRO TRABALHADO - CAIXILHOS E PEQUENAS PECAS DE SERRALHERIA</v>
          </cell>
          <cell r="C731" t="str">
            <v>KG</v>
          </cell>
          <cell r="D731">
            <v>3.3</v>
          </cell>
        </row>
        <row r="732">
          <cell r="A732" t="str">
            <v>088051</v>
          </cell>
          <cell r="B732" t="str">
            <v>ALUMINIO EXTRUDADO TRABALHADO - CAIXILHOS E PEQUENAS PECAS DE SERR</v>
          </cell>
          <cell r="C732" t="str">
            <v>KG</v>
          </cell>
          <cell r="D732">
            <v>19.95</v>
          </cell>
        </row>
        <row r="733">
          <cell r="A733" t="str">
            <v>088060</v>
          </cell>
          <cell r="B733" t="str">
            <v>BRACO DE ALAVANCA EM ALUMINIO ANODIZADO</v>
          </cell>
          <cell r="C733" t="str">
            <v>M</v>
          </cell>
          <cell r="D733">
            <v>8.56</v>
          </cell>
        </row>
        <row r="734">
          <cell r="A734" t="str">
            <v>088062</v>
          </cell>
          <cell r="B734" t="str">
            <v>PUXADOR DE ENGATE EM ALUMINIO ANODIZADO,PARA CAIXILHOS DE CORRER</v>
          </cell>
          <cell r="C734" t="str">
            <v>UN</v>
          </cell>
          <cell r="D734">
            <v>3.27</v>
          </cell>
        </row>
        <row r="735">
          <cell r="A735" t="str">
            <v>090000</v>
          </cell>
          <cell r="B735" t="str">
            <v>INSTALACOES ELETRICAS</v>
          </cell>
          <cell r="D735" t="str">
            <v xml:space="preserve"> R$-   </v>
          </cell>
        </row>
        <row r="736">
          <cell r="A736" t="str">
            <v>090100</v>
          </cell>
          <cell r="B736" t="str">
            <v>ENTRADA DE ENERGIA E TELEFONE</v>
          </cell>
          <cell r="D736" t="str">
            <v xml:space="preserve"> R$-   </v>
          </cell>
        </row>
        <row r="737">
          <cell r="A737" t="str">
            <v>090150</v>
          </cell>
          <cell r="B737" t="str">
            <v>ENTRADA AEREA DE ENERGIA - 5KVA</v>
          </cell>
          <cell r="C737" t="str">
            <v>UN</v>
          </cell>
          <cell r="D737">
            <v>731.29</v>
          </cell>
        </row>
        <row r="738">
          <cell r="A738" t="str">
            <v>090152</v>
          </cell>
          <cell r="B738" t="str">
            <v>ENTRADA AEREA DE ENERGIA E TELEFONE - 6 A 12KVA</v>
          </cell>
          <cell r="C738" t="str">
            <v>UN</v>
          </cell>
          <cell r="D738">
            <v>849.26</v>
          </cell>
        </row>
        <row r="739">
          <cell r="A739" t="str">
            <v>090153</v>
          </cell>
          <cell r="B739" t="str">
            <v>ENTRADA AEREA DE ENERGIA E TELEFONE - 13 A 16KVA</v>
          </cell>
          <cell r="C739" t="str">
            <v>UN</v>
          </cell>
          <cell r="D739">
            <v>867.37</v>
          </cell>
        </row>
        <row r="740">
          <cell r="A740" t="str">
            <v>090154</v>
          </cell>
          <cell r="B740" t="str">
            <v>ENTRADA AEREA DE ENERGIA E TELEFONE - 17 A 20KVA</v>
          </cell>
          <cell r="C740" t="str">
            <v>UN</v>
          </cell>
          <cell r="D740">
            <v>941.66</v>
          </cell>
        </row>
        <row r="741">
          <cell r="A741" t="str">
            <v>090155</v>
          </cell>
          <cell r="B741" t="str">
            <v>ENTRADA AEREA DE ENERGIA E TELEFONE - 21 A 23KVA</v>
          </cell>
          <cell r="C741" t="str">
            <v>UN</v>
          </cell>
          <cell r="D741">
            <v>968.38</v>
          </cell>
        </row>
        <row r="742">
          <cell r="A742" t="str">
            <v>090156</v>
          </cell>
          <cell r="B742" t="str">
            <v>ENTRADA AEREA DE ENERGIA E TELEFONE - 24 A 30KVA</v>
          </cell>
          <cell r="C742" t="str">
            <v>UN</v>
          </cell>
          <cell r="D742">
            <v>1243.48</v>
          </cell>
        </row>
        <row r="743">
          <cell r="A743" t="str">
            <v>090157</v>
          </cell>
          <cell r="B743" t="str">
            <v>ENTRADA AEREA DE ENERGIA E TELEFONE - 31 A 39KVA</v>
          </cell>
          <cell r="C743" t="str">
            <v>UN</v>
          </cell>
          <cell r="D743">
            <v>1351.04</v>
          </cell>
        </row>
        <row r="744">
          <cell r="A744" t="str">
            <v>090158</v>
          </cell>
          <cell r="B744" t="str">
            <v>ENTRADA AEREA DE ENERGIA E TELEFONE - 40 A 47KVA</v>
          </cell>
          <cell r="C744" t="str">
            <v>UN</v>
          </cell>
          <cell r="D744">
            <v>1481.71</v>
          </cell>
        </row>
        <row r="745">
          <cell r="A745" t="str">
            <v>090159</v>
          </cell>
          <cell r="B745" t="str">
            <v>ENTRADA AEREA DE ENERGIA E TELEFONE - 48 A 54KVA</v>
          </cell>
          <cell r="C745" t="str">
            <v>UN</v>
          </cell>
          <cell r="D745">
            <v>1915.39</v>
          </cell>
        </row>
        <row r="746">
          <cell r="A746" t="str">
            <v>090160</v>
          </cell>
          <cell r="B746" t="str">
            <v>ENTRADA AEREA DE ENERGIA E TELEFONE - 55 A 62KVA</v>
          </cell>
          <cell r="C746" t="str">
            <v>UN</v>
          </cell>
          <cell r="D746">
            <v>2014.27</v>
          </cell>
        </row>
        <row r="747">
          <cell r="A747" t="str">
            <v>090161</v>
          </cell>
          <cell r="B747" t="str">
            <v>ENTRADA AEREA DE ENERGIA E TELEFONE - 63 A 70KVA</v>
          </cell>
          <cell r="C747" t="str">
            <v>UN</v>
          </cell>
          <cell r="D747">
            <v>2191.4299999999998</v>
          </cell>
        </row>
        <row r="748">
          <cell r="A748" t="str">
            <v>090162</v>
          </cell>
          <cell r="B748" t="str">
            <v>ENTRADA AEREA DE ENERGIA E TELEFONE - 71 A 75KVA</v>
          </cell>
          <cell r="C748" t="str">
            <v>UN</v>
          </cell>
          <cell r="D748">
            <v>2428.88</v>
          </cell>
        </row>
        <row r="749">
          <cell r="A749" t="str">
            <v>090190</v>
          </cell>
          <cell r="B749" t="str">
            <v>ENTRADA AEREA DE TELEFONE</v>
          </cell>
          <cell r="C749" t="str">
            <v>UN</v>
          </cell>
          <cell r="D749">
            <v>209.91</v>
          </cell>
        </row>
        <row r="750">
          <cell r="A750" t="str">
            <v>090200</v>
          </cell>
          <cell r="B750" t="str">
            <v>ELETRODUTOS - BT</v>
          </cell>
          <cell r="D750" t="str">
            <v xml:space="preserve"> R$-   </v>
          </cell>
        </row>
        <row r="751">
          <cell r="A751" t="str">
            <v>090201</v>
          </cell>
          <cell r="B751" t="str">
            <v>ELETRODUTO DE PVC RIGIDO,ROSCAVEL - 20MM (1/2")</v>
          </cell>
          <cell r="C751" t="str">
            <v>M</v>
          </cell>
          <cell r="D751">
            <v>3.82</v>
          </cell>
        </row>
        <row r="752">
          <cell r="A752" t="str">
            <v>090202</v>
          </cell>
          <cell r="B752" t="str">
            <v>ELETRODUTO DE PVC RIGIDO,ROSCAVEL - 25MM (3/4")</v>
          </cell>
          <cell r="C752" t="str">
            <v>M</v>
          </cell>
          <cell r="D752">
            <v>4.92</v>
          </cell>
        </row>
        <row r="753">
          <cell r="A753" t="str">
            <v>090203</v>
          </cell>
          <cell r="B753" t="str">
            <v>ELETRODUTO DE PVC RIGIDO,ROSCAVEL - 32MM (1")</v>
          </cell>
          <cell r="C753" t="str">
            <v>M</v>
          </cell>
          <cell r="D753">
            <v>6.15</v>
          </cell>
        </row>
        <row r="754">
          <cell r="A754" t="str">
            <v>090204</v>
          </cell>
          <cell r="B754" t="str">
            <v>ELETRODUTO DE PVC RIGIDO,ROSCAVEL - 40MM (1 1/4")</v>
          </cell>
          <cell r="C754" t="str">
            <v>M</v>
          </cell>
          <cell r="D754">
            <v>7.48</v>
          </cell>
        </row>
        <row r="755">
          <cell r="A755" t="str">
            <v>090205</v>
          </cell>
          <cell r="B755" t="str">
            <v>ELETRODUTO DE PVC RIGIDO,ROSCAVEL - 50MM (1 1/2")</v>
          </cell>
          <cell r="C755" t="str">
            <v>M</v>
          </cell>
          <cell r="D755">
            <v>8.75</v>
          </cell>
        </row>
        <row r="756">
          <cell r="A756" t="str">
            <v>090206</v>
          </cell>
          <cell r="B756" t="str">
            <v>ELETRODUTO DE PVC RIGIDO,ROSCAVEL - 60MM (2")</v>
          </cell>
          <cell r="C756" t="str">
            <v>M</v>
          </cell>
          <cell r="D756">
            <v>10.25</v>
          </cell>
        </row>
        <row r="757">
          <cell r="A757" t="str">
            <v>090207</v>
          </cell>
          <cell r="B757" t="str">
            <v>ELETRODUTO DE PVC RIGIDO,ROSCAVEL - 75MM (2 1/2")</v>
          </cell>
          <cell r="C757" t="str">
            <v>M</v>
          </cell>
          <cell r="D757">
            <v>14.29</v>
          </cell>
        </row>
        <row r="758">
          <cell r="A758" t="str">
            <v>090208</v>
          </cell>
          <cell r="B758" t="str">
            <v>ELETRODUTO DE PVC RIGIDO,ROSCAVEL - 85MM (3")</v>
          </cell>
          <cell r="C758" t="str">
            <v>M</v>
          </cell>
          <cell r="D758">
            <v>16.27</v>
          </cell>
        </row>
        <row r="759">
          <cell r="A759" t="str">
            <v>090209</v>
          </cell>
          <cell r="B759" t="str">
            <v>ELETRODUTO DE PVC RIGIDO,ROSCAVEL - 110MM (4")</v>
          </cell>
          <cell r="C759" t="str">
            <v>M</v>
          </cell>
          <cell r="D759">
            <v>22.18</v>
          </cell>
        </row>
        <row r="760">
          <cell r="A760" t="str">
            <v>090210</v>
          </cell>
          <cell r="B760" t="str">
            <v>ELETRODUTO DE ACO GALVANIZADO,TIPO LEVE I - 1/2"</v>
          </cell>
          <cell r="C760" t="str">
            <v>M</v>
          </cell>
          <cell r="D760">
            <v>5.68</v>
          </cell>
        </row>
        <row r="761">
          <cell r="A761" t="str">
            <v>090211</v>
          </cell>
          <cell r="B761" t="str">
            <v>ELETRODUTO DE ACO GALVANIZADO,TIPO LEVE I - 3/4"</v>
          </cell>
          <cell r="C761" t="str">
            <v>M</v>
          </cell>
          <cell r="D761">
            <v>6.79</v>
          </cell>
        </row>
        <row r="762">
          <cell r="A762" t="str">
            <v>090212</v>
          </cell>
          <cell r="B762" t="str">
            <v>ELETRODUTO DE ACO GALVANIZADO,TIPO LEVE I - 1"</v>
          </cell>
          <cell r="C762" t="str">
            <v>M</v>
          </cell>
          <cell r="D762">
            <v>8.15</v>
          </cell>
        </row>
        <row r="763">
          <cell r="A763" t="str">
            <v>090213</v>
          </cell>
          <cell r="B763" t="str">
            <v>ELETRODUTO DE ACO GALVANIZADO,TIPO LEVE I - 1 1/4"</v>
          </cell>
          <cell r="C763" t="str">
            <v>M</v>
          </cell>
          <cell r="D763">
            <v>10.17</v>
          </cell>
        </row>
        <row r="764">
          <cell r="A764" t="str">
            <v>090214</v>
          </cell>
          <cell r="B764" t="str">
            <v>ELETRODUTO DE ACO GALVANIZADO,TIPO LEVE I - 1 1/2"</v>
          </cell>
          <cell r="C764" t="str">
            <v>M</v>
          </cell>
          <cell r="D764">
            <v>11.96</v>
          </cell>
        </row>
        <row r="765">
          <cell r="A765" t="str">
            <v>090215</v>
          </cell>
          <cell r="B765" t="str">
            <v>ELETRODUTO DE ACO GALVANIZADO,TIPO LEVE I - 2"</v>
          </cell>
          <cell r="C765" t="str">
            <v>M</v>
          </cell>
          <cell r="D765">
            <v>14.16</v>
          </cell>
        </row>
        <row r="766">
          <cell r="A766" t="str">
            <v>090216</v>
          </cell>
          <cell r="B766" t="str">
            <v>ELETRODUTO DE ACO GALVANIZADO,TIPO LEVE I - 2 1/2"</v>
          </cell>
          <cell r="C766" t="str">
            <v>M</v>
          </cell>
          <cell r="D766">
            <v>19.41</v>
          </cell>
        </row>
        <row r="767">
          <cell r="A767" t="str">
            <v>090217</v>
          </cell>
          <cell r="B767" t="str">
            <v>ELETRODUTO DE ACO GALVANIZADO,TIPO LEVE I - 3"</v>
          </cell>
          <cell r="C767" t="str">
            <v>M</v>
          </cell>
          <cell r="D767">
            <v>24.59</v>
          </cell>
        </row>
        <row r="768">
          <cell r="A768" t="str">
            <v>090218</v>
          </cell>
          <cell r="B768" t="str">
            <v>ELETRODUTO DE ACO GALVANIZADO,TIPO LEVE I - 3 1/2"</v>
          </cell>
          <cell r="C768" t="str">
            <v>M</v>
          </cell>
          <cell r="D768">
            <v>28.81</v>
          </cell>
        </row>
        <row r="769">
          <cell r="A769" t="str">
            <v>090219</v>
          </cell>
          <cell r="B769" t="str">
            <v>ELETRODUTO DE ACO GALVANIZADO,TIPO LEVE I - 4"</v>
          </cell>
          <cell r="C769" t="str">
            <v>M</v>
          </cell>
          <cell r="D769">
            <v>32.25</v>
          </cell>
        </row>
        <row r="770">
          <cell r="A770" t="str">
            <v>090220</v>
          </cell>
          <cell r="B770" t="str">
            <v>ELETRODUTO DE ACO GALVANIZADO,TIPO LEVE II - 1/2"</v>
          </cell>
          <cell r="C770" t="str">
            <v>M</v>
          </cell>
          <cell r="D770">
            <v>5.62</v>
          </cell>
        </row>
        <row r="771">
          <cell r="A771" t="str">
            <v>090221</v>
          </cell>
          <cell r="B771" t="str">
            <v>ELETRODUTO DE ACO GALVANIZADO,TIPO LEVE II - 3/4"</v>
          </cell>
          <cell r="C771" t="str">
            <v>M</v>
          </cell>
          <cell r="D771">
            <v>6.87</v>
          </cell>
        </row>
        <row r="772">
          <cell r="A772" t="str">
            <v>090222</v>
          </cell>
          <cell r="B772" t="str">
            <v>ELETRODUTO DE ACO GALVANIZADO,TIPO LEVE II - 1"</v>
          </cell>
          <cell r="C772" t="str">
            <v>M</v>
          </cell>
          <cell r="D772">
            <v>8.18</v>
          </cell>
        </row>
        <row r="773">
          <cell r="A773" t="str">
            <v>090223</v>
          </cell>
          <cell r="B773" t="str">
            <v>ELETRODUTO DE ACO GALVANIZADO,TIPO LEVE II - 1 1/4"</v>
          </cell>
          <cell r="C773" t="str">
            <v>M</v>
          </cell>
          <cell r="D773">
            <v>10.75</v>
          </cell>
        </row>
        <row r="774">
          <cell r="A774" t="str">
            <v>090224</v>
          </cell>
          <cell r="B774" t="str">
            <v>ELETRODUTO DE ACO GALVANIZADO,TIPO LEVE II - 1 1/2"</v>
          </cell>
          <cell r="C774" t="str">
            <v>M</v>
          </cell>
          <cell r="D774">
            <v>12.24</v>
          </cell>
        </row>
        <row r="775">
          <cell r="A775" t="str">
            <v>090225</v>
          </cell>
          <cell r="B775" t="str">
            <v>ELETRODUTO DE ACO GALVANIZADO,TIPO LEVE II - 2"</v>
          </cell>
          <cell r="C775" t="str">
            <v>M</v>
          </cell>
          <cell r="D775">
            <v>14.2</v>
          </cell>
        </row>
        <row r="776">
          <cell r="A776" t="str">
            <v>090226</v>
          </cell>
          <cell r="B776" t="str">
            <v>ELETRODUTO DE ACO GALVANIZADO,TIPO LEVE II - 2 1/2"</v>
          </cell>
          <cell r="C776" t="str">
            <v>M</v>
          </cell>
          <cell r="D776">
            <v>20.43</v>
          </cell>
        </row>
        <row r="777">
          <cell r="A777" t="str">
            <v>090227</v>
          </cell>
          <cell r="B777" t="str">
            <v>ELETRODUTO DE ACO GALVANIZADO,TIPO LEVE II - 3"</v>
          </cell>
          <cell r="C777" t="str">
            <v>M</v>
          </cell>
          <cell r="D777">
            <v>25.15</v>
          </cell>
        </row>
        <row r="778">
          <cell r="A778" t="str">
            <v>090228</v>
          </cell>
          <cell r="B778" t="str">
            <v>ELETRODUTO DE ACO GALVANIZADO,TIPO LEVE II - 3 1/2"</v>
          </cell>
          <cell r="C778" t="str">
            <v>M</v>
          </cell>
          <cell r="D778">
            <v>29.02</v>
          </cell>
        </row>
        <row r="779">
          <cell r="A779" t="str">
            <v>090229</v>
          </cell>
          <cell r="B779" t="str">
            <v>ELETRODUTO DE ACO GALVANIZADO,TIPO LEVE II - 4"</v>
          </cell>
          <cell r="C779" t="str">
            <v>M</v>
          </cell>
          <cell r="D779">
            <v>32.130000000000003</v>
          </cell>
        </row>
        <row r="780">
          <cell r="A780" t="str">
            <v>090240</v>
          </cell>
          <cell r="B780" t="str">
            <v>ELETRODUTO DE ACO ESMALTADO,TIPO LEVE II - 1/2"</v>
          </cell>
          <cell r="C780" t="str">
            <v>M</v>
          </cell>
          <cell r="D780">
            <v>5.62</v>
          </cell>
        </row>
        <row r="781">
          <cell r="A781" t="str">
            <v>090241</v>
          </cell>
          <cell r="B781" t="str">
            <v>ELETRODUTO DE ACO ESMALTADO,TIPO LEVE II - 3/4"</v>
          </cell>
          <cell r="C781" t="str">
            <v>M</v>
          </cell>
          <cell r="D781">
            <v>6.78</v>
          </cell>
        </row>
        <row r="782">
          <cell r="A782" t="str">
            <v>090242</v>
          </cell>
          <cell r="B782" t="str">
            <v>ELETRODUTO DE ACO ESMALTADO,TIPO LEVE II - 1"</v>
          </cell>
          <cell r="C782" t="str">
            <v>M</v>
          </cell>
          <cell r="D782">
            <v>8.0299999999999994</v>
          </cell>
        </row>
        <row r="783">
          <cell r="A783" t="str">
            <v>090243</v>
          </cell>
          <cell r="B783" t="str">
            <v>ELETRODUTO DE ACO ESMALTADO,TIPO LEVE II - 1 1/4"</v>
          </cell>
          <cell r="C783" t="str">
            <v>M</v>
          </cell>
          <cell r="D783">
            <v>10.029999999999999</v>
          </cell>
        </row>
        <row r="784">
          <cell r="A784" t="str">
            <v>090244</v>
          </cell>
          <cell r="B784" t="str">
            <v>ELETRODUTO DE ACO ESMALTADO,TIPO LEVE II - 1 1/2"</v>
          </cell>
          <cell r="C784" t="str">
            <v>M</v>
          </cell>
          <cell r="D784">
            <v>11.66</v>
          </cell>
        </row>
        <row r="785">
          <cell r="A785" t="str">
            <v>090245</v>
          </cell>
          <cell r="B785" t="str">
            <v>ELETRODUTO DE ACO ESMALTADO,TIPO LEVE II - 2"</v>
          </cell>
          <cell r="C785" t="str">
            <v>M</v>
          </cell>
          <cell r="D785">
            <v>13.68</v>
          </cell>
        </row>
        <row r="786">
          <cell r="A786" t="str">
            <v>090246</v>
          </cell>
          <cell r="B786" t="str">
            <v>ELETRODUTO DE ACO ESMALTADO,TIPO LEVE II - 2 1/2"</v>
          </cell>
          <cell r="C786" t="str">
            <v>M</v>
          </cell>
          <cell r="D786">
            <v>19.010000000000002</v>
          </cell>
        </row>
        <row r="787">
          <cell r="A787" t="str">
            <v>090247</v>
          </cell>
          <cell r="B787" t="str">
            <v>ELETRODUTO DE ACO ESMALTADO,TIPO LEVE II - 3"</v>
          </cell>
          <cell r="C787" t="str">
            <v>M</v>
          </cell>
          <cell r="D787">
            <v>23.7</v>
          </cell>
        </row>
        <row r="788">
          <cell r="A788" t="str">
            <v>090248</v>
          </cell>
          <cell r="B788" t="str">
            <v>ELETRODUTO DE ACO ESMALTADO,TIPO LEVE II - 3 1/2"</v>
          </cell>
          <cell r="C788" t="str">
            <v>M</v>
          </cell>
          <cell r="D788">
            <v>28.4</v>
          </cell>
        </row>
        <row r="789">
          <cell r="A789" t="str">
            <v>090249</v>
          </cell>
          <cell r="B789" t="str">
            <v>ELETRODUTO DE ACO ESMALTADO,TIPO LEVE II - 4"</v>
          </cell>
          <cell r="C789" t="str">
            <v>M</v>
          </cell>
          <cell r="D789">
            <v>30.56</v>
          </cell>
        </row>
        <row r="790">
          <cell r="A790" t="str">
            <v>090250</v>
          </cell>
          <cell r="B790" t="str">
            <v>ELETRODUTO DE POLIETILENO FLEXIVEL ALTA RESISTENCIA - 2"</v>
          </cell>
          <cell r="C790" t="str">
            <v>M</v>
          </cell>
          <cell r="D790">
            <v>8.44</v>
          </cell>
        </row>
        <row r="791">
          <cell r="A791" t="str">
            <v>090251</v>
          </cell>
          <cell r="B791" t="str">
            <v>ELETRODUTO DE POLIETILENO FLEXIVEL ALTA RESISTENCIA - 3"</v>
          </cell>
          <cell r="C791" t="str">
            <v>M</v>
          </cell>
          <cell r="D791">
            <v>11.45</v>
          </cell>
        </row>
        <row r="792">
          <cell r="A792" t="str">
            <v>090252</v>
          </cell>
          <cell r="B792" t="str">
            <v>ELETRODUTO DE POLIETILENO FLEXIVEL ALTA RESISTENCIA - 4"</v>
          </cell>
          <cell r="C792" t="str">
            <v>M</v>
          </cell>
          <cell r="D792">
            <v>15.99</v>
          </cell>
        </row>
        <row r="793">
          <cell r="A793" t="str">
            <v>090261</v>
          </cell>
          <cell r="B793" t="str">
            <v>TUBO METALICO FLEXIVEL REVESTIDO COM PVC-3/4"</v>
          </cell>
          <cell r="C793" t="str">
            <v>M</v>
          </cell>
          <cell r="D793">
            <v>4.8899999999999997</v>
          </cell>
        </row>
        <row r="794">
          <cell r="A794" t="str">
            <v>090262</v>
          </cell>
          <cell r="B794" t="str">
            <v>TUBO METALICO FLEXIVEL REVESTIDO COM PVC-1"</v>
          </cell>
          <cell r="C794" t="str">
            <v>M</v>
          </cell>
          <cell r="D794">
            <v>6.62</v>
          </cell>
        </row>
        <row r="795">
          <cell r="A795" t="str">
            <v>090263</v>
          </cell>
          <cell r="B795" t="str">
            <v>TUBO METALICO FLEXIVEL REVESTIDO COM PVC-1 1/2"</v>
          </cell>
          <cell r="C795" t="str">
            <v>M</v>
          </cell>
          <cell r="D795">
            <v>11.29</v>
          </cell>
        </row>
        <row r="796">
          <cell r="A796" t="str">
            <v>090270</v>
          </cell>
          <cell r="B796" t="str">
            <v>ELETRODUTO QUADRADO DE PVC-16X16 MM INCL. CONEXOES</v>
          </cell>
          <cell r="C796" t="str">
            <v>M</v>
          </cell>
          <cell r="D796">
            <v>4.22</v>
          </cell>
        </row>
        <row r="797">
          <cell r="A797" t="str">
            <v>090298</v>
          </cell>
          <cell r="B797" t="str">
            <v>ENVELOPAMENTO DE ELETRODUTO ENTERRADO,COM CONCRETO</v>
          </cell>
          <cell r="C797" t="str">
            <v>M</v>
          </cell>
          <cell r="D797">
            <v>6.73</v>
          </cell>
        </row>
        <row r="798">
          <cell r="A798" t="str">
            <v>090300</v>
          </cell>
          <cell r="B798" t="str">
            <v>CONDUTORES - BT</v>
          </cell>
          <cell r="D798" t="str">
            <v xml:space="preserve"> R$-   </v>
          </cell>
        </row>
        <row r="799">
          <cell r="A799" t="str">
            <v>090302</v>
          </cell>
          <cell r="B799" t="str">
            <v>FIO 0,75MM2 - ISOLAMENTO PARA 0,7KV</v>
          </cell>
          <cell r="C799" t="str">
            <v>M</v>
          </cell>
          <cell r="D799">
            <v>0.31</v>
          </cell>
        </row>
        <row r="800">
          <cell r="A800" t="str">
            <v>090303</v>
          </cell>
          <cell r="B800" t="str">
            <v>FIO 1,00MM2 - ISOLAMENTO PARA 0,7KV</v>
          </cell>
          <cell r="C800" t="str">
            <v>M</v>
          </cell>
          <cell r="D800">
            <v>0.33</v>
          </cell>
        </row>
        <row r="801">
          <cell r="A801" t="str">
            <v>090304</v>
          </cell>
          <cell r="B801" t="str">
            <v>FIO 1,50MM2 - ISOLAMENTO PARA 0,7KV</v>
          </cell>
          <cell r="C801" t="str">
            <v>M</v>
          </cell>
          <cell r="D801">
            <v>0.34</v>
          </cell>
        </row>
        <row r="802">
          <cell r="A802" t="str">
            <v>090305</v>
          </cell>
          <cell r="B802" t="str">
            <v>FIO 2,50MM2 - ISOLAMENTO PARA 0,7KV</v>
          </cell>
          <cell r="C802" t="str">
            <v>M</v>
          </cell>
          <cell r="D802">
            <v>0.51</v>
          </cell>
        </row>
        <row r="803">
          <cell r="A803" t="str">
            <v>090306</v>
          </cell>
          <cell r="B803" t="str">
            <v>FIO 4,00MM2 - ISOLAMENTO PARA 0,7KV</v>
          </cell>
          <cell r="C803" t="str">
            <v>M</v>
          </cell>
          <cell r="D803">
            <v>0.69</v>
          </cell>
        </row>
        <row r="804">
          <cell r="A804" t="str">
            <v>090307</v>
          </cell>
          <cell r="B804" t="str">
            <v>FIO 6,00MM2 - ISOLAMENTO PARA 0,7KV</v>
          </cell>
          <cell r="C804" t="str">
            <v>M</v>
          </cell>
          <cell r="D804">
            <v>0.94</v>
          </cell>
        </row>
        <row r="805">
          <cell r="A805" t="str">
            <v>090308</v>
          </cell>
          <cell r="B805" t="str">
            <v>CABO 10,00MM2 - ISOLAMENTO PARA 0,7KV</v>
          </cell>
          <cell r="C805" t="str">
            <v>M</v>
          </cell>
          <cell r="D805">
            <v>1.75</v>
          </cell>
        </row>
        <row r="806">
          <cell r="A806" t="str">
            <v>090309</v>
          </cell>
          <cell r="B806" t="str">
            <v>CABO 16,00MM2 - ISOLAMENTO PARA 0,7KV</v>
          </cell>
          <cell r="C806" t="str">
            <v>M</v>
          </cell>
          <cell r="D806">
            <v>2.98</v>
          </cell>
        </row>
        <row r="807">
          <cell r="A807" t="str">
            <v>090310</v>
          </cell>
          <cell r="B807" t="str">
            <v>CABO 25,00MM2 - ISOLAMENTO PARA 0,7KV</v>
          </cell>
          <cell r="C807" t="str">
            <v>M</v>
          </cell>
          <cell r="D807">
            <v>4.8499999999999996</v>
          </cell>
        </row>
        <row r="808">
          <cell r="A808" t="str">
            <v>090311</v>
          </cell>
          <cell r="B808" t="str">
            <v>CABO 35,00MM2 - ISOLAMENTO PARA 0,7KV</v>
          </cell>
          <cell r="C808" t="str">
            <v>M</v>
          </cell>
          <cell r="D808">
            <v>6.61</v>
          </cell>
        </row>
        <row r="809">
          <cell r="A809" t="str">
            <v>090312</v>
          </cell>
          <cell r="B809" t="str">
            <v>CABO 50,00MM2 - ISOLAMENTO PARA 0,7KV</v>
          </cell>
          <cell r="C809" t="str">
            <v>M</v>
          </cell>
          <cell r="D809">
            <v>9.5500000000000007</v>
          </cell>
        </row>
        <row r="810">
          <cell r="A810" t="str">
            <v>090313</v>
          </cell>
          <cell r="B810" t="str">
            <v>CABO 70,00MM2 - ISOLAMENTO PARA 0,7KV</v>
          </cell>
          <cell r="C810" t="str">
            <v>M</v>
          </cell>
          <cell r="D810">
            <v>11.96</v>
          </cell>
        </row>
        <row r="811">
          <cell r="A811" t="str">
            <v>090314</v>
          </cell>
          <cell r="B811" t="str">
            <v>CABO 95,00MM2 - ISOLAMENTO PARA 0,7KV</v>
          </cell>
          <cell r="C811" t="str">
            <v>M</v>
          </cell>
          <cell r="D811">
            <v>17.04</v>
          </cell>
        </row>
        <row r="812">
          <cell r="A812" t="str">
            <v>090315</v>
          </cell>
          <cell r="B812" t="str">
            <v>CABO 120,00MM2 - ISOLAMENTO PARA 0,7KV</v>
          </cell>
          <cell r="C812" t="str">
            <v>M</v>
          </cell>
          <cell r="D812">
            <v>21.88</v>
          </cell>
        </row>
        <row r="813">
          <cell r="A813" t="str">
            <v>090316</v>
          </cell>
          <cell r="B813" t="str">
            <v>CABO 150,00MM2 - ISOLAMENTO PARA 0,7KV</v>
          </cell>
          <cell r="C813" t="str">
            <v>M</v>
          </cell>
          <cell r="D813">
            <v>26.17</v>
          </cell>
        </row>
        <row r="814">
          <cell r="A814" t="str">
            <v>090317</v>
          </cell>
          <cell r="B814" t="str">
            <v>CABO 185,00MM2 - ISOLAMENTO PARA 0,7KV</v>
          </cell>
          <cell r="C814" t="str">
            <v>M</v>
          </cell>
          <cell r="D814">
            <v>32.31</v>
          </cell>
        </row>
        <row r="815">
          <cell r="A815" t="str">
            <v>090318</v>
          </cell>
          <cell r="B815" t="str">
            <v>CABO 240,00MM2 - ISOLAMENTO PARA 0,7KV</v>
          </cell>
          <cell r="C815" t="str">
            <v>M</v>
          </cell>
          <cell r="D815">
            <v>40.619999999999997</v>
          </cell>
        </row>
        <row r="816">
          <cell r="A816" t="str">
            <v>090319</v>
          </cell>
          <cell r="B816" t="str">
            <v>CABO 300.00 MM2 - ISOLAMENTO PARA 0.7 KV</v>
          </cell>
          <cell r="C816" t="str">
            <v>M</v>
          </cell>
          <cell r="D816">
            <v>45.26</v>
          </cell>
        </row>
        <row r="817">
          <cell r="A817" t="str">
            <v>090328</v>
          </cell>
          <cell r="B817" t="str">
            <v>FIO 1,50MM2 - ISOLAMENTO PARA 1,0KV</v>
          </cell>
          <cell r="C817" t="str">
            <v>M</v>
          </cell>
          <cell r="D817">
            <v>0.48</v>
          </cell>
        </row>
        <row r="818">
          <cell r="A818" t="str">
            <v>090329</v>
          </cell>
          <cell r="B818" t="str">
            <v>FIO 2,50MM2 - ISOLAMENTO PARA 1,0KV</v>
          </cell>
          <cell r="C818" t="str">
            <v>M</v>
          </cell>
          <cell r="D818">
            <v>0.67</v>
          </cell>
        </row>
        <row r="819">
          <cell r="A819" t="str">
            <v>090330</v>
          </cell>
          <cell r="B819" t="str">
            <v>FIO 4,00MM2 - ISOLAMENTO PARA 1,0KV</v>
          </cell>
          <cell r="C819" t="str">
            <v>M</v>
          </cell>
          <cell r="D819">
            <v>0.93</v>
          </cell>
        </row>
        <row r="820">
          <cell r="A820" t="str">
            <v>090331</v>
          </cell>
          <cell r="B820" t="str">
            <v>FIO 6,00MM2 - ISOLAMENTO PARA 1,0KV</v>
          </cell>
          <cell r="C820" t="str">
            <v>M</v>
          </cell>
          <cell r="D820">
            <v>1.23</v>
          </cell>
        </row>
        <row r="821">
          <cell r="A821" t="str">
            <v>090332</v>
          </cell>
          <cell r="B821" t="str">
            <v>CABO 10,00MM2 - ISOLAMENTO PARA 1,0KV</v>
          </cell>
          <cell r="C821" t="str">
            <v>M</v>
          </cell>
          <cell r="D821">
            <v>1.94</v>
          </cell>
        </row>
        <row r="822">
          <cell r="A822" t="str">
            <v>090333</v>
          </cell>
          <cell r="B822" t="str">
            <v>CABO 16,00MM2 - ISOLAMENTO PARA 1,0KV</v>
          </cell>
          <cell r="C822" t="str">
            <v>M</v>
          </cell>
          <cell r="D822">
            <v>3.18</v>
          </cell>
        </row>
        <row r="823">
          <cell r="A823" t="str">
            <v>090334</v>
          </cell>
          <cell r="B823" t="str">
            <v>CABO 25,00MM2 - ISOLAMENTO PARA 1,0KV</v>
          </cell>
          <cell r="C823" t="str">
            <v>M</v>
          </cell>
          <cell r="D823">
            <v>5.28</v>
          </cell>
        </row>
        <row r="824">
          <cell r="A824" t="str">
            <v>090335</v>
          </cell>
          <cell r="B824" t="str">
            <v>CABO 35,00MM2 - ISOLAMENTO PARA 1,0KV</v>
          </cell>
          <cell r="C824" t="str">
            <v>M</v>
          </cell>
          <cell r="D824">
            <v>7.2</v>
          </cell>
        </row>
        <row r="825">
          <cell r="A825" t="str">
            <v>090336</v>
          </cell>
          <cell r="B825" t="str">
            <v>CABO 50,00MM2 - ISOLAMENTO PARA 1,0KV</v>
          </cell>
          <cell r="C825" t="str">
            <v>M</v>
          </cell>
          <cell r="D825">
            <v>10.1</v>
          </cell>
        </row>
        <row r="826">
          <cell r="A826" t="str">
            <v>090337</v>
          </cell>
          <cell r="B826" t="str">
            <v>CABO 70,00MM2 - ISOLAMENTO PARA 1,OKV</v>
          </cell>
          <cell r="C826" t="str">
            <v>M</v>
          </cell>
          <cell r="D826">
            <v>12.73</v>
          </cell>
        </row>
        <row r="827">
          <cell r="A827" t="str">
            <v>090338</v>
          </cell>
          <cell r="B827" t="str">
            <v>CABO 95,00MM2 - ISOLAMENTO PARA 1,0KV</v>
          </cell>
          <cell r="C827" t="str">
            <v>M</v>
          </cell>
          <cell r="D827">
            <v>17.510000000000002</v>
          </cell>
        </row>
        <row r="828">
          <cell r="A828" t="str">
            <v>090339</v>
          </cell>
          <cell r="B828" t="str">
            <v>CABO 120,00MM2 - ISOLAMENTO PARA 1,0KV</v>
          </cell>
          <cell r="C828" t="str">
            <v>M</v>
          </cell>
          <cell r="D828">
            <v>22.91</v>
          </cell>
        </row>
        <row r="829">
          <cell r="A829" t="str">
            <v>090340</v>
          </cell>
          <cell r="B829" t="str">
            <v>CABO 150,00MM2 - ISOLAMENTO PARA 1,0KV</v>
          </cell>
          <cell r="C829" t="str">
            <v>M</v>
          </cell>
          <cell r="D829">
            <v>26.68</v>
          </cell>
        </row>
        <row r="830">
          <cell r="A830" t="str">
            <v>090341</v>
          </cell>
          <cell r="B830" t="str">
            <v>CABO 185,00MM2 - ISOLAMENTO PARA 1,0KV</v>
          </cell>
          <cell r="C830" t="str">
            <v>M</v>
          </cell>
          <cell r="D830">
            <v>33.15</v>
          </cell>
        </row>
        <row r="831">
          <cell r="A831" t="str">
            <v>090342</v>
          </cell>
          <cell r="B831" t="str">
            <v>CABO 240,00MM2 - ISOLAMENTO PARA 1,0KV</v>
          </cell>
          <cell r="C831" t="str">
            <v>M</v>
          </cell>
          <cell r="D831">
            <v>41.4</v>
          </cell>
        </row>
        <row r="832">
          <cell r="A832" t="str">
            <v>090343</v>
          </cell>
          <cell r="B832" t="str">
            <v>CABO 300.00 MM2 - ISOLAMENTO PARA 1.0 KV</v>
          </cell>
          <cell r="C832" t="str">
            <v>M</v>
          </cell>
          <cell r="D832">
            <v>50.18</v>
          </cell>
        </row>
        <row r="833">
          <cell r="A833" t="str">
            <v>090350</v>
          </cell>
          <cell r="B833" t="str">
            <v>FIO "WPP" PARA INSTALACOES AEREAS - 4,00MM2</v>
          </cell>
          <cell r="C833" t="str">
            <v>M</v>
          </cell>
          <cell r="D833">
            <v>0.44</v>
          </cell>
        </row>
        <row r="834">
          <cell r="A834" t="str">
            <v>090351</v>
          </cell>
          <cell r="B834" t="str">
            <v>FIO "WPP" PARA INSTALACOES AEREAS - 6,00MM2</v>
          </cell>
          <cell r="C834" t="str">
            <v>M</v>
          </cell>
          <cell r="D834">
            <v>0.63</v>
          </cell>
        </row>
        <row r="835">
          <cell r="A835" t="str">
            <v>090352</v>
          </cell>
          <cell r="B835" t="str">
            <v>CABO "WPP" PARA INSTALACOES AEREAS - 10,00MM2</v>
          </cell>
          <cell r="C835" t="str">
            <v>M</v>
          </cell>
          <cell r="D835">
            <v>1.1100000000000001</v>
          </cell>
        </row>
        <row r="836">
          <cell r="A836" t="str">
            <v>090353</v>
          </cell>
          <cell r="B836" t="str">
            <v>CABO "WPP" PARA INSTALACOES AEREAS - 16,00MM2</v>
          </cell>
          <cell r="C836" t="str">
            <v>M</v>
          </cell>
          <cell r="D836">
            <v>1.98</v>
          </cell>
        </row>
        <row r="837">
          <cell r="A837" t="str">
            <v>090354</v>
          </cell>
          <cell r="B837" t="str">
            <v>CABO "WPP" PARA INSTALACOES AEREAS - 25,00MM2</v>
          </cell>
          <cell r="C837" t="str">
            <v>M</v>
          </cell>
          <cell r="D837">
            <v>3.18</v>
          </cell>
        </row>
        <row r="838">
          <cell r="A838" t="str">
            <v>090355</v>
          </cell>
          <cell r="B838" t="str">
            <v>CABO "WPP" PARA INSTALACOES AEREAS - 35,00MM2</v>
          </cell>
          <cell r="C838" t="str">
            <v>M</v>
          </cell>
          <cell r="D838">
            <v>4.3099999999999996</v>
          </cell>
        </row>
        <row r="839">
          <cell r="A839" t="str">
            <v>090356</v>
          </cell>
          <cell r="B839" t="str">
            <v>CABO "WPP" PARA INSTALACOES AEREAS - 50,00MM2</v>
          </cell>
          <cell r="C839" t="str">
            <v>M</v>
          </cell>
          <cell r="D839">
            <v>6.1</v>
          </cell>
        </row>
        <row r="840">
          <cell r="A840" t="str">
            <v>090360</v>
          </cell>
          <cell r="B840" t="str">
            <v>FIO TELEFONICO INTERNO TIPO FI-60 PAR TRANCADO</v>
          </cell>
          <cell r="C840" t="str">
            <v>M</v>
          </cell>
          <cell r="D840">
            <v>0.3</v>
          </cell>
        </row>
        <row r="841">
          <cell r="A841" t="str">
            <v>090361</v>
          </cell>
          <cell r="B841" t="str">
            <v>FIO TELEFONICO EXTERNO TIPO FE-100 PAR PARALELO</v>
          </cell>
          <cell r="C841" t="str">
            <v>M</v>
          </cell>
          <cell r="D841">
            <v>0.47</v>
          </cell>
        </row>
        <row r="842">
          <cell r="A842" t="str">
            <v>090370</v>
          </cell>
          <cell r="B842" t="str">
            <v>CABO FLEXIVEL PVC-750V - 2 CONDUTORES - 1.50 MM2</v>
          </cell>
          <cell r="C842" t="str">
            <v>M</v>
          </cell>
          <cell r="D842">
            <v>0.81</v>
          </cell>
        </row>
        <row r="843">
          <cell r="A843" t="str">
            <v>090371</v>
          </cell>
          <cell r="B843" t="str">
            <v>CABO FLEXIVEL PVC-750V - 2 CONDUTORES - 2.50 MM2</v>
          </cell>
          <cell r="C843" t="str">
            <v>M</v>
          </cell>
          <cell r="D843">
            <v>1.17</v>
          </cell>
        </row>
        <row r="844">
          <cell r="A844" t="str">
            <v>090372</v>
          </cell>
          <cell r="B844" t="str">
            <v>CABO FLEXIVEL PVC-750V - 2 CONDUTORES - 4.00 MM2</v>
          </cell>
          <cell r="C844" t="str">
            <v>M</v>
          </cell>
          <cell r="D844">
            <v>1.88</v>
          </cell>
        </row>
        <row r="845">
          <cell r="A845" t="str">
            <v>090373</v>
          </cell>
          <cell r="B845" t="str">
            <v>CABO FLEXIVEL PVC-750V - 2 CONDUTORES - 6.00 MM2</v>
          </cell>
          <cell r="C845" t="str">
            <v>M</v>
          </cell>
          <cell r="D845">
            <v>2.5299999999999998</v>
          </cell>
        </row>
        <row r="846">
          <cell r="A846" t="str">
            <v>090374</v>
          </cell>
          <cell r="B846" t="str">
            <v>CABO FLEXIVEL PVC-750 V - 2 CONDUTORES - 10,00 MM2</v>
          </cell>
          <cell r="C846" t="str">
            <v>M</v>
          </cell>
          <cell r="D846">
            <v>3.94</v>
          </cell>
        </row>
        <row r="847">
          <cell r="A847" t="str">
            <v>090375</v>
          </cell>
          <cell r="B847" t="str">
            <v>CABO FLEXIVEL PVC-750V - 3 CONDUTORES - 1.50 MM2</v>
          </cell>
          <cell r="C847" t="str">
            <v>M</v>
          </cell>
          <cell r="D847">
            <v>1.1000000000000001</v>
          </cell>
        </row>
        <row r="848">
          <cell r="A848" t="str">
            <v>090376</v>
          </cell>
          <cell r="B848" t="str">
            <v>CABO FLEXIVEL PVC-750V - 3 CONDUTORES - 2.50 MM2</v>
          </cell>
          <cell r="C848" t="str">
            <v>M</v>
          </cell>
          <cell r="D848">
            <v>1.53</v>
          </cell>
        </row>
        <row r="849">
          <cell r="A849" t="str">
            <v>090377</v>
          </cell>
          <cell r="B849" t="str">
            <v>CABO FLEXIVEL PVC-750V - 3 CONDUTORES - 4.00 MM2</v>
          </cell>
          <cell r="C849" t="str">
            <v>M</v>
          </cell>
          <cell r="D849">
            <v>2.41</v>
          </cell>
        </row>
        <row r="850">
          <cell r="A850" t="str">
            <v>090378</v>
          </cell>
          <cell r="B850" t="str">
            <v>CABO FLEXIVEL PVC-750V - 3 CONDUTORES - 6.00 MM2</v>
          </cell>
          <cell r="C850" t="str">
            <v>M</v>
          </cell>
          <cell r="D850">
            <v>3.29</v>
          </cell>
        </row>
        <row r="851">
          <cell r="A851" t="str">
            <v>090379</v>
          </cell>
          <cell r="B851" t="str">
            <v>CABO FLEXIVEL PVC 750V - 3 CONDUTORES - 10MM2</v>
          </cell>
          <cell r="C851" t="str">
            <v>M</v>
          </cell>
          <cell r="D851">
            <v>5.59</v>
          </cell>
        </row>
        <row r="852">
          <cell r="A852" t="str">
            <v>090380</v>
          </cell>
          <cell r="B852" t="str">
            <v>CABO FLEXIVEL PVC-750V - 4 CONDUTORES - 1.50 MM2</v>
          </cell>
          <cell r="C852" t="str">
            <v>M</v>
          </cell>
          <cell r="D852">
            <v>1.46</v>
          </cell>
        </row>
        <row r="853">
          <cell r="A853" t="str">
            <v>090381</v>
          </cell>
          <cell r="B853" t="str">
            <v>CABO FLEXIVEL PVC-750V  - 4 CONDUTORES - 2.50 MM2</v>
          </cell>
          <cell r="C853" t="str">
            <v>M</v>
          </cell>
          <cell r="D853">
            <v>2.14</v>
          </cell>
        </row>
        <row r="854">
          <cell r="A854" t="str">
            <v>090382</v>
          </cell>
          <cell r="B854" t="str">
            <v>CABO FLEXIVEL PVC-750V - 4 CONDUTORES - 4.00 MM2</v>
          </cell>
          <cell r="C854" t="str">
            <v>M</v>
          </cell>
          <cell r="D854">
            <v>3.34</v>
          </cell>
        </row>
        <row r="855">
          <cell r="A855" t="str">
            <v>090383</v>
          </cell>
          <cell r="B855" t="str">
            <v>CABO FLEXIVEL PVC-750V - 4 CONDUTORES - 6.00 MM2</v>
          </cell>
          <cell r="C855" t="str">
            <v>M</v>
          </cell>
          <cell r="D855">
            <v>4.5599999999999996</v>
          </cell>
        </row>
        <row r="856">
          <cell r="A856" t="str">
            <v>090384</v>
          </cell>
          <cell r="B856" t="str">
            <v>CABO FLEXIVEL PVC - 750 V - 4 CONDUTORES - 10,00 MM2</v>
          </cell>
          <cell r="C856" t="str">
            <v>M</v>
          </cell>
          <cell r="D856">
            <v>7.1</v>
          </cell>
        </row>
        <row r="857">
          <cell r="A857" t="str">
            <v>090385</v>
          </cell>
          <cell r="B857" t="str">
            <v>CABO DE ALUMINIO CA S/ALMA  DE ACO (PEACHBELL) 6 AWG</v>
          </cell>
          <cell r="C857" t="str">
            <v>M</v>
          </cell>
          <cell r="D857">
            <v>1.2</v>
          </cell>
        </row>
        <row r="858">
          <cell r="A858" t="str">
            <v>090386</v>
          </cell>
          <cell r="B858" t="str">
            <v>CABO DE ALUMINIO CA S/ALMA DE ACO (ROSE) 4 AWG</v>
          </cell>
          <cell r="C858" t="str">
            <v>M</v>
          </cell>
          <cell r="D858">
            <v>1.27</v>
          </cell>
        </row>
        <row r="859">
          <cell r="A859" t="str">
            <v>090387</v>
          </cell>
          <cell r="B859" t="str">
            <v>CABO DE ALUMINIO CA S/ALMA DE ACO (LILY) 3 AWG</v>
          </cell>
          <cell r="C859" t="str">
            <v>M</v>
          </cell>
          <cell r="D859">
            <v>3.21</v>
          </cell>
        </row>
        <row r="860">
          <cell r="A860" t="str">
            <v>090388</v>
          </cell>
          <cell r="B860" t="str">
            <v>CABO DE ALUMINIO CA S/ALMA DE ACO (IRIS) 2 AWG</v>
          </cell>
          <cell r="C860" t="str">
            <v>M</v>
          </cell>
          <cell r="D860">
            <v>2.38</v>
          </cell>
        </row>
        <row r="861">
          <cell r="A861" t="str">
            <v>090389</v>
          </cell>
          <cell r="B861" t="str">
            <v>CABO DE ALUMINIO CA S/ALMA DE ACO (PANSY) 1 AWG</v>
          </cell>
          <cell r="C861" t="str">
            <v>M</v>
          </cell>
          <cell r="D861">
            <v>3.26</v>
          </cell>
        </row>
        <row r="862">
          <cell r="A862" t="str">
            <v>090390</v>
          </cell>
          <cell r="B862" t="str">
            <v>CABO DE ALUMINIO CA S/ALMA DE ACO (POPPY) 1/0 AWG</v>
          </cell>
          <cell r="C862" t="str">
            <v>M</v>
          </cell>
          <cell r="D862">
            <v>3.67</v>
          </cell>
        </row>
        <row r="863">
          <cell r="A863" t="str">
            <v>090391</v>
          </cell>
          <cell r="B863" t="str">
            <v>CABO DE ALUMINIO CA S/ ALMA DE ACO (ASTER) 2/0 AWG</v>
          </cell>
          <cell r="C863" t="str">
            <v>M</v>
          </cell>
          <cell r="D863">
            <v>4.8</v>
          </cell>
        </row>
        <row r="864">
          <cell r="A864" t="str">
            <v>090392</v>
          </cell>
          <cell r="B864" t="str">
            <v>CABO DE ALUMINIO CAA C/ALMA DE ACO (TURKEY) 6 AWG</v>
          </cell>
          <cell r="C864" t="str">
            <v>M</v>
          </cell>
          <cell r="D864">
            <v>1.1599999999999999</v>
          </cell>
        </row>
        <row r="865">
          <cell r="A865" t="str">
            <v>090393</v>
          </cell>
          <cell r="B865" t="str">
            <v>CABO DE ALUMINIO CAA C/ALMA DE ACO (THRUSH) 5 AWG</v>
          </cell>
          <cell r="C865" t="str">
            <v>M</v>
          </cell>
          <cell r="D865">
            <v>1.23</v>
          </cell>
        </row>
        <row r="866">
          <cell r="A866" t="str">
            <v>090394</v>
          </cell>
          <cell r="B866" t="str">
            <v>CABO DE ALUMINIO CAA C/ALMA DE ACO (SWAN) 4 AWG</v>
          </cell>
          <cell r="C866" t="str">
            <v>M</v>
          </cell>
          <cell r="D866">
            <v>1.67</v>
          </cell>
        </row>
        <row r="867">
          <cell r="A867" t="str">
            <v>090395</v>
          </cell>
          <cell r="B867" t="str">
            <v>CABO DE ALUMINIO CAA C/ALMA DE ACO (SWALLOW) 3 AWG</v>
          </cell>
          <cell r="C867" t="str">
            <v>M</v>
          </cell>
          <cell r="D867">
            <v>4.1500000000000004</v>
          </cell>
        </row>
        <row r="868">
          <cell r="A868" t="str">
            <v>090396</v>
          </cell>
          <cell r="B868" t="str">
            <v>CABO DE ALUMINIO CAA C/ALMA DE ACO (SPARROW) 2 AWG</v>
          </cell>
          <cell r="C868" t="str">
            <v>M</v>
          </cell>
          <cell r="D868">
            <v>2.75</v>
          </cell>
        </row>
        <row r="869">
          <cell r="A869" t="str">
            <v>090397</v>
          </cell>
          <cell r="B869" t="str">
            <v>CABO DE ALUMINIO CAA C/ALMA DE ACO (ROBIN)  1 AWG</v>
          </cell>
          <cell r="C869" t="str">
            <v>M</v>
          </cell>
          <cell r="D869">
            <v>3.16</v>
          </cell>
        </row>
        <row r="870">
          <cell r="A870" t="str">
            <v>090398</v>
          </cell>
          <cell r="B870" t="str">
            <v>CABO DE ALUMINIO CAA C/ALMA DE ACO (RAVEN) 1/0 AWG</v>
          </cell>
          <cell r="C870" t="str">
            <v>M</v>
          </cell>
          <cell r="D870">
            <v>3.67</v>
          </cell>
        </row>
        <row r="871">
          <cell r="A871" t="str">
            <v>090399</v>
          </cell>
          <cell r="B871" t="str">
            <v>CABO DE ALUMINIO CAA C/ALMA DE ACO (QUAIL) 2/0 AWG</v>
          </cell>
          <cell r="C871" t="str">
            <v>M</v>
          </cell>
          <cell r="D871">
            <v>5.55</v>
          </cell>
        </row>
        <row r="872">
          <cell r="A872" t="str">
            <v>090400</v>
          </cell>
          <cell r="B872" t="str">
            <v>COMPONENTES DE QUADROS ELETRICOS</v>
          </cell>
          <cell r="D872" t="str">
            <v xml:space="preserve"> R$-   </v>
          </cell>
        </row>
        <row r="873">
          <cell r="A873" t="str">
            <v>090402</v>
          </cell>
          <cell r="B873" t="str">
            <v>SINALIZADOR LUMINOSO DIAMETRO 22MM C/ LAMPADA</v>
          </cell>
          <cell r="C873" t="str">
            <v>UN</v>
          </cell>
          <cell r="D873">
            <v>20.58</v>
          </cell>
        </row>
        <row r="874">
          <cell r="A874" t="str">
            <v>090403</v>
          </cell>
          <cell r="B874" t="str">
            <v>SINALIZADOR LUMINOSO DIAMETRO 30 MM C/LAMPADA</v>
          </cell>
          <cell r="C874" t="str">
            <v>UN</v>
          </cell>
          <cell r="D874">
            <v>21</v>
          </cell>
        </row>
        <row r="875">
          <cell r="A875" t="str">
            <v>090405</v>
          </cell>
          <cell r="B875" t="str">
            <v>CHAVE COMUTADORA DE VOLTIMETRO</v>
          </cell>
          <cell r="C875" t="str">
            <v>UN</v>
          </cell>
          <cell r="D875">
            <v>21.03</v>
          </cell>
        </row>
        <row r="876">
          <cell r="A876" t="str">
            <v>090406</v>
          </cell>
          <cell r="B876" t="str">
            <v>CHAVE COMUTADORA DE AMPERIMETRO</v>
          </cell>
          <cell r="C876" t="str">
            <v>UN</v>
          </cell>
          <cell r="D876">
            <v>24.16</v>
          </cell>
        </row>
        <row r="877">
          <cell r="A877" t="str">
            <v>090410</v>
          </cell>
          <cell r="B877" t="str">
            <v>VOLTIMETRO 72X72 MM 250V</v>
          </cell>
          <cell r="C877" t="str">
            <v>UN</v>
          </cell>
          <cell r="D877">
            <v>103.77</v>
          </cell>
        </row>
        <row r="878">
          <cell r="A878" t="str">
            <v>090411</v>
          </cell>
          <cell r="B878" t="str">
            <v>VOLTIMETRO 96X96 MM 250V</v>
          </cell>
          <cell r="C878" t="str">
            <v>UN</v>
          </cell>
          <cell r="D878">
            <v>104.9</v>
          </cell>
        </row>
        <row r="879">
          <cell r="A879" t="str">
            <v>090412</v>
          </cell>
          <cell r="B879" t="str">
            <v>VOLTIMETRO 144X144 MM 250V</v>
          </cell>
          <cell r="C879" t="str">
            <v>UN</v>
          </cell>
          <cell r="D879">
            <v>127.11</v>
          </cell>
        </row>
        <row r="880">
          <cell r="A880" t="str">
            <v>090413</v>
          </cell>
          <cell r="B880" t="str">
            <v>AMPERIMETRO 72X72 MM DE 50 ATE 2500A</v>
          </cell>
          <cell r="C880" t="str">
            <v>UN</v>
          </cell>
          <cell r="D880">
            <v>91.02</v>
          </cell>
        </row>
        <row r="881">
          <cell r="A881" t="str">
            <v>090414</v>
          </cell>
          <cell r="B881" t="str">
            <v>AMPERIMETRO 96X96 MM DE 50 ATE 2500A</v>
          </cell>
          <cell r="C881" t="str">
            <v>UN</v>
          </cell>
          <cell r="D881">
            <v>93.77</v>
          </cell>
        </row>
        <row r="882">
          <cell r="A882" t="str">
            <v>090415</v>
          </cell>
          <cell r="B882" t="str">
            <v>AMPERIMETRO 144X144 MM DE 50 ATE 2500A</v>
          </cell>
          <cell r="C882" t="str">
            <v>UN</v>
          </cell>
          <cell r="D882">
            <v>122.24</v>
          </cell>
        </row>
        <row r="883">
          <cell r="A883" t="str">
            <v>090416</v>
          </cell>
          <cell r="B883" t="str">
            <v>FREQUENCIMETRO 72X72 MM DE 45 ATE 65 HZ</v>
          </cell>
          <cell r="C883" t="str">
            <v>UN</v>
          </cell>
          <cell r="D883">
            <v>114.45</v>
          </cell>
        </row>
        <row r="884">
          <cell r="A884" t="str">
            <v>090417</v>
          </cell>
          <cell r="B884" t="str">
            <v>FREQUENCIMETRO 96X96 MM DE 45 ATE 65 HZ</v>
          </cell>
          <cell r="C884" t="str">
            <v>UN</v>
          </cell>
          <cell r="D884">
            <v>122.94</v>
          </cell>
        </row>
        <row r="885">
          <cell r="A885" t="str">
            <v>090418</v>
          </cell>
          <cell r="B885" t="str">
            <v>FREQUENCIMETRO 144X144 MM DE 45 ATE 65 HZ</v>
          </cell>
          <cell r="C885" t="str">
            <v>UN</v>
          </cell>
          <cell r="D885">
            <v>177.11</v>
          </cell>
        </row>
        <row r="886">
          <cell r="A886" t="str">
            <v>090420</v>
          </cell>
          <cell r="B886" t="str">
            <v>WATTIMETRO 96X96 MM</v>
          </cell>
          <cell r="C886" t="str">
            <v>UN</v>
          </cell>
          <cell r="D886">
            <v>550.98</v>
          </cell>
        </row>
        <row r="887">
          <cell r="A887" t="str">
            <v>090421</v>
          </cell>
          <cell r="B887" t="str">
            <v>WATTIMETRO  144X144 MM</v>
          </cell>
          <cell r="C887" t="str">
            <v>UN</v>
          </cell>
          <cell r="D887">
            <v>571.95000000000005</v>
          </cell>
        </row>
        <row r="888">
          <cell r="A888" t="str">
            <v>090423</v>
          </cell>
          <cell r="B888" t="str">
            <v>FASIMETRO 96X96 MM CAP.0,4-1-0,4 IND</v>
          </cell>
          <cell r="C888" t="str">
            <v>UN</v>
          </cell>
          <cell r="D888">
            <v>476.26</v>
          </cell>
        </row>
        <row r="889">
          <cell r="A889" t="str">
            <v>090424</v>
          </cell>
          <cell r="B889" t="str">
            <v>FASIMETRO 144X144 MM CAP. 0.4 - 1 - 0.4 IND</v>
          </cell>
          <cell r="C889" t="str">
            <v>UN</v>
          </cell>
          <cell r="D889">
            <v>505.19</v>
          </cell>
        </row>
        <row r="890">
          <cell r="A890" t="str">
            <v>090427</v>
          </cell>
          <cell r="B890" t="str">
            <v>CONTATOR AUXILIAR C/ 2NA + 2NF</v>
          </cell>
          <cell r="C890" t="str">
            <v>UN</v>
          </cell>
          <cell r="D890">
            <v>86.54</v>
          </cell>
        </row>
        <row r="891">
          <cell r="A891" t="str">
            <v>090430</v>
          </cell>
          <cell r="B891" t="str">
            <v>CONTATOR TRIPOLAR I NOMINAL 12 A</v>
          </cell>
          <cell r="C891" t="str">
            <v>UN</v>
          </cell>
          <cell r="D891">
            <v>88.49</v>
          </cell>
        </row>
        <row r="892">
          <cell r="A892" t="str">
            <v>090431</v>
          </cell>
          <cell r="B892" t="str">
            <v>CONTATOR TRIPOLAR I NOMINAL 22 A</v>
          </cell>
          <cell r="C892" t="str">
            <v>UN</v>
          </cell>
          <cell r="D892">
            <v>114.5</v>
          </cell>
        </row>
        <row r="893">
          <cell r="A893" t="str">
            <v>090432</v>
          </cell>
          <cell r="B893" t="str">
            <v>CONTATOR TRIPOLAR I NOMINAL 35A</v>
          </cell>
          <cell r="C893" t="str">
            <v>UN</v>
          </cell>
          <cell r="D893">
            <v>89.2</v>
          </cell>
        </row>
        <row r="894">
          <cell r="A894" t="str">
            <v>090433</v>
          </cell>
          <cell r="B894" t="str">
            <v>CONTATOR TRIPOLAR I NOMINAL 55A</v>
          </cell>
          <cell r="C894" t="str">
            <v>UN</v>
          </cell>
          <cell r="D894">
            <v>161.21</v>
          </cell>
        </row>
        <row r="895">
          <cell r="A895" t="str">
            <v>090434</v>
          </cell>
          <cell r="B895" t="str">
            <v>CONTATOR TRIPOLAR I NOMIMAL 90A</v>
          </cell>
          <cell r="C895" t="str">
            <v>UN</v>
          </cell>
          <cell r="D895">
            <v>240.35</v>
          </cell>
        </row>
        <row r="896">
          <cell r="A896" t="str">
            <v>090435</v>
          </cell>
          <cell r="B896" t="str">
            <v>CONTATOR TRIPOLAR I NOMINAL 110 A</v>
          </cell>
          <cell r="C896" t="str">
            <v>UN</v>
          </cell>
          <cell r="D896">
            <v>466.98</v>
          </cell>
        </row>
        <row r="897">
          <cell r="A897" t="str">
            <v>090436</v>
          </cell>
          <cell r="B897" t="str">
            <v>CONTATOR TRIPOLAR I NOMINAL 180A</v>
          </cell>
          <cell r="C897" t="str">
            <v>UN</v>
          </cell>
          <cell r="D897">
            <v>741.72</v>
          </cell>
        </row>
        <row r="898">
          <cell r="A898" t="str">
            <v>090440</v>
          </cell>
          <cell r="B898" t="str">
            <v>RELE BIMETALICO DE SOBRECARGA, AJUSTE DE 6 ATE 12.5 A</v>
          </cell>
          <cell r="C898" t="str">
            <v>UN</v>
          </cell>
          <cell r="D898">
            <v>87.97</v>
          </cell>
        </row>
        <row r="899">
          <cell r="A899" t="str">
            <v>090441</v>
          </cell>
          <cell r="B899" t="str">
            <v>RELE BIMETALICO DE SOBRECARGA AJUSTE DE 16 ATE 25 A</v>
          </cell>
          <cell r="C899" t="str">
            <v>UN</v>
          </cell>
          <cell r="D899">
            <v>84.31</v>
          </cell>
        </row>
        <row r="900">
          <cell r="A900" t="str">
            <v>090442</v>
          </cell>
          <cell r="B900" t="str">
            <v>RELE BIMETALICO DE SOBRECARGA AJUSTE DE 25 ATE 40 A</v>
          </cell>
          <cell r="C900" t="str">
            <v>UN</v>
          </cell>
          <cell r="D900">
            <v>123.21</v>
          </cell>
        </row>
        <row r="901">
          <cell r="A901" t="str">
            <v>090443</v>
          </cell>
          <cell r="B901" t="str">
            <v>RELE BIMETALICO DE SOBRECARGA AJUSTE DE 40 ATE 63 A</v>
          </cell>
          <cell r="C901" t="str">
            <v>UN</v>
          </cell>
          <cell r="D901">
            <v>124.82</v>
          </cell>
        </row>
        <row r="902">
          <cell r="A902" t="str">
            <v>090444</v>
          </cell>
          <cell r="B902" t="str">
            <v>RELE BIMETALICO DE SOBRECARGA DE 63 ATE 135 A</v>
          </cell>
          <cell r="C902" t="str">
            <v>UN</v>
          </cell>
          <cell r="D902">
            <v>185.66</v>
          </cell>
        </row>
        <row r="903">
          <cell r="A903" t="str">
            <v>090445</v>
          </cell>
          <cell r="B903" t="str">
            <v>RELE BIMETALICO DE SOBRECARGA, AJUSTE DE 150 ATE 230A</v>
          </cell>
          <cell r="C903" t="str">
            <v>UN</v>
          </cell>
          <cell r="D903">
            <v>299.29000000000002</v>
          </cell>
        </row>
        <row r="904">
          <cell r="A904" t="str">
            <v>090448</v>
          </cell>
          <cell r="B904" t="str">
            <v>RELE DE TEMPO ELETRONICO AJUSTE DE 6 ATE 60 S</v>
          </cell>
          <cell r="C904" t="str">
            <v>UN</v>
          </cell>
          <cell r="D904">
            <v>46.45</v>
          </cell>
        </row>
        <row r="905">
          <cell r="A905" t="str">
            <v>090450</v>
          </cell>
          <cell r="B905" t="str">
            <v>TRANSFORMADOR DE CORRENTE BARRA FIXA DE 50 ATE 75 A</v>
          </cell>
          <cell r="C905" t="str">
            <v>UN</v>
          </cell>
          <cell r="D905">
            <v>85.61</v>
          </cell>
        </row>
        <row r="906">
          <cell r="A906" t="str">
            <v>090451</v>
          </cell>
          <cell r="B906" t="str">
            <v>TRANSFORMADOR DE CORRENTE JANELA DE 100 ATE 150 A</v>
          </cell>
          <cell r="C906" t="str">
            <v>UN</v>
          </cell>
          <cell r="D906">
            <v>80.77</v>
          </cell>
        </row>
        <row r="907">
          <cell r="A907" t="str">
            <v>090452</v>
          </cell>
          <cell r="B907" t="str">
            <v>TRANSFORMADOR DE CORRENTE JANELA 200 ATE 400 A</v>
          </cell>
          <cell r="C907" t="str">
            <v>UN</v>
          </cell>
          <cell r="D907">
            <v>92.72</v>
          </cell>
        </row>
        <row r="908">
          <cell r="A908" t="str">
            <v>090453</v>
          </cell>
          <cell r="B908" t="str">
            <v>TRANSFORMADOR DE CORRENTE JANELA DE 500 ATE 800 A</v>
          </cell>
          <cell r="C908" t="str">
            <v>UN</v>
          </cell>
          <cell r="D908">
            <v>105.24</v>
          </cell>
        </row>
        <row r="909">
          <cell r="A909" t="str">
            <v>090454</v>
          </cell>
          <cell r="B909" t="str">
            <v>TRANSFORMADOR DE CORRENTE JANELA DE 1000 ATE 2000 A</v>
          </cell>
          <cell r="C909" t="str">
            <v>UN</v>
          </cell>
          <cell r="D909">
            <v>158.88999999999999</v>
          </cell>
        </row>
        <row r="910">
          <cell r="A910" t="str">
            <v>090455</v>
          </cell>
          <cell r="B910" t="str">
            <v>TRANSFORMADOR DE CORRENTE JANELA DE 2500 ATE 4000A</v>
          </cell>
          <cell r="C910" t="str">
            <v>UN</v>
          </cell>
          <cell r="D910">
            <v>284.85000000000002</v>
          </cell>
        </row>
        <row r="911">
          <cell r="A911" t="str">
            <v>090475</v>
          </cell>
          <cell r="B911" t="str">
            <v>INTERRUPTOR DIFERENCIAL TETRAPOLAR - 63A SENSIBIL. 30MA - 380V</v>
          </cell>
          <cell r="C911" t="str">
            <v>UN</v>
          </cell>
          <cell r="D911">
            <v>114.65</v>
          </cell>
        </row>
        <row r="912">
          <cell r="A912" t="str">
            <v>090476</v>
          </cell>
          <cell r="B912" t="str">
            <v>INTERRUPTOR DIFERENCIAL TETRAPOLAR - 80A SENSIBIL. 30MA - 380V</v>
          </cell>
          <cell r="C912" t="str">
            <v>UN</v>
          </cell>
          <cell r="D912">
            <v>194.22</v>
          </cell>
        </row>
        <row r="913">
          <cell r="A913" t="str">
            <v>090477</v>
          </cell>
          <cell r="B913" t="str">
            <v>INTERRUPTOR DIFERENCIAL TETRAPOLAR - 100A SENSIBIL. 30MA - 380V</v>
          </cell>
          <cell r="C913" t="str">
            <v>UN</v>
          </cell>
          <cell r="D913">
            <v>504.05</v>
          </cell>
        </row>
        <row r="914">
          <cell r="A914" t="str">
            <v>090478</v>
          </cell>
          <cell r="B914" t="str">
            <v>INTERRUPTOR DIFERENCIAL TETRAPOLAR - 125A SENSIBIL. 30MA - 380V</v>
          </cell>
          <cell r="C914" t="str">
            <v>UN</v>
          </cell>
          <cell r="D914">
            <v>824.16</v>
          </cell>
        </row>
        <row r="915">
          <cell r="A915" t="str">
            <v>090479</v>
          </cell>
          <cell r="B915" t="str">
            <v>INTERRUPTOR DIFERENCIAL TETRAPOLAR - 160A SENSIBIL. 30MA 380V</v>
          </cell>
          <cell r="C915" t="str">
            <v>UN</v>
          </cell>
          <cell r="D915">
            <v>1474.81</v>
          </cell>
        </row>
        <row r="916">
          <cell r="A916" t="str">
            <v>090481</v>
          </cell>
          <cell r="B916" t="str">
            <v>INTERRUPTOR DIFERENCIAL TETRAPOLAR - 63A SENSIBIL. 100MA - 380V</v>
          </cell>
          <cell r="C916" t="str">
            <v>UN</v>
          </cell>
          <cell r="D916">
            <v>115.46</v>
          </cell>
        </row>
        <row r="917">
          <cell r="A917" t="str">
            <v>090482</v>
          </cell>
          <cell r="B917" t="str">
            <v>INTERRUPTOR DIFERENCIAL TETRAPOLAR - 80A SENSIBIL. 100MA - 380V</v>
          </cell>
          <cell r="C917" t="str">
            <v>UN</v>
          </cell>
          <cell r="D917">
            <v>195.04</v>
          </cell>
        </row>
        <row r="918">
          <cell r="A918" t="str">
            <v>090483</v>
          </cell>
          <cell r="B918" t="str">
            <v>INTERRUPTOR DIFERENCIAL TETRAPOLAR - 100A SENSIBIL. 100MA - 380V</v>
          </cell>
          <cell r="C918" t="str">
            <v>UN</v>
          </cell>
          <cell r="D918">
            <v>504.83</v>
          </cell>
        </row>
        <row r="919">
          <cell r="A919" t="str">
            <v>090484</v>
          </cell>
          <cell r="B919" t="str">
            <v>INTERRUPTOR DIFERENCIAL TETRAPOLAR - 125A SENSIBIL. 100MA - 380V</v>
          </cell>
          <cell r="C919" t="str">
            <v>UN</v>
          </cell>
          <cell r="D919">
            <v>824.96</v>
          </cell>
        </row>
        <row r="920">
          <cell r="A920" t="str">
            <v>090487</v>
          </cell>
          <cell r="B920" t="str">
            <v>INTERRUPTOR DIFERENCIAL TETRAPOLAR - 63A SENSIBIL. 300MA - 380V</v>
          </cell>
          <cell r="C920" t="str">
            <v>UN</v>
          </cell>
          <cell r="D920">
            <v>134.47999999999999</v>
          </cell>
        </row>
        <row r="921">
          <cell r="A921" t="str">
            <v>090488</v>
          </cell>
          <cell r="B921" t="str">
            <v>INTERRUPTOR DIFERENCIAL TETRAPOLAR - 80A SENSIBIL. 300MA - 380V</v>
          </cell>
          <cell r="C921" t="str">
            <v>UN</v>
          </cell>
          <cell r="D921">
            <v>175.77</v>
          </cell>
        </row>
        <row r="922">
          <cell r="A922" t="str">
            <v>090489</v>
          </cell>
          <cell r="B922" t="str">
            <v>INTERRUPTOR DIFERENCIAL TETRAPOLAR - 100A SENSIBIL. 300MA - 380V</v>
          </cell>
          <cell r="C922" t="str">
            <v>UN</v>
          </cell>
          <cell r="D922">
            <v>304.07</v>
          </cell>
        </row>
        <row r="923">
          <cell r="A923" t="str">
            <v>090490</v>
          </cell>
          <cell r="B923" t="str">
            <v>INTERRUPTOR DIFERENCIAL TETRAPOLAR - 125A SENSIBIL. 300MA - 380V</v>
          </cell>
          <cell r="C923" t="str">
            <v>UN</v>
          </cell>
          <cell r="D923">
            <v>496.98</v>
          </cell>
        </row>
        <row r="924">
          <cell r="A924" t="str">
            <v>090491</v>
          </cell>
          <cell r="B924" t="str">
            <v>INTERRUPTOR DIFERENCIAL TETRAPOLAR - 160A SENSIBIL. 300MA - 415V</v>
          </cell>
          <cell r="C924" t="str">
            <v>UN</v>
          </cell>
          <cell r="D924">
            <v>1476.44</v>
          </cell>
        </row>
        <row r="925">
          <cell r="A925" t="str">
            <v>090493</v>
          </cell>
          <cell r="B925" t="str">
            <v>INTERRUPTOR DIFERENCIAL TETRAPOLAR - 63A SENSIBIL. 500MA - 380V</v>
          </cell>
          <cell r="C925" t="str">
            <v>UN</v>
          </cell>
          <cell r="D925">
            <v>117.84</v>
          </cell>
        </row>
        <row r="926">
          <cell r="A926" t="str">
            <v>090494</v>
          </cell>
          <cell r="B926" t="str">
            <v>INTERRUPTOR DIFERENCIAL TETRAPOLAR - 80A SENSIBIL. 500MA - 380V</v>
          </cell>
          <cell r="C926" t="str">
            <v>UN</v>
          </cell>
          <cell r="D926">
            <v>152.66</v>
          </cell>
        </row>
        <row r="927">
          <cell r="A927" t="str">
            <v>090495</v>
          </cell>
          <cell r="B927" t="str">
            <v>INTERRUPTOR DIFERENCIAL TETRAPOLAR - 100A SENSIBIL. 500MA - 380V</v>
          </cell>
          <cell r="C927" t="str">
            <v>UN</v>
          </cell>
          <cell r="D927">
            <v>318.74</v>
          </cell>
        </row>
        <row r="928">
          <cell r="A928" t="str">
            <v>090496</v>
          </cell>
          <cell r="B928" t="str">
            <v>INTERRUPTOR DIFERENCIAL TETRAPOLAR - 125A SENSIBIL. 500MA - 380V</v>
          </cell>
          <cell r="C928" t="str">
            <v>UN</v>
          </cell>
          <cell r="D928">
            <v>521.23</v>
          </cell>
        </row>
        <row r="929">
          <cell r="A929" t="str">
            <v>090497</v>
          </cell>
          <cell r="B929" t="str">
            <v>INTERRUPTOR DIFERENCIAL TETRAPOLAR - 160A SENSIBIL 500MA - 415V</v>
          </cell>
          <cell r="C929" t="str">
            <v>UN</v>
          </cell>
          <cell r="D929">
            <v>1477.24</v>
          </cell>
        </row>
        <row r="930">
          <cell r="A930" t="str">
            <v>090500</v>
          </cell>
          <cell r="B930" t="str">
            <v>QUADROS E CAIXAS</v>
          </cell>
          <cell r="D930" t="str">
            <v xml:space="preserve"> R$-   </v>
          </cell>
        </row>
        <row r="931">
          <cell r="A931" t="str">
            <v>090501</v>
          </cell>
          <cell r="B931" t="str">
            <v>QUADRO DE DISTRIBUICAO EM CHAPA METALICA - PARA ATE 4 DISJUNTORES</v>
          </cell>
          <cell r="C931" t="str">
            <v>UN</v>
          </cell>
          <cell r="D931">
            <v>49.68</v>
          </cell>
        </row>
        <row r="932">
          <cell r="A932" t="str">
            <v>090502</v>
          </cell>
          <cell r="B932" t="str">
            <v>QUADRO DE DISTRIBUICAO EM CHAPA METALICA - PARA ATE 8 DISJUNTORES</v>
          </cell>
          <cell r="C932" t="str">
            <v>UN</v>
          </cell>
          <cell r="D932">
            <v>49.68</v>
          </cell>
        </row>
        <row r="933">
          <cell r="A933" t="str">
            <v>090503</v>
          </cell>
          <cell r="B933" t="str">
            <v>QUADRO DE DISTRIBUICAO EM CHAPA METALICA - PARA ATE 10 DISJUNTORES</v>
          </cell>
          <cell r="C933" t="str">
            <v>UN</v>
          </cell>
          <cell r="D933">
            <v>58.43</v>
          </cell>
        </row>
        <row r="934">
          <cell r="A934" t="str">
            <v>090504</v>
          </cell>
          <cell r="B934" t="str">
            <v>QUADRO DE DISTRIBUICAO EM CHAPA METALICA - PARA ATE 12 DISJUNTORES</v>
          </cell>
          <cell r="C934" t="str">
            <v>UN</v>
          </cell>
          <cell r="D934">
            <v>58.43</v>
          </cell>
        </row>
        <row r="935">
          <cell r="A935" t="str">
            <v>090506</v>
          </cell>
          <cell r="B935" t="str">
            <v>QUADRO DE DISTRIBUICAO EM CHAPA METALICA - PARA ATE 16 DISJUNTORES</v>
          </cell>
          <cell r="C935" t="str">
            <v>UN</v>
          </cell>
          <cell r="D935">
            <v>70.89</v>
          </cell>
        </row>
        <row r="936">
          <cell r="A936" t="str">
            <v>090508</v>
          </cell>
          <cell r="B936" t="str">
            <v>QUADRO DE DISTRIBUICAO EM CHAPA METALICA - PARA ATE 20 DISJUNTORES</v>
          </cell>
          <cell r="C936" t="str">
            <v>UN</v>
          </cell>
          <cell r="D936">
            <v>70.89</v>
          </cell>
        </row>
        <row r="937">
          <cell r="A937" t="str">
            <v>090510</v>
          </cell>
          <cell r="B937" t="str">
            <v>QUADRO DE DISTRIBUICAO EM CHAPA METALICA - PARA ATE 24 DISJUNTORES</v>
          </cell>
          <cell r="C937" t="str">
            <v>UN</v>
          </cell>
          <cell r="D937">
            <v>87.08</v>
          </cell>
        </row>
        <row r="938">
          <cell r="A938" t="str">
            <v>090511</v>
          </cell>
          <cell r="B938" t="str">
            <v>QUADRO DE DISTRIBUICAO EM CHAPA METALICA - PARA ATE 26 DISJUNTORES</v>
          </cell>
          <cell r="C938" t="str">
            <v>UN</v>
          </cell>
          <cell r="D938">
            <v>87.08</v>
          </cell>
        </row>
        <row r="939">
          <cell r="A939" t="str">
            <v>090512</v>
          </cell>
          <cell r="B939" t="str">
            <v>QUADRO DE DISTRIBUICAO EM CHAPA METALICA - PARA ATE 28 DISJUNTORES</v>
          </cell>
          <cell r="C939" t="str">
            <v>UN</v>
          </cell>
          <cell r="D939">
            <v>87.08</v>
          </cell>
        </row>
        <row r="940">
          <cell r="A940" t="str">
            <v>090514</v>
          </cell>
          <cell r="B940" t="str">
            <v>QUADRO DE DISTRIBUICAO EM CHAPA METALICA - PARA ATE 32 DISJUNTORES</v>
          </cell>
          <cell r="C940" t="str">
            <v>UN</v>
          </cell>
          <cell r="D940">
            <v>119.64</v>
          </cell>
        </row>
        <row r="941">
          <cell r="A941" t="str">
            <v>090516</v>
          </cell>
          <cell r="B941" t="str">
            <v>QUADRO DE DISTRIBUICAO EM CHAPA METALICA - PARA ATE 36 DISJUNTORES</v>
          </cell>
          <cell r="C941" t="str">
            <v>UN</v>
          </cell>
          <cell r="D941">
            <v>126.67</v>
          </cell>
        </row>
        <row r="942">
          <cell r="A942" t="str">
            <v>090518</v>
          </cell>
          <cell r="B942" t="str">
            <v>QUADRO DE DISTRIBUICAO EM CHAPA METALICA - PARA ATE 40 DISJUNTORES</v>
          </cell>
          <cell r="C942" t="str">
            <v>UN</v>
          </cell>
          <cell r="D942">
            <v>126.67</v>
          </cell>
        </row>
        <row r="943">
          <cell r="A943" t="str">
            <v>090519</v>
          </cell>
          <cell r="B943" t="str">
            <v>QUADRO DE DISTRIBUICAO EM CHAPA METALICA - PARA ATE 60 DISJUNTORES</v>
          </cell>
          <cell r="C943" t="str">
            <v>UN</v>
          </cell>
          <cell r="D943">
            <v>161.62</v>
          </cell>
        </row>
        <row r="944">
          <cell r="A944" t="str">
            <v>090520</v>
          </cell>
          <cell r="B944" t="str">
            <v>DISJUNTOR AUTOMATICO TIPO"QUICK-LAG" - 10 A 30A</v>
          </cell>
          <cell r="C944" t="str">
            <v>UN</v>
          </cell>
          <cell r="D944">
            <v>6.32</v>
          </cell>
        </row>
        <row r="945">
          <cell r="A945" t="str">
            <v>090521</v>
          </cell>
          <cell r="B945" t="str">
            <v>CAIXA EM ALUMINIO FUNDIDO P/EQUIPAMENTOS C/TAMPA 25X20X15 CM</v>
          </cell>
          <cell r="C945" t="str">
            <v>UN</v>
          </cell>
          <cell r="D945">
            <v>96.84</v>
          </cell>
        </row>
        <row r="946">
          <cell r="A946" t="str">
            <v>090522</v>
          </cell>
          <cell r="B946" t="str">
            <v>CAIXA EM ALUMINIO FUNDIDO P/EQUIPAMENTOS C/TAMPA 34X27X13 CM</v>
          </cell>
          <cell r="C946" t="str">
            <v>UN</v>
          </cell>
          <cell r="D946">
            <v>147.06</v>
          </cell>
        </row>
        <row r="947">
          <cell r="A947" t="str">
            <v>090523</v>
          </cell>
          <cell r="B947" t="str">
            <v>CAIXA EM ALUMINIO FUNDIDO P/ EQUIP. C/TAMPA 45X30X25CM</v>
          </cell>
          <cell r="C947" t="str">
            <v>UN</v>
          </cell>
          <cell r="D947">
            <v>320.56</v>
          </cell>
        </row>
        <row r="948">
          <cell r="A948" t="str">
            <v>090524</v>
          </cell>
          <cell r="B948" t="str">
            <v>CAIXA DE PASSAGEM EM FERRO ESTAMPADO - 3"X3" INCLUSIVE ESPELHO</v>
          </cell>
          <cell r="C948" t="str">
            <v>UN</v>
          </cell>
          <cell r="D948">
            <v>4.66</v>
          </cell>
        </row>
        <row r="949">
          <cell r="A949" t="str">
            <v>090525</v>
          </cell>
          <cell r="B949" t="str">
            <v>CAIXA DE PASSAGEM,EM FERRO ESTAMPADO - 4"X2",INCLUSIVE ESPELHO</v>
          </cell>
          <cell r="C949" t="str">
            <v>UN</v>
          </cell>
          <cell r="D949">
            <v>4.2699999999999996</v>
          </cell>
        </row>
        <row r="950">
          <cell r="A950" t="str">
            <v>090526</v>
          </cell>
          <cell r="B950" t="str">
            <v>CAIXA DE PASSAGEM,EM FERRO ESTAMPADO - 4"X4",INCLUSIVE ESPELHO</v>
          </cell>
          <cell r="C950" t="str">
            <v>UN</v>
          </cell>
          <cell r="D950">
            <v>7</v>
          </cell>
        </row>
        <row r="951">
          <cell r="A951" t="str">
            <v>090527</v>
          </cell>
          <cell r="B951" t="str">
            <v>CAIXA DE PASSAGEM EM FERRO ESTAMPADO C/FUNDO MOVEL</v>
          </cell>
          <cell r="C951" t="str">
            <v>UN</v>
          </cell>
          <cell r="D951">
            <v>5.34</v>
          </cell>
        </row>
        <row r="952">
          <cell r="A952" t="str">
            <v>090528</v>
          </cell>
          <cell r="B952" t="str">
            <v>CAIXA DE PASSAGEM,TIPO CONDULETE - 1/2"</v>
          </cell>
          <cell r="C952" t="str">
            <v>UN</v>
          </cell>
          <cell r="D952">
            <v>7.57</v>
          </cell>
        </row>
        <row r="953">
          <cell r="A953" t="str">
            <v>090529</v>
          </cell>
          <cell r="B953" t="str">
            <v>CAIXA DE PASSAGEM,TIPO CONDULETE - 3/4"</v>
          </cell>
          <cell r="C953" t="str">
            <v>UN</v>
          </cell>
          <cell r="D953">
            <v>7.66</v>
          </cell>
        </row>
        <row r="954">
          <cell r="A954" t="str">
            <v>090530</v>
          </cell>
          <cell r="B954" t="str">
            <v>CAIXA DE PASSAGEM,TIPO CONDULETE - 1"</v>
          </cell>
          <cell r="C954" t="str">
            <v>UN</v>
          </cell>
          <cell r="D954">
            <v>8.7899999999999991</v>
          </cell>
        </row>
        <row r="955">
          <cell r="A955" t="str">
            <v>090531</v>
          </cell>
          <cell r="B955" t="str">
            <v>CAIXA DE PASSAGEM,TIPO CONDULETE - 1 1/4"</v>
          </cell>
          <cell r="C955" t="str">
            <v>UN</v>
          </cell>
          <cell r="D955">
            <v>10.93</v>
          </cell>
        </row>
        <row r="956">
          <cell r="A956" t="str">
            <v>090532</v>
          </cell>
          <cell r="B956" t="str">
            <v>CAIXA DE PASSAGEM,TIPO CONDULETE - 1 1/2"</v>
          </cell>
          <cell r="C956" t="str">
            <v>UN</v>
          </cell>
          <cell r="D956">
            <v>11.85</v>
          </cell>
        </row>
        <row r="957">
          <cell r="A957" t="str">
            <v>090533</v>
          </cell>
          <cell r="B957" t="str">
            <v>CAIXA DE PASSAGEM,TIPO CONDULETE - 2"</v>
          </cell>
          <cell r="C957" t="str">
            <v>UN</v>
          </cell>
          <cell r="D957">
            <v>16.72</v>
          </cell>
        </row>
        <row r="958">
          <cell r="A958" t="str">
            <v>090534</v>
          </cell>
          <cell r="B958" t="str">
            <v>CAIXA DE PASSAGEM TIPO CONDULETE - 2 1/2"</v>
          </cell>
          <cell r="C958" t="str">
            <v>UN</v>
          </cell>
          <cell r="D958">
            <v>28.86</v>
          </cell>
        </row>
        <row r="959">
          <cell r="A959" t="str">
            <v>090535</v>
          </cell>
          <cell r="B959" t="str">
            <v>CAIXA DE PASSAGEM TIPO CONDULETE - 3"</v>
          </cell>
          <cell r="C959" t="str">
            <v>UN</v>
          </cell>
          <cell r="D959">
            <v>36.08</v>
          </cell>
        </row>
        <row r="960">
          <cell r="A960" t="str">
            <v>090536</v>
          </cell>
          <cell r="B960" t="str">
            <v>CAIXA DE PASSAGEM TIPO CONDULETE - 3 1/2"</v>
          </cell>
          <cell r="C960" t="str">
            <v>UN</v>
          </cell>
          <cell r="D960">
            <v>99.65</v>
          </cell>
        </row>
        <row r="961">
          <cell r="A961" t="str">
            <v>090537</v>
          </cell>
          <cell r="B961" t="str">
            <v>CAIXA DE PASSAGEM TIPO CONDULETE - 4"</v>
          </cell>
          <cell r="C961" t="str">
            <v>UN</v>
          </cell>
          <cell r="D961">
            <v>57.29</v>
          </cell>
        </row>
        <row r="962">
          <cell r="A962" t="str">
            <v>090538</v>
          </cell>
          <cell r="B962" t="str">
            <v>CAIXA PVC-4"X2" - P/ELETRODUTO QUADRADO 16X16 MM INCL. ESPELHO</v>
          </cell>
          <cell r="C962" t="str">
            <v>UN</v>
          </cell>
          <cell r="D962">
            <v>4.6500000000000004</v>
          </cell>
        </row>
        <row r="963">
          <cell r="A963" t="str">
            <v>090540</v>
          </cell>
          <cell r="B963" t="str">
            <v>CAIXA DE PASSAGEM,CHAPA METALICA C/TAMPA PARAFUSADA - 20X20X10CM</v>
          </cell>
          <cell r="C963" t="str">
            <v>UN</v>
          </cell>
          <cell r="D963">
            <v>11.7</v>
          </cell>
        </row>
        <row r="964">
          <cell r="A964" t="str">
            <v>090541</v>
          </cell>
          <cell r="B964" t="str">
            <v>CAIXA DE PASSAGEM,CHAPA METALICA C/TAMPA PARAFUSADA - 30X30X12CM</v>
          </cell>
          <cell r="C964" t="str">
            <v>UN</v>
          </cell>
          <cell r="D964">
            <v>18.72</v>
          </cell>
        </row>
        <row r="965">
          <cell r="A965" t="str">
            <v>090542</v>
          </cell>
          <cell r="B965" t="str">
            <v>CAIXA DE PASSAGEM,CHAPA METALICA C/TAMPA PARAFUSADA - 40X40X15CM</v>
          </cell>
          <cell r="C965" t="str">
            <v>UN</v>
          </cell>
          <cell r="D965">
            <v>27.05</v>
          </cell>
        </row>
        <row r="966">
          <cell r="A966" t="str">
            <v>090550</v>
          </cell>
          <cell r="B966" t="str">
            <v>CAIXA DE PASSAGEM,CHAPA METALICA C/PORTA E FECHADURA - 40X40X15CM</v>
          </cell>
          <cell r="C966" t="str">
            <v>UN</v>
          </cell>
          <cell r="D966">
            <v>24.72</v>
          </cell>
        </row>
        <row r="967">
          <cell r="A967" t="str">
            <v>090551</v>
          </cell>
          <cell r="B967" t="str">
            <v>CAIXA DE PASSAGEM,CHAPA METALICA C/PORTA E FECHADURA - 50X50X15CM</v>
          </cell>
          <cell r="C967" t="str">
            <v>UN</v>
          </cell>
          <cell r="D967">
            <v>33.24</v>
          </cell>
        </row>
        <row r="968">
          <cell r="A968" t="str">
            <v>090555</v>
          </cell>
          <cell r="B968" t="str">
            <v>CAIXA DE PASSAGEM EM ALVENARIA - ESCAVACAO E APILOAMENTO</v>
          </cell>
          <cell r="C968" t="str">
            <v>M3</v>
          </cell>
          <cell r="D968">
            <v>9.75</v>
          </cell>
        </row>
        <row r="969">
          <cell r="A969" t="str">
            <v>090556</v>
          </cell>
          <cell r="B969" t="str">
            <v>CAIXA DE PASSAGEM EM ALVENARIA - LASTRO DE BRITA (FUNDO)</v>
          </cell>
          <cell r="C969" t="str">
            <v>M3</v>
          </cell>
          <cell r="D969">
            <v>35.47</v>
          </cell>
        </row>
        <row r="970">
          <cell r="A970" t="str">
            <v>090557</v>
          </cell>
          <cell r="B970" t="str">
            <v>CAIXA DE PASSAGEM EM ALVENARIA - LASTRO DE CONCRETO (FUNDO)</v>
          </cell>
          <cell r="C970" t="str">
            <v>M3</v>
          </cell>
          <cell r="D970">
            <v>179.92</v>
          </cell>
        </row>
        <row r="971">
          <cell r="A971" t="str">
            <v>090558</v>
          </cell>
          <cell r="B971" t="str">
            <v>CAIXA DE PASSAGEM EM ALVENARIA - PAREDE DE 1/2 TIJOLO,REVESTIDA</v>
          </cell>
          <cell r="C971" t="str">
            <v>M2</v>
          </cell>
          <cell r="D971">
            <v>44.88</v>
          </cell>
        </row>
        <row r="972">
          <cell r="A972" t="str">
            <v>090559</v>
          </cell>
          <cell r="B972" t="str">
            <v>CAIXA DE PASSAGEM EM ALVENARIA - PAREDE DE 1 TIJOLO,REVESTIDA</v>
          </cell>
          <cell r="C972" t="str">
            <v>M2</v>
          </cell>
          <cell r="D972">
            <v>65.12</v>
          </cell>
        </row>
        <row r="973">
          <cell r="A973" t="str">
            <v>090560</v>
          </cell>
          <cell r="B973" t="str">
            <v>CAIXA DE PASSAGEM EM ALVENARIA - TAMPA DE CONCRETO</v>
          </cell>
          <cell r="C973" t="str">
            <v>M2</v>
          </cell>
          <cell r="D973">
            <v>41.59</v>
          </cell>
        </row>
        <row r="974">
          <cell r="A974" t="str">
            <v>090561</v>
          </cell>
          <cell r="B974" t="str">
            <v>CAIXA TELEFONICA INTERNA PADRAO TELESP N. 1 10X10X8CM</v>
          </cell>
          <cell r="C974" t="str">
            <v>UN</v>
          </cell>
          <cell r="D974">
            <v>4.4400000000000004</v>
          </cell>
        </row>
        <row r="975">
          <cell r="A975" t="str">
            <v>090562</v>
          </cell>
          <cell r="B975" t="str">
            <v>CAIXA TELEFONICA INTERNA PADRAO TELESP N.2 20X20X12CM</v>
          </cell>
          <cell r="C975" t="str">
            <v>UN</v>
          </cell>
          <cell r="D975">
            <v>36.520000000000003</v>
          </cell>
        </row>
        <row r="976">
          <cell r="A976" t="str">
            <v>090563</v>
          </cell>
          <cell r="B976" t="str">
            <v>CAIXA TELEFONICA INTERNA PADRAO TELESP N.3 40X40X12CM</v>
          </cell>
          <cell r="C976" t="str">
            <v>UN</v>
          </cell>
          <cell r="D976">
            <v>53.66</v>
          </cell>
        </row>
        <row r="977">
          <cell r="A977" t="str">
            <v>090564</v>
          </cell>
          <cell r="B977" t="str">
            <v>CAIXA TELEFONICA INTERNA PADRAO TELESP N. 4 60X60X12CM</v>
          </cell>
          <cell r="C977" t="str">
            <v>UN</v>
          </cell>
          <cell r="D977">
            <v>81.709999999999994</v>
          </cell>
        </row>
        <row r="978">
          <cell r="A978" t="str">
            <v>090565</v>
          </cell>
          <cell r="B978" t="str">
            <v>CAIXA TELEFONICA INTERNA PADRAO TELESP N. 5 80X80X12CM</v>
          </cell>
          <cell r="C978" t="str">
            <v>UN</v>
          </cell>
          <cell r="D978">
            <v>124.1</v>
          </cell>
        </row>
        <row r="979">
          <cell r="A979" t="str">
            <v>090566</v>
          </cell>
          <cell r="B979" t="str">
            <v>CAIXA TELEFONICA INTERNA PADRAO TELESP N.6 120X120X15CM</v>
          </cell>
          <cell r="C979" t="str">
            <v>UN</v>
          </cell>
          <cell r="D979">
            <v>142.18</v>
          </cell>
        </row>
        <row r="980">
          <cell r="A980" t="str">
            <v>090567</v>
          </cell>
          <cell r="B980" t="str">
            <v>CAIXA TELEFONICA INTERNA PADRAO TELESP N.7 150X150X20 CM</v>
          </cell>
          <cell r="C980" t="str">
            <v>UN</v>
          </cell>
          <cell r="D980">
            <v>208.55</v>
          </cell>
        </row>
        <row r="981">
          <cell r="A981" t="str">
            <v>090570</v>
          </cell>
          <cell r="B981" t="str">
            <v>QUADRO AUTO SUPORTAVEL IP-54 1800X600X400 MM</v>
          </cell>
          <cell r="C981" t="str">
            <v>UN</v>
          </cell>
          <cell r="D981">
            <v>961.96</v>
          </cell>
        </row>
        <row r="982">
          <cell r="A982" t="str">
            <v>090571</v>
          </cell>
          <cell r="B982" t="str">
            <v>QUADRO AUTO SUPORTAVEL IP-54 1800X600X500 MM</v>
          </cell>
          <cell r="C982" t="str">
            <v>UN</v>
          </cell>
          <cell r="D982">
            <v>1298.33</v>
          </cell>
        </row>
        <row r="983">
          <cell r="A983" t="str">
            <v>090572</v>
          </cell>
          <cell r="B983" t="str">
            <v>QUADRO AUTO SUPORTAVEL IP-54 1800X1200X400 MM</v>
          </cell>
          <cell r="C983" t="str">
            <v>UN</v>
          </cell>
          <cell r="D983">
            <v>1603.47</v>
          </cell>
        </row>
        <row r="984">
          <cell r="A984" t="str">
            <v>090573</v>
          </cell>
          <cell r="B984" t="str">
            <v>QUADRO AUTO SUPORTAVEL IP-54 1800X1200X500 MM</v>
          </cell>
          <cell r="C984" t="str">
            <v>UN</v>
          </cell>
          <cell r="D984">
            <v>1799.1</v>
          </cell>
        </row>
        <row r="985">
          <cell r="A985" t="str">
            <v>090575</v>
          </cell>
          <cell r="B985" t="str">
            <v>QUADRO AUTO SUPORTAVEL IP-54 2300X1600X600 MM</v>
          </cell>
          <cell r="C985" t="str">
            <v>UN</v>
          </cell>
          <cell r="D985">
            <v>2738.36</v>
          </cell>
        </row>
        <row r="986">
          <cell r="A986" t="str">
            <v>090578</v>
          </cell>
          <cell r="B986" t="str">
            <v>CAIXA CHAPA 16 - IP55 550X700X250 MM</v>
          </cell>
          <cell r="C986" t="str">
            <v>UN</v>
          </cell>
          <cell r="D986">
            <v>150.06</v>
          </cell>
        </row>
        <row r="987">
          <cell r="A987" t="str">
            <v>090580</v>
          </cell>
          <cell r="B987" t="str">
            <v>CAIXA VENEZIANA TIPO "TELESP" - 15X25X10 CM</v>
          </cell>
          <cell r="C987" t="str">
            <v>UN</v>
          </cell>
          <cell r="D987">
            <v>29.77</v>
          </cell>
        </row>
        <row r="988">
          <cell r="A988" t="str">
            <v>090581</v>
          </cell>
          <cell r="B988" t="str">
            <v>CAIXA DE ENTRADA DE ENERGIA TIPO "J" - 50X60 CM PADRAO ELETROPAULO</v>
          </cell>
          <cell r="C988" t="str">
            <v>UN</v>
          </cell>
          <cell r="D988">
            <v>73.69</v>
          </cell>
        </row>
        <row r="989">
          <cell r="A989" t="str">
            <v>090583</v>
          </cell>
          <cell r="B989" t="str">
            <v>CAIXA DE ENTRADA DE ENERGIA TIPO "L" - 120X90 CM PADRAO ELETROPAULO</v>
          </cell>
          <cell r="C989" t="str">
            <v>UN</v>
          </cell>
          <cell r="D989">
            <v>181.28</v>
          </cell>
        </row>
        <row r="990">
          <cell r="A990" t="str">
            <v>090584</v>
          </cell>
          <cell r="B990" t="str">
            <v>CAIXA DE ENTRADA DE ENERGIA TIPO "M" - 120X90 CM PADRAO ELETROPAULO</v>
          </cell>
          <cell r="C990" t="str">
            <v>UN</v>
          </cell>
          <cell r="D990">
            <v>435.71</v>
          </cell>
        </row>
        <row r="991">
          <cell r="A991" t="str">
            <v>090585</v>
          </cell>
          <cell r="B991" t="str">
            <v>CAIXA DE ENTRADA DE ENERGIA TIPO "M" EXT-120X90CM PADRAO ELETROPAULO</v>
          </cell>
          <cell r="C991" t="str">
            <v>UN</v>
          </cell>
          <cell r="D991">
            <v>289.27999999999997</v>
          </cell>
        </row>
        <row r="992">
          <cell r="A992" t="str">
            <v>090586</v>
          </cell>
          <cell r="B992" t="str">
            <v>CAIXA DE ENTRADA DE ENERGIA TIPO "T" - 90X60 CM PADRAO ELETROPAULO</v>
          </cell>
          <cell r="C992" t="str">
            <v>UN</v>
          </cell>
          <cell r="D992">
            <v>112.24</v>
          </cell>
        </row>
        <row r="993">
          <cell r="A993" t="str">
            <v>090590</v>
          </cell>
          <cell r="B993" t="str">
            <v>CAIXA DE ENTRADA DE ENERGIA TIPO "III" PADRAO ELETROPAULO</v>
          </cell>
          <cell r="C993" t="str">
            <v>UN</v>
          </cell>
          <cell r="D993">
            <v>447.81</v>
          </cell>
        </row>
        <row r="994">
          <cell r="A994" t="str">
            <v>090598</v>
          </cell>
          <cell r="B994" t="str">
            <v>QUADRO GERAL OU DE DISTRIBUICAO,EM CHAPA METALICA N.16 ESMALTADA</v>
          </cell>
          <cell r="C994" t="str">
            <v>M2</v>
          </cell>
          <cell r="D994">
            <v>285.08</v>
          </cell>
        </row>
        <row r="995">
          <cell r="A995" t="str">
            <v>090600</v>
          </cell>
          <cell r="B995" t="str">
            <v>CHAVES,FUSIVEIS E ATERRAMENTO</v>
          </cell>
          <cell r="D995" t="str">
            <v xml:space="preserve"> R$-   </v>
          </cell>
        </row>
        <row r="996">
          <cell r="A996" t="str">
            <v>090601</v>
          </cell>
          <cell r="B996" t="str">
            <v>CHAVE SECCIONADORA TIPO FACA,SECA - ATE 30A</v>
          </cell>
          <cell r="C996" t="str">
            <v>UN</v>
          </cell>
          <cell r="D996">
            <v>8.98</v>
          </cell>
        </row>
        <row r="997">
          <cell r="A997" t="str">
            <v>090602</v>
          </cell>
          <cell r="B997" t="str">
            <v>CHAVE SECCIONADORA TIPO FACA,SECA - ATE 60A</v>
          </cell>
          <cell r="C997" t="str">
            <v>UN</v>
          </cell>
          <cell r="D997">
            <v>12.41</v>
          </cell>
        </row>
        <row r="998">
          <cell r="A998" t="str">
            <v>090603</v>
          </cell>
          <cell r="B998" t="str">
            <v>CHAVE SECCIONADORA TIPO FACA,SECA - ATE 100A</v>
          </cell>
          <cell r="C998" t="str">
            <v>UN</v>
          </cell>
          <cell r="D998">
            <v>24.11</v>
          </cell>
        </row>
        <row r="999">
          <cell r="A999" t="str">
            <v>090604</v>
          </cell>
          <cell r="B999" t="str">
            <v>CHAVE SECCIONADORA TIPO FACA,SECA - ATE 150A</v>
          </cell>
          <cell r="C999" t="str">
            <v>UN</v>
          </cell>
          <cell r="D999">
            <v>35.5</v>
          </cell>
        </row>
        <row r="1000">
          <cell r="A1000" t="str">
            <v>090605</v>
          </cell>
          <cell r="B1000" t="str">
            <v>CHAVE SECCIONADORA TIPO FACA,SECA - ATE 200A</v>
          </cell>
          <cell r="C1000" t="str">
            <v>UN</v>
          </cell>
          <cell r="D1000">
            <v>36.33</v>
          </cell>
        </row>
        <row r="1001">
          <cell r="A1001" t="str">
            <v>090606</v>
          </cell>
          <cell r="B1001" t="str">
            <v>CHAVE SECCIONADORA TIPO FACA,SECA - ATE 400A</v>
          </cell>
          <cell r="C1001" t="str">
            <v>UN</v>
          </cell>
          <cell r="D1001">
            <v>92.44</v>
          </cell>
        </row>
        <row r="1002">
          <cell r="A1002" t="str">
            <v>090613</v>
          </cell>
          <cell r="B1002" t="str">
            <v>CHAVE SECCIONADORA TRIPOLAR,ABERT. SOB CARGA - SECA - 40A/600V</v>
          </cell>
          <cell r="C1002" t="str">
            <v>UN</v>
          </cell>
          <cell r="D1002">
            <v>47.62</v>
          </cell>
        </row>
        <row r="1003">
          <cell r="A1003" t="str">
            <v>090614</v>
          </cell>
          <cell r="B1003" t="str">
            <v>CHAVE SECCIONADORA TRIPOLAR, ABERT. SOB CARGA - SECA -63A/600V</v>
          </cell>
          <cell r="C1003" t="str">
            <v>UN</v>
          </cell>
          <cell r="D1003">
            <v>47.62</v>
          </cell>
        </row>
        <row r="1004">
          <cell r="A1004" t="str">
            <v>090615</v>
          </cell>
          <cell r="B1004" t="str">
            <v>CHAVE SECCIONADORA TRIPOLAR, ABERT. SOB CARGA - SECA -125A/600V</v>
          </cell>
          <cell r="C1004" t="str">
            <v>UN</v>
          </cell>
          <cell r="D1004">
            <v>71.78</v>
          </cell>
        </row>
        <row r="1005">
          <cell r="A1005" t="str">
            <v>090616</v>
          </cell>
          <cell r="B1005" t="str">
            <v>CHAVE SECCIONADORA TRIPOLAR, ABERT. SOB CARGA - SECA - 160A/600V</v>
          </cell>
          <cell r="C1005" t="str">
            <v>UN</v>
          </cell>
          <cell r="D1005">
            <v>324.45</v>
          </cell>
        </row>
        <row r="1006">
          <cell r="A1006" t="str">
            <v>090617</v>
          </cell>
          <cell r="B1006" t="str">
            <v>CHAVE SECCIONADORA TRIPOLAR, ABERT. SOB CARGA - SECA 200A/600V</v>
          </cell>
          <cell r="C1006" t="str">
            <v>UN</v>
          </cell>
          <cell r="D1006">
            <v>351.13</v>
          </cell>
        </row>
        <row r="1007">
          <cell r="A1007" t="str">
            <v>090618</v>
          </cell>
          <cell r="B1007" t="str">
            <v>CHAVE SECCIONADORA TRIPOLAR, ABERT. SOB CARGA - SECA 300A/600V</v>
          </cell>
          <cell r="C1007" t="str">
            <v>UN</v>
          </cell>
          <cell r="D1007">
            <v>355.16</v>
          </cell>
        </row>
        <row r="1008">
          <cell r="A1008" t="str">
            <v>090619</v>
          </cell>
          <cell r="B1008" t="str">
            <v>CHAVE SECCIONADORA TRIPOLAR, ABERT. SOB CARGA - SECA 400A/600V</v>
          </cell>
          <cell r="C1008" t="str">
            <v>UN</v>
          </cell>
          <cell r="D1008">
            <v>507.78</v>
          </cell>
        </row>
        <row r="1009">
          <cell r="A1009" t="str">
            <v>090620</v>
          </cell>
          <cell r="B1009" t="str">
            <v>CHAVE SECCIONADORA TRIPOLAR, ABERT. SOB CARGA - SECA 630A/600V</v>
          </cell>
          <cell r="C1009" t="str">
            <v>UN</v>
          </cell>
          <cell r="D1009">
            <v>783.38</v>
          </cell>
        </row>
        <row r="1010">
          <cell r="A1010" t="str">
            <v>090621</v>
          </cell>
          <cell r="B1010" t="str">
            <v>CHAVE SECCIONADORA TRIPOLAR, ABERT. SOB CARGA - SECA 800A/600V</v>
          </cell>
          <cell r="C1010" t="str">
            <v>UN</v>
          </cell>
          <cell r="D1010">
            <v>1325.18</v>
          </cell>
        </row>
        <row r="1011">
          <cell r="A1011" t="str">
            <v>090622</v>
          </cell>
          <cell r="B1011" t="str">
            <v>CHAVE SECCIONADORA TRIPOLAR, ABERT. SOB CARGA - SECA -1000A/600V</v>
          </cell>
          <cell r="C1011" t="str">
            <v>UN</v>
          </cell>
          <cell r="D1011">
            <v>1704.2</v>
          </cell>
        </row>
        <row r="1012">
          <cell r="A1012" t="str">
            <v>090623</v>
          </cell>
          <cell r="B1012" t="str">
            <v>CHAVE SECCIONADORA TIPO NH,COM BASE E FUSIVEIS - 125A</v>
          </cell>
          <cell r="C1012" t="str">
            <v>UN</v>
          </cell>
          <cell r="D1012">
            <v>112.56</v>
          </cell>
        </row>
        <row r="1013">
          <cell r="A1013" t="str">
            <v>090624</v>
          </cell>
          <cell r="B1013" t="str">
            <v>CHAVE SECCIONADORA TIPO NH,COM BASE E FUSIVEIS - 250A</v>
          </cell>
          <cell r="C1013" t="str">
            <v>UN</v>
          </cell>
          <cell r="D1013">
            <v>153.5</v>
          </cell>
        </row>
        <row r="1014">
          <cell r="A1014" t="str">
            <v>090625</v>
          </cell>
          <cell r="B1014" t="str">
            <v>CHAVE SECCIONADORA TIPO NH,COM BASE E FUSIVEIS - 400A</v>
          </cell>
          <cell r="C1014" t="str">
            <v>UN</v>
          </cell>
          <cell r="D1014">
            <v>187.84</v>
          </cell>
        </row>
        <row r="1015">
          <cell r="A1015" t="str">
            <v>090626</v>
          </cell>
          <cell r="B1015" t="str">
            <v>CHAVE SECCIONADORA TIPO NH COM BASE E FUSIVEL - 630A</v>
          </cell>
          <cell r="C1015" t="str">
            <v>UN</v>
          </cell>
          <cell r="D1015">
            <v>222.14</v>
          </cell>
        </row>
        <row r="1016">
          <cell r="A1016" t="str">
            <v>090627</v>
          </cell>
          <cell r="B1016" t="str">
            <v>CHAVE SECCIONADORA TRIPOLAR,ABERT.SOB CARGA,COM FUS.NH - 100A/250V</v>
          </cell>
          <cell r="C1016" t="str">
            <v>UN</v>
          </cell>
          <cell r="D1016">
            <v>283.99</v>
          </cell>
        </row>
        <row r="1017">
          <cell r="A1017" t="str">
            <v>090628</v>
          </cell>
          <cell r="B1017" t="str">
            <v>CHAVE SECCIONADORA TRIPOLAR,ABERT.SOB CARGA,COM FUS.NH - 200A/250V</v>
          </cell>
          <cell r="C1017" t="str">
            <v>UN</v>
          </cell>
          <cell r="D1017">
            <v>332.32</v>
          </cell>
        </row>
        <row r="1018">
          <cell r="A1018" t="str">
            <v>090629</v>
          </cell>
          <cell r="B1018" t="str">
            <v>CHAVE SECCIONADORA TRIPOLAR,ABERT.SOB CARGA,COM FUS.NH - 400A/250V</v>
          </cell>
          <cell r="C1018" t="str">
            <v>UN</v>
          </cell>
          <cell r="D1018">
            <v>550.03</v>
          </cell>
        </row>
        <row r="1019">
          <cell r="A1019" t="str">
            <v>090630</v>
          </cell>
          <cell r="B1019" t="str">
            <v>CHAVE SECCIONADORA TRIPOLAR, ABERT. SOB CARGA, COM FUS.NH-630A/600V</v>
          </cell>
          <cell r="C1019" t="str">
            <v>UN</v>
          </cell>
          <cell r="D1019">
            <v>942.38</v>
          </cell>
        </row>
        <row r="1020">
          <cell r="A1020" t="str">
            <v>090631</v>
          </cell>
          <cell r="B1020" t="str">
            <v>CHAVE SECCIONADORA TRIPOLAR, ABERT. SOB CARGA, COM FUS NH-800A/600V</v>
          </cell>
          <cell r="C1020" t="str">
            <v>UN</v>
          </cell>
          <cell r="D1020">
            <v>3010.22</v>
          </cell>
        </row>
        <row r="1021">
          <cell r="A1021" t="str">
            <v>090632</v>
          </cell>
          <cell r="B1021" t="str">
            <v>CHAVE SECCIONADORA TRIPOLAR ABERT. SOB CARGA, COM FUS NH-1000A/600V</v>
          </cell>
          <cell r="C1021" t="str">
            <v>UN</v>
          </cell>
          <cell r="D1021">
            <v>3190.11</v>
          </cell>
        </row>
        <row r="1022">
          <cell r="A1022" t="str">
            <v>090633</v>
          </cell>
          <cell r="B1022" t="str">
            <v>CHAVE SECCIONADORA ROTATIVA ABERT. SOB CARGA TP (PACCO)- 3X16A</v>
          </cell>
          <cell r="C1022" t="str">
            <v>UN</v>
          </cell>
          <cell r="D1022">
            <v>30.08</v>
          </cell>
        </row>
        <row r="1023">
          <cell r="A1023" t="str">
            <v>090634</v>
          </cell>
          <cell r="B1023" t="str">
            <v>CHAVE SECCIONADORA ROTATIVA ABERT. SOB CARGA TP (PACCO) - 3X25A</v>
          </cell>
          <cell r="C1023" t="str">
            <v>UN</v>
          </cell>
          <cell r="D1023">
            <v>42.03</v>
          </cell>
        </row>
        <row r="1024">
          <cell r="A1024" t="str">
            <v>090635</v>
          </cell>
          <cell r="B1024" t="str">
            <v>CHAVE SECCIONADORA ROTATIVA ABERT. SOB CARGA TP (PACCO) - 3X40A</v>
          </cell>
          <cell r="C1024" t="str">
            <v>UN</v>
          </cell>
          <cell r="D1024">
            <v>68.62</v>
          </cell>
        </row>
        <row r="1025">
          <cell r="A1025" t="str">
            <v>090636</v>
          </cell>
          <cell r="B1025" t="str">
            <v>CHAVE SECCIONADORA ROTATIVA ABERT. SOB CARGA TP (PACCO) 3X63A</v>
          </cell>
          <cell r="C1025" t="str">
            <v>UN</v>
          </cell>
          <cell r="D1025">
            <v>91.39</v>
          </cell>
        </row>
        <row r="1026">
          <cell r="A1026" t="str">
            <v>090637</v>
          </cell>
          <cell r="B1026" t="str">
            <v>CHAVE SECIONADORA ROTATIVA ABERT. SOB CARGA TP (PACCO) - 3X100A</v>
          </cell>
          <cell r="C1026" t="str">
            <v>UN</v>
          </cell>
          <cell r="D1026">
            <v>153.65</v>
          </cell>
        </row>
        <row r="1027">
          <cell r="A1027" t="str">
            <v>090645</v>
          </cell>
          <cell r="B1027" t="str">
            <v>FUSIVEL TIPO FACA - 100A</v>
          </cell>
          <cell r="C1027" t="str">
            <v>UN</v>
          </cell>
          <cell r="D1027">
            <v>5.09</v>
          </cell>
        </row>
        <row r="1028">
          <cell r="A1028" t="str">
            <v>090647</v>
          </cell>
          <cell r="B1028" t="str">
            <v>FUSIVEL TIPO FACA - 150A</v>
          </cell>
          <cell r="C1028" t="str">
            <v>UN</v>
          </cell>
          <cell r="D1028">
            <v>7.77</v>
          </cell>
        </row>
        <row r="1029">
          <cell r="A1029" t="str">
            <v>090648</v>
          </cell>
          <cell r="B1029" t="str">
            <v>FUSIVEL TIPO FACA - 200A</v>
          </cell>
          <cell r="C1029" t="str">
            <v>UN</v>
          </cell>
          <cell r="D1029">
            <v>7.77</v>
          </cell>
        </row>
        <row r="1030">
          <cell r="A1030" t="str">
            <v>090649</v>
          </cell>
          <cell r="B1030" t="str">
            <v>FUSIVEL TIPO"DIAZED",TIPO RAPIDO OU RETARDADO - 2/25A</v>
          </cell>
          <cell r="C1030" t="str">
            <v>UN</v>
          </cell>
          <cell r="D1030">
            <v>1.55</v>
          </cell>
        </row>
        <row r="1031">
          <cell r="A1031" t="str">
            <v>090650</v>
          </cell>
          <cell r="B1031" t="str">
            <v>FUSIVEL TIPO"DIAZED",TIPO RAPIDO OU RETARDADO - 35/63A</v>
          </cell>
          <cell r="C1031" t="str">
            <v>UN</v>
          </cell>
          <cell r="D1031">
            <v>1.89</v>
          </cell>
        </row>
        <row r="1032">
          <cell r="A1032" t="str">
            <v>090658</v>
          </cell>
          <cell r="B1032" t="str">
            <v>FUSIVEL TIPO NH - 100/200A</v>
          </cell>
          <cell r="C1032" t="str">
            <v>UN</v>
          </cell>
          <cell r="D1032">
            <v>7.56</v>
          </cell>
        </row>
        <row r="1033">
          <cell r="A1033" t="str">
            <v>090659</v>
          </cell>
          <cell r="B1033" t="str">
            <v>FUSIVEL TIPO NH - 224/355A</v>
          </cell>
          <cell r="C1033" t="str">
            <v>UN</v>
          </cell>
          <cell r="D1033">
            <v>24.5</v>
          </cell>
        </row>
        <row r="1034">
          <cell r="A1034" t="str">
            <v>090660</v>
          </cell>
          <cell r="B1034" t="str">
            <v>FUSIVEL TIPO NH - 425/630A</v>
          </cell>
          <cell r="C1034" t="str">
            <v>UN</v>
          </cell>
          <cell r="D1034">
            <v>34.36</v>
          </cell>
        </row>
        <row r="1035">
          <cell r="A1035" t="str">
            <v>090661</v>
          </cell>
          <cell r="B1035" t="str">
            <v>FUSIVEL TIPO NH TAM. 04 DE 800-1250A</v>
          </cell>
          <cell r="C1035" t="str">
            <v>UN</v>
          </cell>
          <cell r="D1035">
            <v>213.78</v>
          </cell>
        </row>
        <row r="1036">
          <cell r="A1036" t="str">
            <v>090662</v>
          </cell>
          <cell r="B1036" t="str">
            <v>BASE PARA FUSIVEIS TIPO"DIAZED" - 2/25A</v>
          </cell>
          <cell r="C1036" t="str">
            <v>UN</v>
          </cell>
          <cell r="D1036">
            <v>13.44</v>
          </cell>
        </row>
        <row r="1037">
          <cell r="A1037" t="str">
            <v>090663</v>
          </cell>
          <cell r="B1037" t="str">
            <v>BASE PARA FUSIVEIS TIPO"DIAZED" - 35/63A</v>
          </cell>
          <cell r="C1037" t="str">
            <v>UN</v>
          </cell>
          <cell r="D1037">
            <v>15.75</v>
          </cell>
        </row>
        <row r="1038">
          <cell r="A1038" t="str">
            <v>090664</v>
          </cell>
          <cell r="B1038" t="str">
            <v>BASE COM FUSIVEIS TIPO NH - ATE 125A</v>
          </cell>
          <cell r="C1038" t="str">
            <v>UN</v>
          </cell>
          <cell r="D1038">
            <v>20.309999999999999</v>
          </cell>
        </row>
        <row r="1039">
          <cell r="A1039" t="str">
            <v>090665</v>
          </cell>
          <cell r="B1039" t="str">
            <v>BASE COM FUSIVEIS TIPO NH - ATE 250A</v>
          </cell>
          <cell r="C1039" t="str">
            <v>UN</v>
          </cell>
          <cell r="D1039">
            <v>38.76</v>
          </cell>
        </row>
        <row r="1040">
          <cell r="A1040" t="str">
            <v>090666</v>
          </cell>
          <cell r="B1040" t="str">
            <v>BASE COM FUSIVEIS TIPO NH - ATE 400A</v>
          </cell>
          <cell r="C1040" t="str">
            <v>UN</v>
          </cell>
          <cell r="D1040">
            <v>54.91</v>
          </cell>
        </row>
        <row r="1041">
          <cell r="A1041" t="str">
            <v>090667</v>
          </cell>
          <cell r="B1041" t="str">
            <v>BASE COM FUSIVEIS TIPO NH-TAM. 03 DE 425 - 630 A</v>
          </cell>
          <cell r="C1041" t="str">
            <v>UN</v>
          </cell>
          <cell r="D1041">
            <v>79.069999999999993</v>
          </cell>
        </row>
        <row r="1042">
          <cell r="A1042" t="str">
            <v>090668</v>
          </cell>
          <cell r="B1042" t="str">
            <v>BASE COM FUSIVEIS TIPO NH- TAM.04 DE 800 - 1250A</v>
          </cell>
          <cell r="C1042" t="str">
            <v>UN</v>
          </cell>
          <cell r="D1042">
            <v>435.62</v>
          </cell>
        </row>
        <row r="1043">
          <cell r="A1043" t="str">
            <v>090669</v>
          </cell>
          <cell r="B1043" t="str">
            <v>ISOLADOR DE POLIESTER TP TONEL B.T. USO INTERNO -15X20MM</v>
          </cell>
          <cell r="C1043" t="str">
            <v>UN</v>
          </cell>
          <cell r="D1043">
            <v>2.12</v>
          </cell>
        </row>
        <row r="1044">
          <cell r="A1044" t="str">
            <v>090670</v>
          </cell>
          <cell r="B1044" t="str">
            <v>ISOLADOR DE POLIESTER TP TONEL B.T. USO INTERNO - 35X45MM</v>
          </cell>
          <cell r="C1044" t="str">
            <v>UN</v>
          </cell>
          <cell r="D1044">
            <v>4.5999999999999996</v>
          </cell>
        </row>
        <row r="1045">
          <cell r="A1045" t="str">
            <v>090671</v>
          </cell>
          <cell r="B1045" t="str">
            <v>ISOLADOR DE POLIESTER TP TONEL B.T. USO INTERNO - 60X60MM</v>
          </cell>
          <cell r="C1045" t="str">
            <v>UN</v>
          </cell>
          <cell r="D1045">
            <v>7.92</v>
          </cell>
        </row>
        <row r="1046">
          <cell r="A1046" t="str">
            <v>090672</v>
          </cell>
          <cell r="B1046" t="str">
            <v>ISOLADOR DE POLIESTER TP TONEL B.T. USO INTERNO - 60X75MM</v>
          </cell>
          <cell r="C1046" t="str">
            <v>UN</v>
          </cell>
          <cell r="D1046">
            <v>18.13</v>
          </cell>
        </row>
        <row r="1047">
          <cell r="A1047" t="str">
            <v>090673</v>
          </cell>
          <cell r="B1047" t="str">
            <v>BARRAMENTO DE COBRE PARA 30A - 6X1MM</v>
          </cell>
          <cell r="C1047" t="str">
            <v>M</v>
          </cell>
          <cell r="D1047">
            <v>2.04</v>
          </cell>
        </row>
        <row r="1048">
          <cell r="A1048" t="str">
            <v>090674</v>
          </cell>
          <cell r="B1048" t="str">
            <v>BARRAMENTO DE COBRE PARA 60A - 10X2MM</v>
          </cell>
          <cell r="C1048" t="str">
            <v>M</v>
          </cell>
          <cell r="D1048">
            <v>3</v>
          </cell>
        </row>
        <row r="1049">
          <cell r="A1049" t="str">
            <v>090675</v>
          </cell>
          <cell r="B1049" t="str">
            <v>BARRAMENTO DE COBRE PARA 100A - 15X3MM</v>
          </cell>
          <cell r="C1049" t="str">
            <v>M</v>
          </cell>
          <cell r="D1049">
            <v>5.39</v>
          </cell>
        </row>
        <row r="1050">
          <cell r="A1050" t="str">
            <v>090676</v>
          </cell>
          <cell r="B1050" t="str">
            <v>BARRAMENTO DE COBRE PARA 150A - 20X4MM</v>
          </cell>
          <cell r="C1050" t="str">
            <v>M</v>
          </cell>
          <cell r="D1050">
            <v>8.9600000000000009</v>
          </cell>
        </row>
        <row r="1051">
          <cell r="A1051" t="str">
            <v>090677</v>
          </cell>
          <cell r="B1051" t="str">
            <v>BARRAMENTO DE COBRE PARA 200A - 25X4MM</v>
          </cell>
          <cell r="C1051" t="str">
            <v>M</v>
          </cell>
          <cell r="D1051">
            <v>11.82</v>
          </cell>
        </row>
        <row r="1052">
          <cell r="A1052" t="str">
            <v>090678</v>
          </cell>
          <cell r="B1052" t="str">
            <v>BARRAMENTO DE COBRE PARA 400A - 40X7MM</v>
          </cell>
          <cell r="C1052" t="str">
            <v>M</v>
          </cell>
          <cell r="D1052">
            <v>31.88</v>
          </cell>
        </row>
        <row r="1053">
          <cell r="A1053" t="str">
            <v>090679</v>
          </cell>
          <cell r="B1053" t="str">
            <v>BARRAMENTO DE COBRE PARA 600A - 7X60MM</v>
          </cell>
          <cell r="C1053" t="str">
            <v>M</v>
          </cell>
          <cell r="D1053">
            <v>56.21</v>
          </cell>
        </row>
        <row r="1054">
          <cell r="A1054" t="str">
            <v>090680</v>
          </cell>
          <cell r="B1054" t="str">
            <v>BARRAMENTO DE COBRE PARA 800A - 10X80MM</v>
          </cell>
          <cell r="C1054" t="str">
            <v>M</v>
          </cell>
          <cell r="D1054">
            <v>109.13</v>
          </cell>
        </row>
        <row r="1055">
          <cell r="A1055" t="str">
            <v>090681</v>
          </cell>
          <cell r="B1055" t="str">
            <v>BARRAMENTO DE COBRE PARA 1000A - 10X100MM</v>
          </cell>
          <cell r="C1055" t="str">
            <v>M</v>
          </cell>
          <cell r="D1055">
            <v>117.69</v>
          </cell>
        </row>
        <row r="1056">
          <cell r="A1056" t="str">
            <v>090682</v>
          </cell>
          <cell r="B1056" t="str">
            <v>BARRAMENTO DE COBRE PARA 1200A - 10X120MM</v>
          </cell>
          <cell r="C1056" t="str">
            <v>M</v>
          </cell>
          <cell r="D1056">
            <v>147.82</v>
          </cell>
        </row>
        <row r="1057">
          <cell r="A1057" t="str">
            <v>090683</v>
          </cell>
          <cell r="B1057" t="str">
            <v>BARRAMENTO DE COBRE PARA 1400A - 10X140MM</v>
          </cell>
          <cell r="C1057" t="str">
            <v>M</v>
          </cell>
          <cell r="D1057">
            <v>193.3</v>
          </cell>
        </row>
        <row r="1058">
          <cell r="A1058" t="str">
            <v>090690</v>
          </cell>
          <cell r="B1058" t="str">
            <v>CABO DE COBRE NU, PARA ATERRAMENTO - 6,00MM2</v>
          </cell>
          <cell r="C1058" t="str">
            <v>M</v>
          </cell>
          <cell r="D1058">
            <v>1.0900000000000001</v>
          </cell>
        </row>
        <row r="1059">
          <cell r="A1059" t="str">
            <v>090691</v>
          </cell>
          <cell r="B1059" t="str">
            <v>CABO DE COBRE NU, PARA ATERRAMENTO - 10,00MM2</v>
          </cell>
          <cell r="C1059" t="str">
            <v>M</v>
          </cell>
          <cell r="D1059">
            <v>1.58</v>
          </cell>
        </row>
        <row r="1060">
          <cell r="A1060" t="str">
            <v>090692</v>
          </cell>
          <cell r="B1060" t="str">
            <v>CABO DE COBRE NU,PARA ATERRAMENTO - 16,00MM2</v>
          </cell>
          <cell r="C1060" t="str">
            <v>M</v>
          </cell>
          <cell r="D1060">
            <v>2.31</v>
          </cell>
        </row>
        <row r="1061">
          <cell r="A1061" t="str">
            <v>090693</v>
          </cell>
          <cell r="B1061" t="str">
            <v>CABO DE COBRE NU,PARA ATERRAMENTO - 25,00MM2</v>
          </cell>
          <cell r="C1061" t="str">
            <v>M</v>
          </cell>
          <cell r="D1061">
            <v>4.0199999999999996</v>
          </cell>
        </row>
        <row r="1062">
          <cell r="A1062" t="str">
            <v>090694</v>
          </cell>
          <cell r="B1062" t="str">
            <v>CABO DE COBRE NU,PARA ATERRAMENTO - 35,00MM2</v>
          </cell>
          <cell r="C1062" t="str">
            <v>M</v>
          </cell>
          <cell r="D1062">
            <v>6.03</v>
          </cell>
        </row>
        <row r="1063">
          <cell r="A1063" t="str">
            <v>090695</v>
          </cell>
          <cell r="B1063" t="str">
            <v>CABO DE COBRE NU,PARA ATERRAMENTO - 50,00MM2</v>
          </cell>
          <cell r="C1063" t="str">
            <v>M</v>
          </cell>
          <cell r="D1063">
            <v>8.66</v>
          </cell>
        </row>
        <row r="1064">
          <cell r="A1064" t="str">
            <v>090696</v>
          </cell>
          <cell r="B1064" t="str">
            <v>CABO DE COBRE NU PARA ATERRAMENTO - 70.00MM2</v>
          </cell>
          <cell r="C1064" t="str">
            <v>M</v>
          </cell>
          <cell r="D1064">
            <v>12.01</v>
          </cell>
        </row>
        <row r="1065">
          <cell r="A1065" t="str">
            <v>090697</v>
          </cell>
          <cell r="B1065" t="str">
            <v>CABO DE COBRE NU, PARA ATERRAMENTO - 95,00MM2</v>
          </cell>
          <cell r="C1065" t="str">
            <v>M</v>
          </cell>
          <cell r="D1065">
            <v>15.79</v>
          </cell>
        </row>
        <row r="1066">
          <cell r="A1066" t="str">
            <v>090698</v>
          </cell>
          <cell r="B1066" t="str">
            <v>CABO DE COBRE NU PARA ATERRAMENTO - 120,00MM2</v>
          </cell>
          <cell r="C1066" t="str">
            <v>M</v>
          </cell>
          <cell r="D1066">
            <v>19.440000000000001</v>
          </cell>
        </row>
        <row r="1067">
          <cell r="A1067" t="str">
            <v>090699</v>
          </cell>
          <cell r="B1067" t="str">
            <v>ATERRAMENTO DE QUADROS,EXCLUSIVE CABO</v>
          </cell>
          <cell r="C1067" t="str">
            <v>UN</v>
          </cell>
          <cell r="D1067">
            <v>44.17</v>
          </cell>
        </row>
        <row r="1068">
          <cell r="A1068" t="str">
            <v>090700</v>
          </cell>
          <cell r="B1068" t="str">
            <v>PONTOS DE ENERGIA</v>
          </cell>
          <cell r="D1068" t="str">
            <v xml:space="preserve"> R$-   </v>
          </cell>
        </row>
        <row r="1069">
          <cell r="A1069" t="str">
            <v>090701</v>
          </cell>
          <cell r="B1069" t="str">
            <v>PONTO COM INTERRUPTOR SIMPLES - 1 TECLA,EM CAIXA 4"X2"</v>
          </cell>
          <cell r="C1069" t="str">
            <v>UN</v>
          </cell>
          <cell r="D1069">
            <v>25.7</v>
          </cell>
        </row>
        <row r="1070">
          <cell r="A1070" t="str">
            <v>090702</v>
          </cell>
          <cell r="B1070" t="str">
            <v>PONTO COM INTERRUPTOR SIMPLES - 2 TECLAS,EM CAIXA 4"X2"</v>
          </cell>
          <cell r="C1070" t="str">
            <v>UN</v>
          </cell>
          <cell r="D1070">
            <v>36.51</v>
          </cell>
        </row>
        <row r="1071">
          <cell r="A1071" t="str">
            <v>090703</v>
          </cell>
          <cell r="B1071" t="str">
            <v>PONTO COM INTERRUPTOR SIMPLES - 3 TECLAS,EM CAIXA 4"X2"</v>
          </cell>
          <cell r="C1071" t="str">
            <v>UN</v>
          </cell>
          <cell r="D1071">
            <v>46.83</v>
          </cell>
        </row>
        <row r="1072">
          <cell r="A1072" t="str">
            <v>090705</v>
          </cell>
          <cell r="B1072" t="str">
            <v>PONTO COM INTERRUPTOR SIMPLES - 2 TECLAS,EM CAIXA 4"X4"</v>
          </cell>
          <cell r="C1072" t="str">
            <v>UN</v>
          </cell>
          <cell r="D1072">
            <v>39.65</v>
          </cell>
        </row>
        <row r="1073">
          <cell r="A1073" t="str">
            <v>090706</v>
          </cell>
          <cell r="B1073" t="str">
            <v>PONTO COM INTERRUPTOR SIMPLES - 3 TECLAS,EM CAIXA 4"X4"</v>
          </cell>
          <cell r="C1073" t="str">
            <v>UN</v>
          </cell>
          <cell r="D1073">
            <v>48.9</v>
          </cell>
        </row>
        <row r="1074">
          <cell r="A1074" t="str">
            <v>090707</v>
          </cell>
          <cell r="B1074" t="str">
            <v>PONTO COM INTERRUPTOR SIMPLES - 4 TECLAS,EM CAIXA 4"X4"</v>
          </cell>
          <cell r="C1074" t="str">
            <v>UN</v>
          </cell>
          <cell r="D1074">
            <v>58.91</v>
          </cell>
        </row>
        <row r="1075">
          <cell r="A1075" t="str">
            <v>090708</v>
          </cell>
          <cell r="B1075" t="str">
            <v>PONTO COM INTERRUPTOR SIMPLES E TOMADA 110V - EM CAIXA 4"X4"</v>
          </cell>
          <cell r="C1075" t="str">
            <v>UN</v>
          </cell>
          <cell r="D1075">
            <v>39.200000000000003</v>
          </cell>
        </row>
        <row r="1076">
          <cell r="A1076" t="str">
            <v>090710</v>
          </cell>
          <cell r="B1076" t="str">
            <v>PONTO COM INTERRUPTOR PARALELO - 1 TECLA,EM CAIXA 4"X2"</v>
          </cell>
          <cell r="C1076" t="str">
            <v>UN</v>
          </cell>
          <cell r="D1076">
            <v>35.68</v>
          </cell>
        </row>
        <row r="1077">
          <cell r="A1077" t="str">
            <v>090715</v>
          </cell>
          <cell r="B1077" t="str">
            <v>PONTO COM INTERRUPTOR SIMPLES BIPOLAR - EM CAIXA 4"X2"</v>
          </cell>
          <cell r="C1077" t="str">
            <v>UN</v>
          </cell>
          <cell r="D1077">
            <v>32.159999999999997</v>
          </cell>
        </row>
        <row r="1078">
          <cell r="A1078" t="str">
            <v>090718</v>
          </cell>
          <cell r="B1078" t="str">
            <v>PONTO COM INTERRUPTOR PARALELO BIPOLAR - EM CAIXA 4"X2"</v>
          </cell>
          <cell r="C1078" t="str">
            <v>UN</v>
          </cell>
          <cell r="D1078">
            <v>42.14</v>
          </cell>
        </row>
        <row r="1079">
          <cell r="A1079" t="str">
            <v>090730</v>
          </cell>
          <cell r="B1079" t="str">
            <v>PONTO COM DOIS INTERRUPTORES SIMPLES BIPOLAR - EM CAIXA 4"X4"</v>
          </cell>
          <cell r="C1079" t="str">
            <v>UN</v>
          </cell>
          <cell r="D1079">
            <v>52.57</v>
          </cell>
        </row>
        <row r="1080">
          <cell r="A1080" t="str">
            <v>090735</v>
          </cell>
          <cell r="B1080" t="str">
            <v>PONTO COM INTERRUPTOR SIMPLES - 1 TECLA,EM CONDULETE 3/4"</v>
          </cell>
          <cell r="C1080" t="str">
            <v>UN</v>
          </cell>
          <cell r="D1080">
            <v>27.46</v>
          </cell>
        </row>
        <row r="1081">
          <cell r="A1081" t="str">
            <v>090736</v>
          </cell>
          <cell r="B1081" t="str">
            <v>PONTO COM INTERRUPTOR SIMPLES - 2 TECLAS,EM CONDULETE 3/4"</v>
          </cell>
          <cell r="C1081" t="str">
            <v>UN</v>
          </cell>
          <cell r="D1081">
            <v>38.270000000000003</v>
          </cell>
        </row>
        <row r="1082">
          <cell r="A1082" t="str">
            <v>090737</v>
          </cell>
          <cell r="B1082" t="str">
            <v>PONTO COM INTERRUPTOR SIMPLES - 3 TECLAS,EM CONDULETE 3/4"</v>
          </cell>
          <cell r="C1082" t="str">
            <v>UN</v>
          </cell>
          <cell r="D1082">
            <v>48.59</v>
          </cell>
        </row>
        <row r="1083">
          <cell r="A1083" t="str">
            <v>090738</v>
          </cell>
          <cell r="B1083" t="str">
            <v>PONTO COM INTERRUPTOR SIMPLES - 4 TECLAS,EM CONDULETE 3/4" CP.DUPLO</v>
          </cell>
          <cell r="C1083" t="str">
            <v>UN</v>
          </cell>
          <cell r="D1083">
            <v>60.91</v>
          </cell>
        </row>
        <row r="1084">
          <cell r="A1084" t="str">
            <v>090740</v>
          </cell>
          <cell r="B1084" t="str">
            <v>PONTO COM INTERRUPTOR PARALELO - 1 TECLA,EM CONDULETE 3/4"</v>
          </cell>
          <cell r="C1084" t="str">
            <v>UN</v>
          </cell>
          <cell r="D1084">
            <v>37.44</v>
          </cell>
        </row>
        <row r="1085">
          <cell r="A1085" t="str">
            <v>090741</v>
          </cell>
          <cell r="B1085" t="str">
            <v>PONTO COM INTERRUP.SIMPLES E TOMADA 110V-EM CONDULETE 3/4" CP.DUPLO</v>
          </cell>
          <cell r="C1085" t="str">
            <v>UN</v>
          </cell>
          <cell r="D1085">
            <v>49.36</v>
          </cell>
        </row>
        <row r="1086">
          <cell r="A1086" t="str">
            <v>090745</v>
          </cell>
          <cell r="B1086" t="str">
            <v>PONTO COM INTERRUPTOR SIMPLES BIPOLAR - EM CONDULETE 3/4"</v>
          </cell>
          <cell r="C1086" t="str">
            <v>UN</v>
          </cell>
          <cell r="D1086">
            <v>33.92</v>
          </cell>
        </row>
        <row r="1087">
          <cell r="A1087" t="str">
            <v>090750</v>
          </cell>
          <cell r="B1087" t="str">
            <v>PONTO COM INTERRUPTOR PARALELO BIPOLAR - EM CONDULETE 3/4"</v>
          </cell>
          <cell r="C1087" t="str">
            <v>UN</v>
          </cell>
          <cell r="D1087">
            <v>43.9</v>
          </cell>
        </row>
        <row r="1088">
          <cell r="A1088" t="str">
            <v>090755</v>
          </cell>
          <cell r="B1088" t="str">
            <v>PONTO COM DOIS INTERRUPTORES SIMPLES BIPOLAR - EM CONDULETE 3/4"</v>
          </cell>
          <cell r="C1088" t="str">
            <v>UN</v>
          </cell>
          <cell r="D1088">
            <v>52.4</v>
          </cell>
        </row>
        <row r="1089">
          <cell r="A1089" t="str">
            <v>090756</v>
          </cell>
          <cell r="B1089" t="str">
            <v>PONTO COM TRES INTERRUP.SIMPLES BIPOLAR - EM CONDULETE 3/4" CP.DUPLO</v>
          </cell>
          <cell r="C1089" t="str">
            <v>UN</v>
          </cell>
          <cell r="D1089">
            <v>71.489999999999995</v>
          </cell>
        </row>
        <row r="1090">
          <cell r="A1090" t="str">
            <v>090760</v>
          </cell>
          <cell r="B1090" t="str">
            <v>PONTO COM TOMADA SIMPLES DE EMBUTIR - 110/220V CAIXA 4"X2"</v>
          </cell>
          <cell r="C1090" t="str">
            <v>UN</v>
          </cell>
          <cell r="D1090">
            <v>24.89</v>
          </cell>
        </row>
        <row r="1091">
          <cell r="A1091" t="str">
            <v>090761</v>
          </cell>
          <cell r="B1091" t="str">
            <v>PONTO COM TOMADA SIMPLES 110/220V - EM CONDULETE 3/4"</v>
          </cell>
          <cell r="C1091" t="str">
            <v>UN</v>
          </cell>
          <cell r="D1091">
            <v>35.950000000000003</v>
          </cell>
        </row>
        <row r="1092">
          <cell r="A1092" t="str">
            <v>090765</v>
          </cell>
          <cell r="B1092" t="str">
            <v>PONTO COM TOMADA PARA APARELHOS FIXOS,TRIPOLAR - 220V CAIXA 4"X2"</v>
          </cell>
          <cell r="C1092" t="str">
            <v>UN</v>
          </cell>
          <cell r="D1092">
            <v>73.45</v>
          </cell>
        </row>
        <row r="1093">
          <cell r="A1093" t="str">
            <v>090766</v>
          </cell>
          <cell r="B1093" t="str">
            <v>PONTO COM TOMADA P/APARELHO FIXO,TRIPOLAR - 220V EM CONDULETE 3/4"</v>
          </cell>
          <cell r="C1093" t="str">
            <v>UN</v>
          </cell>
          <cell r="D1093">
            <v>80.069999999999993</v>
          </cell>
        </row>
        <row r="1094">
          <cell r="A1094" t="str">
            <v>090770</v>
          </cell>
          <cell r="B1094" t="str">
            <v>PONTO COM TOMADA SIMPLES DE EMBUTIR - PARA PISO</v>
          </cell>
          <cell r="C1094" t="str">
            <v>UN</v>
          </cell>
          <cell r="D1094">
            <v>45.62</v>
          </cell>
        </row>
        <row r="1095">
          <cell r="A1095" t="str">
            <v>090775</v>
          </cell>
          <cell r="B1095" t="str">
            <v>PONTO SECO PARA TELEFONE - CAIXA 4"X4"</v>
          </cell>
          <cell r="C1095" t="str">
            <v>UN</v>
          </cell>
          <cell r="D1095">
            <v>50.9</v>
          </cell>
        </row>
        <row r="1096">
          <cell r="A1096" t="str">
            <v>090780</v>
          </cell>
          <cell r="B1096" t="str">
            <v>PONTO COM BOTAO PARA CAMPAINHA - USO AO TEMPO - CAIXA 4"X2"</v>
          </cell>
          <cell r="C1096" t="str">
            <v>UN</v>
          </cell>
          <cell r="D1096">
            <v>64.11</v>
          </cell>
        </row>
        <row r="1097">
          <cell r="A1097" t="str">
            <v>090785</v>
          </cell>
          <cell r="B1097" t="str">
            <v>PONTO COM CIGARRA DE SOBREPOR,TIPO COLEGIAL - CAIXA 3"X3"</v>
          </cell>
          <cell r="C1097" t="str">
            <v>UN</v>
          </cell>
          <cell r="D1097">
            <v>39.020000000000003</v>
          </cell>
        </row>
        <row r="1098">
          <cell r="A1098" t="str">
            <v>090790</v>
          </cell>
          <cell r="B1098" t="str">
            <v>PONTO DE LUZ - CAIXA F.M.</v>
          </cell>
          <cell r="C1098" t="str">
            <v>UN</v>
          </cell>
          <cell r="D1098">
            <v>40.82</v>
          </cell>
        </row>
        <row r="1099">
          <cell r="A1099" t="str">
            <v>090795</v>
          </cell>
          <cell r="B1099" t="str">
            <v>PONTO DE LUZ - CONDULETE 3/4"</v>
          </cell>
          <cell r="C1099" t="str">
            <v>UN</v>
          </cell>
          <cell r="D1099">
            <v>83.05</v>
          </cell>
        </row>
        <row r="1100">
          <cell r="A1100" t="str">
            <v>090800</v>
          </cell>
          <cell r="B1100" t="str">
            <v>DISJUNTORES</v>
          </cell>
          <cell r="D1100" t="str">
            <v xml:space="preserve"> R$-   </v>
          </cell>
        </row>
        <row r="1101">
          <cell r="A1101" t="str">
            <v>090801</v>
          </cell>
          <cell r="B1101" t="str">
            <v>DISJUNTOR CX. MOLDADA UNIPOLAR 10/30A TP AMERICANO</v>
          </cell>
          <cell r="C1101" t="str">
            <v>UN</v>
          </cell>
          <cell r="D1101">
            <v>6.32</v>
          </cell>
        </row>
        <row r="1102">
          <cell r="A1102" t="str">
            <v>090802</v>
          </cell>
          <cell r="B1102" t="str">
            <v>DISJUNTOR CX. MOLDADA UNIPOLAR 35/50A TP. AMERICANO</v>
          </cell>
          <cell r="C1102" t="str">
            <v>UN</v>
          </cell>
          <cell r="D1102">
            <v>8.83</v>
          </cell>
        </row>
        <row r="1103">
          <cell r="A1103" t="str">
            <v>090803</v>
          </cell>
          <cell r="B1103" t="str">
            <v>DISJUNTOR CX. MOLDADA UNIPOLAR 60/100 A TP AMERICANO</v>
          </cell>
          <cell r="C1103" t="str">
            <v>UN</v>
          </cell>
          <cell r="D1103">
            <v>12.5</v>
          </cell>
        </row>
        <row r="1104">
          <cell r="A1104" t="str">
            <v>090804</v>
          </cell>
          <cell r="B1104" t="str">
            <v>DISJUNTOR CX. MOLDADA BIPOLAR 10/30 A TP AMERICANO</v>
          </cell>
          <cell r="C1104" t="str">
            <v>UN</v>
          </cell>
          <cell r="D1104">
            <v>23.75</v>
          </cell>
        </row>
        <row r="1105">
          <cell r="A1105" t="str">
            <v>090805</v>
          </cell>
          <cell r="B1105" t="str">
            <v>DISJUNTOR CX. MOLDADA BIPOLAR 35/50A TP AMERICANO</v>
          </cell>
          <cell r="C1105" t="str">
            <v>UN</v>
          </cell>
          <cell r="D1105">
            <v>25.38</v>
          </cell>
        </row>
        <row r="1106">
          <cell r="A1106" t="str">
            <v>090806</v>
          </cell>
          <cell r="B1106" t="str">
            <v>DISJUNTOR CX. MOLDADA BIPOLAR 60/100 A TP AMERICANO</v>
          </cell>
          <cell r="C1106" t="str">
            <v>UN</v>
          </cell>
          <cell r="D1106">
            <v>35.08</v>
          </cell>
        </row>
        <row r="1107">
          <cell r="A1107" t="str">
            <v>090807</v>
          </cell>
          <cell r="B1107" t="str">
            <v>DISJUNTOR CX. MOLDADA TRIPOLAR 10/30 A TP AMERICANO</v>
          </cell>
          <cell r="C1107" t="str">
            <v>UN</v>
          </cell>
          <cell r="D1107">
            <v>29.4</v>
          </cell>
        </row>
        <row r="1108">
          <cell r="A1108" t="str">
            <v>090808</v>
          </cell>
          <cell r="B1108" t="str">
            <v>DISJUNTOR CX. MOLDADA TRIPOLAR 35/50 A TP AMERICANO</v>
          </cell>
          <cell r="C1108" t="str">
            <v>UN</v>
          </cell>
          <cell r="D1108">
            <v>31.85</v>
          </cell>
        </row>
        <row r="1109">
          <cell r="A1109" t="str">
            <v>090809</v>
          </cell>
          <cell r="B1109" t="str">
            <v>DISJUNTOR CX MOLDADA TRIPOLAR 60/100A TP AMERICANO</v>
          </cell>
          <cell r="C1109" t="str">
            <v>UN</v>
          </cell>
          <cell r="D1109">
            <v>34.25</v>
          </cell>
        </row>
        <row r="1110">
          <cell r="A1110" t="str">
            <v>090810</v>
          </cell>
          <cell r="B1110" t="str">
            <v>DISJUNTOR CX MOLDADA UNIPOLAR 6/25A TP EUROPEU</v>
          </cell>
          <cell r="C1110" t="str">
            <v>UN</v>
          </cell>
          <cell r="D1110">
            <v>13.5</v>
          </cell>
        </row>
        <row r="1111">
          <cell r="A1111" t="str">
            <v>090811</v>
          </cell>
          <cell r="B1111" t="str">
            <v>DISJUNTOR CX MOLDADA UNIPOLAR 32/50A TP EUROPEU</v>
          </cell>
          <cell r="C1111" t="str">
            <v>UN</v>
          </cell>
          <cell r="D1111">
            <v>30.7</v>
          </cell>
        </row>
        <row r="1112">
          <cell r="A1112" t="str">
            <v>090812</v>
          </cell>
          <cell r="B1112" t="str">
            <v>DISJUNTOR CX MOLDADA BIPOLAR 6/25A TP EUROPEU</v>
          </cell>
          <cell r="C1112" t="str">
            <v>UN</v>
          </cell>
          <cell r="D1112">
            <v>80.569999999999993</v>
          </cell>
        </row>
        <row r="1113">
          <cell r="A1113" t="str">
            <v>090813</v>
          </cell>
          <cell r="B1113" t="str">
            <v>DISJUNTOR CX MOLDADA BIPOLAR 32/50A TP EUROPEU</v>
          </cell>
          <cell r="C1113" t="str">
            <v>UN</v>
          </cell>
          <cell r="D1113">
            <v>82.2</v>
          </cell>
        </row>
        <row r="1114">
          <cell r="A1114" t="str">
            <v>090814</v>
          </cell>
          <cell r="B1114" t="str">
            <v>DISJUNTOR CX MOLDADA TRIPOLAR 6/25A TP EUROPEU</v>
          </cell>
          <cell r="C1114" t="str">
            <v>UN</v>
          </cell>
          <cell r="D1114">
            <v>151.6</v>
          </cell>
        </row>
        <row r="1115">
          <cell r="A1115" t="str">
            <v>090815</v>
          </cell>
          <cell r="B1115" t="str">
            <v>DISJUNTOR CX MOLDADA TRIPOLAR 32/50A TP EUROPEU</v>
          </cell>
          <cell r="C1115" t="str">
            <v>UN</v>
          </cell>
          <cell r="D1115">
            <v>163.33000000000001</v>
          </cell>
        </row>
        <row r="1116">
          <cell r="A1116" t="str">
            <v>090821</v>
          </cell>
          <cell r="B1116" t="str">
            <v>DISJUNTOR AUTOMATICO TRIPOLAR A SECO  800A/600V</v>
          </cell>
          <cell r="C1116" t="str">
            <v>UN</v>
          </cell>
          <cell r="D1116">
            <v>4028.39</v>
          </cell>
        </row>
        <row r="1117">
          <cell r="A1117" t="str">
            <v>090822</v>
          </cell>
          <cell r="B1117" t="str">
            <v>DISJUNTOR AUTOMATICO TRIPOLAR A SECO 1000A/600V</v>
          </cell>
          <cell r="C1117" t="str">
            <v>UN</v>
          </cell>
          <cell r="D1117">
            <v>4028.39</v>
          </cell>
        </row>
        <row r="1118">
          <cell r="A1118" t="str">
            <v>090823</v>
          </cell>
          <cell r="B1118" t="str">
            <v>DISJUNTOR AUTOMATICO TRIPOLAR A SECO 1250A/600V</v>
          </cell>
          <cell r="C1118" t="str">
            <v>UN</v>
          </cell>
          <cell r="D1118">
            <v>4028.39</v>
          </cell>
        </row>
        <row r="1119">
          <cell r="A1119" t="str">
            <v>090824</v>
          </cell>
          <cell r="B1119" t="str">
            <v>DISJUNTOR AUTOMATICO TRIPOLAR A SECO 1600A/600V</v>
          </cell>
          <cell r="C1119" t="str">
            <v>UN</v>
          </cell>
          <cell r="D1119">
            <v>4017.62</v>
          </cell>
        </row>
        <row r="1120">
          <cell r="A1120" t="str">
            <v>090825</v>
          </cell>
          <cell r="B1120" t="str">
            <v>DISJUNTOR AUTOMATICO TRIPOLAR A SECO 2000A/600V</v>
          </cell>
          <cell r="C1120" t="str">
            <v>UN</v>
          </cell>
          <cell r="D1120">
            <v>4268.17</v>
          </cell>
        </row>
        <row r="1121">
          <cell r="A1121" t="str">
            <v>090826</v>
          </cell>
          <cell r="B1121" t="str">
            <v>DISJUNTOR AUTOMATICO TRIPOLAR A SECO 2500A/600V</v>
          </cell>
          <cell r="C1121" t="str">
            <v>UN</v>
          </cell>
          <cell r="D1121">
            <v>6157.82</v>
          </cell>
        </row>
        <row r="1122">
          <cell r="A1122" t="str">
            <v>090827</v>
          </cell>
          <cell r="B1122" t="str">
            <v>DISJUNTOR AUTOMATICO TRIPOLAR A SECO 3200A/600V</v>
          </cell>
          <cell r="C1122" t="str">
            <v>UN</v>
          </cell>
          <cell r="D1122">
            <v>6154.82</v>
          </cell>
        </row>
        <row r="1123">
          <cell r="A1123" t="str">
            <v>090831</v>
          </cell>
          <cell r="B1123" t="str">
            <v>DISJUNTOR CX MOLDADA BIPOLAR 100A C/DISPARADOR TERM/MAGNET AJUSTAVEL</v>
          </cell>
          <cell r="C1123" t="str">
            <v>UN</v>
          </cell>
          <cell r="D1123">
            <v>203.86</v>
          </cell>
        </row>
        <row r="1124">
          <cell r="A1124" t="str">
            <v>090832</v>
          </cell>
          <cell r="B1124" t="str">
            <v>DISJUNTOR CX MOLDADA BIPOLAR 125A C/DISPARADOR TERM/MAGNET AJUSTAVEL</v>
          </cell>
          <cell r="C1124" t="str">
            <v>UN</v>
          </cell>
          <cell r="D1124">
            <v>254.96</v>
          </cell>
        </row>
        <row r="1125">
          <cell r="A1125" t="str">
            <v>090833</v>
          </cell>
          <cell r="B1125" t="str">
            <v>DISJUNTOR CX MOLDADA BIPOLAR 150A C/DISPARADOR TERM/MAGNET AJUSTAVEL</v>
          </cell>
          <cell r="C1125" t="str">
            <v>UN</v>
          </cell>
          <cell r="D1125">
            <v>290.95</v>
          </cell>
        </row>
        <row r="1126">
          <cell r="A1126" t="str">
            <v>090834</v>
          </cell>
          <cell r="B1126" t="str">
            <v>DISJUNTOR CX MOLDADA BIPOLAR 175A C/DISPARADOR TERM/MAGNET AJUSTAVEL</v>
          </cell>
          <cell r="C1126" t="str">
            <v>UN</v>
          </cell>
          <cell r="D1126">
            <v>942.29</v>
          </cell>
        </row>
        <row r="1127">
          <cell r="A1127" t="str">
            <v>090835</v>
          </cell>
          <cell r="B1127" t="str">
            <v>DISJUNTOR CX MOLDADA BIPOLAR 200A C/DISPARADOR TERM/MAGNET AJUSTAVEL</v>
          </cell>
          <cell r="C1127" t="str">
            <v>UN</v>
          </cell>
          <cell r="D1127">
            <v>944.74</v>
          </cell>
        </row>
        <row r="1128">
          <cell r="A1128" t="str">
            <v>090836</v>
          </cell>
          <cell r="B1128" t="str">
            <v>DISJUNTOR CX MOLDADA BIPOLAR 225A C/DISPARADOR TERM/MAGNET AJUSTAVEL</v>
          </cell>
          <cell r="C1128" t="str">
            <v>UN</v>
          </cell>
          <cell r="D1128">
            <v>977.28</v>
          </cell>
        </row>
        <row r="1129">
          <cell r="A1129" t="str">
            <v>090837</v>
          </cell>
          <cell r="B1129" t="str">
            <v>DISJUNTOR CX MOLDADA BIPOLAR 250A C/DISPARADOR TERM/MAGNET AJUSTAVEL</v>
          </cell>
          <cell r="C1129" t="str">
            <v>UN</v>
          </cell>
          <cell r="D1129">
            <v>977.28</v>
          </cell>
        </row>
        <row r="1130">
          <cell r="A1130" t="str">
            <v>090838</v>
          </cell>
          <cell r="B1130" t="str">
            <v>DISJUNTOR CX MOLDADA BIPOLAR 300A C/DISPARADOR TERM/MAGNET AJUSTAVEL</v>
          </cell>
          <cell r="C1130" t="str">
            <v>UN</v>
          </cell>
          <cell r="D1130">
            <v>1132.03</v>
          </cell>
        </row>
        <row r="1131">
          <cell r="A1131" t="str">
            <v>090839</v>
          </cell>
          <cell r="B1131" t="str">
            <v>DISJUNTOR CX MOLDADA BIPOLAR 350A C/DISPARADOR TERM/MAGNET AJUSTAVEL</v>
          </cell>
          <cell r="C1131" t="str">
            <v>UN</v>
          </cell>
          <cell r="D1131">
            <v>1132.03</v>
          </cell>
        </row>
        <row r="1132">
          <cell r="A1132" t="str">
            <v>090840</v>
          </cell>
          <cell r="B1132" t="str">
            <v>DISJUNTOR CX MOLDADA BIPOLAR 400A C/DISPARADOR TERM/MAGNET AJUSTAVEL</v>
          </cell>
          <cell r="C1132" t="str">
            <v>UN</v>
          </cell>
          <cell r="D1132">
            <v>1132.03</v>
          </cell>
        </row>
        <row r="1133">
          <cell r="A1133" t="str">
            <v>090841</v>
          </cell>
          <cell r="B1133" t="str">
            <v>DISJUNTOR CX/MOLDADA BIPOLAR 450A C/DISPARADOR TERM/MAGNET AJUSTAVEL</v>
          </cell>
          <cell r="C1133" t="str">
            <v>UN</v>
          </cell>
          <cell r="D1133">
            <v>2178.6999999999998</v>
          </cell>
        </row>
        <row r="1134">
          <cell r="A1134" t="str">
            <v>090842</v>
          </cell>
          <cell r="B1134" t="str">
            <v>DISJUNTOR CX MOLDADA BIPOLAR 500A C/DISPARADOR TERM/MAGNET AJUSTAVEL</v>
          </cell>
          <cell r="C1134" t="str">
            <v>UN</v>
          </cell>
          <cell r="D1134">
            <v>2178.6999999999998</v>
          </cell>
        </row>
        <row r="1135">
          <cell r="A1135" t="str">
            <v>090843</v>
          </cell>
          <cell r="B1135" t="str">
            <v>DISJUNTOR CX MOLDADA BIPOLAR 630A C/DISPARADOR TERM/MAGNET AJUSTAVEL</v>
          </cell>
          <cell r="C1135" t="str">
            <v>UN</v>
          </cell>
          <cell r="D1135">
            <v>2178.6999999999998</v>
          </cell>
        </row>
        <row r="1136">
          <cell r="A1136" t="str">
            <v>090846</v>
          </cell>
          <cell r="B1136" t="str">
            <v>DISJUNTOR CX MOLD. TRIPOLAR 100A C/DISPARADOR TERM/MAGNET AJUSTAVEL</v>
          </cell>
          <cell r="C1136" t="str">
            <v>UN</v>
          </cell>
          <cell r="D1136">
            <v>210.29</v>
          </cell>
        </row>
        <row r="1137">
          <cell r="A1137" t="str">
            <v>090847</v>
          </cell>
          <cell r="B1137" t="str">
            <v>DISJUNTOR CX MOLD. TRIPOLAR 125A C/DISPARADOR TERM/MAGNET AJUSTAVEL</v>
          </cell>
          <cell r="C1137" t="str">
            <v>UN</v>
          </cell>
          <cell r="D1137">
            <v>261.39</v>
          </cell>
        </row>
        <row r="1138">
          <cell r="A1138" t="str">
            <v>090848</v>
          </cell>
          <cell r="B1138" t="str">
            <v>DISJUNTOR CX MOLD. TRIPOLAR 150A C/DISPARADOR TERM/MAGNET AJUSTAVEL</v>
          </cell>
          <cell r="C1138" t="str">
            <v>UN</v>
          </cell>
          <cell r="D1138">
            <v>261.39</v>
          </cell>
        </row>
        <row r="1139">
          <cell r="A1139" t="str">
            <v>090849</v>
          </cell>
          <cell r="B1139" t="str">
            <v>DISJUNTOR CX MOD. TRIPOLAR 175A C/DISPARADOR TERM/MAGNET AJUSTAVEL</v>
          </cell>
          <cell r="C1139" t="str">
            <v>UN</v>
          </cell>
          <cell r="D1139">
            <v>948.73</v>
          </cell>
        </row>
        <row r="1140">
          <cell r="A1140" t="str">
            <v>090850</v>
          </cell>
          <cell r="B1140" t="str">
            <v>DISJUNTOR CX MOLD. TRIPOLAR 200A C/DISPARADOR TERM/MAGNET AJUSTAVEL</v>
          </cell>
          <cell r="C1140" t="str">
            <v>UN</v>
          </cell>
          <cell r="D1140">
            <v>951.14</v>
          </cell>
        </row>
        <row r="1141">
          <cell r="A1141" t="str">
            <v>090851</v>
          </cell>
          <cell r="B1141" t="str">
            <v>DISJUNTOR CX MOLD. TRIPOLAR 225A C/DISPARADOR TERM/MAGNET AJUSTAVEL</v>
          </cell>
          <cell r="C1141" t="str">
            <v>UN</v>
          </cell>
          <cell r="D1141">
            <v>983.67</v>
          </cell>
        </row>
        <row r="1142">
          <cell r="A1142" t="str">
            <v>090852</v>
          </cell>
          <cell r="B1142" t="str">
            <v>DISJUNTOR CX MOLD. TRIPOLAR 250A C/DISPARADOR TERM/MAGNET AJUSTAVEL</v>
          </cell>
          <cell r="C1142" t="str">
            <v>UN</v>
          </cell>
          <cell r="D1142">
            <v>983.67</v>
          </cell>
        </row>
        <row r="1143">
          <cell r="A1143" t="str">
            <v>090853</v>
          </cell>
          <cell r="B1143" t="str">
            <v>DISJUNTOR CX MOLD. TRIPOLAR 300A C/DISPARADOR TERM/MAGNET AJUSTAVEL</v>
          </cell>
          <cell r="C1143" t="str">
            <v>UN</v>
          </cell>
          <cell r="D1143">
            <v>1138.46</v>
          </cell>
        </row>
        <row r="1144">
          <cell r="A1144" t="str">
            <v>090854</v>
          </cell>
          <cell r="B1144" t="str">
            <v>DISJUNTOR CX MOLD. TRIPOLAR 350A C/DISPARADOR TERM/MAGNET AJUSTAVEL</v>
          </cell>
          <cell r="C1144" t="str">
            <v>UN</v>
          </cell>
          <cell r="D1144">
            <v>1138.46</v>
          </cell>
        </row>
        <row r="1145">
          <cell r="A1145" t="str">
            <v>090855</v>
          </cell>
          <cell r="B1145" t="str">
            <v>DISJUNTOR CX MOLD. TRIPOLAR 400A C/DISPARADOR TERM/MAGNET AJUSTAVEL</v>
          </cell>
          <cell r="C1145" t="str">
            <v>UN</v>
          </cell>
          <cell r="D1145">
            <v>1138.46</v>
          </cell>
        </row>
        <row r="1146">
          <cell r="A1146" t="str">
            <v>090856</v>
          </cell>
          <cell r="B1146" t="str">
            <v>DISJUNTOR CX MOD. TRIPOLAR 450A C/DISPARADOR TERM/MAGNET AJUSTAVEL</v>
          </cell>
          <cell r="C1146" t="str">
            <v>UN</v>
          </cell>
          <cell r="D1146">
            <v>2185.09</v>
          </cell>
        </row>
        <row r="1147">
          <cell r="A1147" t="str">
            <v>090857</v>
          </cell>
          <cell r="B1147" t="str">
            <v>DISJUNTOR CX MOLD. TRIPOLAR 500A C/DISPARADOR TERM/MAGNET AJUSTAVEL</v>
          </cell>
          <cell r="C1147" t="str">
            <v>UN</v>
          </cell>
          <cell r="D1147">
            <v>2185.09</v>
          </cell>
        </row>
        <row r="1148">
          <cell r="A1148" t="str">
            <v>090858</v>
          </cell>
          <cell r="B1148" t="str">
            <v>DISJUNTOR CX MOLDADA TRIPOLAR 630A C/DISPARADOR TERM/MAGNE AJUSTAVEL</v>
          </cell>
          <cell r="C1148" t="str">
            <v>UN</v>
          </cell>
          <cell r="D1148">
            <v>2185.09</v>
          </cell>
        </row>
        <row r="1149">
          <cell r="A1149" t="str">
            <v>090880</v>
          </cell>
          <cell r="B1149" t="str">
            <v>DISJUNTOR TERMOMAGNETICO DIFERENCIAL BIPOLAR-15A-SENSIBIL. 30MA-240V</v>
          </cell>
          <cell r="C1149" t="str">
            <v>UN</v>
          </cell>
          <cell r="D1149">
            <v>293.77999999999997</v>
          </cell>
        </row>
        <row r="1150">
          <cell r="A1150" t="str">
            <v>090881</v>
          </cell>
          <cell r="B1150" t="str">
            <v>DISJUNTOR TERMOMAGNETICO DIFERENCIAL BIPOLAR-20A-SENSIBIL. 30MA 240V</v>
          </cell>
          <cell r="C1150" t="str">
            <v>UN</v>
          </cell>
          <cell r="D1150">
            <v>293.77999999999997</v>
          </cell>
        </row>
        <row r="1151">
          <cell r="A1151" t="str">
            <v>090882</v>
          </cell>
          <cell r="B1151" t="str">
            <v>DISJUNTOR TERMOMAGNETICO DIFERENCIAL BIPOLAR-25A-SENSIBIL. 30MA 240V</v>
          </cell>
          <cell r="C1151" t="str">
            <v>UN</v>
          </cell>
          <cell r="D1151">
            <v>293.77999999999997</v>
          </cell>
        </row>
        <row r="1152">
          <cell r="A1152" t="str">
            <v>090883</v>
          </cell>
          <cell r="B1152" t="str">
            <v>DISJUNTOR TERMOMAGNETICO DIFERENCIAL BIPOLAR-30A-SENSIBIL. 30MA 240V</v>
          </cell>
          <cell r="C1152" t="str">
            <v>UN</v>
          </cell>
          <cell r="D1152">
            <v>294.60000000000002</v>
          </cell>
        </row>
        <row r="1153">
          <cell r="A1153" t="str">
            <v>090884</v>
          </cell>
          <cell r="B1153" t="str">
            <v>DISJUNTOR TERMOMAGNETICO DIFERENCIAL BIPOLAR-35A-SENSIBIL. 30MA-240V</v>
          </cell>
          <cell r="C1153" t="str">
            <v>UN</v>
          </cell>
          <cell r="D1153">
            <v>464.05</v>
          </cell>
        </row>
        <row r="1154">
          <cell r="A1154" t="str">
            <v>090885</v>
          </cell>
          <cell r="B1154" t="str">
            <v>DISJUNTOR TERMOMAGNETICO DIFERENCIAL BIPOLAR-40A-SENSIBIL. 30MA-240V</v>
          </cell>
          <cell r="C1154" t="str">
            <v>UN</v>
          </cell>
          <cell r="D1154">
            <v>464.87</v>
          </cell>
        </row>
        <row r="1155">
          <cell r="A1155" t="str">
            <v>090886</v>
          </cell>
          <cell r="B1155" t="str">
            <v>DISJUNTOR TERMOMAGNETICO DIFERENCIAL BIPOLAR-63A-SENSIBIL. 30MA-240V</v>
          </cell>
          <cell r="C1155" t="str">
            <v>UN</v>
          </cell>
          <cell r="D1155">
            <v>98.68</v>
          </cell>
        </row>
        <row r="1156">
          <cell r="A1156" t="str">
            <v>090890</v>
          </cell>
          <cell r="B1156" t="str">
            <v>DISJUNTOR TERMOMAGNETICO DIFERENCIAL TRIPOLAR-63A-SENSIBIL.30MA-240V</v>
          </cell>
          <cell r="C1156" t="str">
            <v>UN</v>
          </cell>
          <cell r="D1156">
            <v>680.29</v>
          </cell>
        </row>
        <row r="1157">
          <cell r="A1157" t="str">
            <v>090900</v>
          </cell>
          <cell r="B1157" t="str">
            <v>APARELHOS DE ILUMINACAO</v>
          </cell>
          <cell r="D1157" t="str">
            <v xml:space="preserve"> R$-   </v>
          </cell>
        </row>
        <row r="1158">
          <cell r="A1158" t="str">
            <v>090901</v>
          </cell>
          <cell r="B1158" t="str">
            <v>LUMINARIA DECORATIVA - 1 LAMP. FLUORESCENTE, 20 W</v>
          </cell>
          <cell r="C1158" t="str">
            <v>UN</v>
          </cell>
          <cell r="D1158">
            <v>33.82</v>
          </cell>
        </row>
        <row r="1159">
          <cell r="A1159" t="str">
            <v>090902</v>
          </cell>
          <cell r="B1159" t="str">
            <v>LUMINARIA DECORATIVA - 2 LAMP. FLUORESCENTE, 20 W</v>
          </cell>
          <cell r="C1159" t="str">
            <v>UN</v>
          </cell>
          <cell r="D1159">
            <v>52.2</v>
          </cell>
        </row>
        <row r="1160">
          <cell r="A1160" t="str">
            <v>090903</v>
          </cell>
          <cell r="B1160" t="str">
            <v>LUMINARIA DECORATIVA - 1 LAMP. FLUORESCENTE, 40 W</v>
          </cell>
          <cell r="C1160" t="str">
            <v>UN</v>
          </cell>
          <cell r="D1160">
            <v>39.43</v>
          </cell>
        </row>
        <row r="1161">
          <cell r="A1161" t="str">
            <v>090904</v>
          </cell>
          <cell r="B1161" t="str">
            <v>LUMINARIA DECORATIVA - 2 LAMP. FLUORESCENTE, 40 W</v>
          </cell>
          <cell r="C1161" t="str">
            <v>UN</v>
          </cell>
          <cell r="D1161">
            <v>60.63</v>
          </cell>
        </row>
        <row r="1162">
          <cell r="A1162" t="str">
            <v>090905</v>
          </cell>
          <cell r="B1162" t="str">
            <v>LD - 25 LUMINARIA INDUSTRIAL - 1 LAMPADA FLUORESCENTE,40W</v>
          </cell>
          <cell r="C1162" t="str">
            <v>UN</v>
          </cell>
          <cell r="D1162">
            <v>25.42</v>
          </cell>
        </row>
        <row r="1163">
          <cell r="A1163" t="str">
            <v>090906</v>
          </cell>
          <cell r="B1163" t="str">
            <v>LD - 26 LUMINARIA INDUSTRIAL - 2 LAMPADAS FLUORESCENTES,40W</v>
          </cell>
          <cell r="C1163" t="str">
            <v>UN</v>
          </cell>
          <cell r="D1163">
            <v>37.07</v>
          </cell>
        </row>
        <row r="1164">
          <cell r="A1164" t="str">
            <v>090907</v>
          </cell>
          <cell r="B1164" t="str">
            <v>LD - 27 LUMINARIA INDUSTRIAL - 3 LAMPADAS FLUORESCENTES,40W</v>
          </cell>
          <cell r="C1164" t="str">
            <v>UN</v>
          </cell>
          <cell r="D1164">
            <v>53.73</v>
          </cell>
        </row>
        <row r="1165">
          <cell r="A1165" t="str">
            <v>090908</v>
          </cell>
          <cell r="B1165" t="str">
            <v>LD - 28 LUMINARIA INDUSTRIAL - 4 LAMPADAS FLUORESCENTES,40W</v>
          </cell>
          <cell r="C1165" t="str">
            <v>UN</v>
          </cell>
          <cell r="D1165">
            <v>61.9</v>
          </cell>
        </row>
        <row r="1166">
          <cell r="A1166" t="str">
            <v>090909</v>
          </cell>
          <cell r="B1166" t="str">
            <v>LUMINARIA INDUSTRIAL - 1 LAMPADA FLUORESCENTE 65W</v>
          </cell>
          <cell r="C1166" t="str">
            <v>UN</v>
          </cell>
          <cell r="D1166">
            <v>37.4</v>
          </cell>
        </row>
        <row r="1167">
          <cell r="A1167" t="str">
            <v>090910</v>
          </cell>
          <cell r="B1167" t="str">
            <v>LUMINARIA INDUSTRIAL - 2 LAMPADAS FLUORESCENTES 65W</v>
          </cell>
          <cell r="C1167" t="str">
            <v>UN</v>
          </cell>
          <cell r="D1167">
            <v>60.26</v>
          </cell>
        </row>
        <row r="1168">
          <cell r="A1168" t="str">
            <v>090912</v>
          </cell>
          <cell r="B1168" t="str">
            <v>LUMINARIA INDUSTRIAL - 2 LAMPADAS FLUORESCENTES,20W</v>
          </cell>
          <cell r="C1168" t="str">
            <v>UN</v>
          </cell>
          <cell r="D1168">
            <v>36.24</v>
          </cell>
        </row>
        <row r="1169">
          <cell r="A1169" t="str">
            <v>090914</v>
          </cell>
          <cell r="B1169" t="str">
            <v>LUMINARIA INDUSTRIAL - 4 LAMPADAS FLUORESCENTES,20W</v>
          </cell>
          <cell r="C1169" t="str">
            <v>UN</v>
          </cell>
          <cell r="D1169">
            <v>58.33</v>
          </cell>
        </row>
        <row r="1170">
          <cell r="A1170" t="str">
            <v>090915</v>
          </cell>
          <cell r="B1170" t="str">
            <v>LUMINARIA INDUSTRIAL - 1 LAMPADA FLUORESCENTE 110W</v>
          </cell>
          <cell r="C1170" t="str">
            <v>UN</v>
          </cell>
          <cell r="D1170">
            <v>58.7</v>
          </cell>
        </row>
        <row r="1171">
          <cell r="A1171" t="str">
            <v>090916</v>
          </cell>
          <cell r="B1171" t="str">
            <v>LUMINARIA INDUSTRIAL - 2 LAMPADAS FLUORESCENTES 110W</v>
          </cell>
          <cell r="C1171" t="str">
            <v>UN</v>
          </cell>
          <cell r="D1171">
            <v>80.819999999999993</v>
          </cell>
        </row>
        <row r="1172">
          <cell r="A1172" t="str">
            <v>090918</v>
          </cell>
          <cell r="B1172" t="str">
            <v>LUMINARIA INDUSTRIAL - 4 LAMPADAS FLUORESCENTES 110W</v>
          </cell>
          <cell r="C1172" t="str">
            <v>UN</v>
          </cell>
          <cell r="D1172">
            <v>131.26</v>
          </cell>
        </row>
        <row r="1173">
          <cell r="A1173" t="str">
            <v>090919</v>
          </cell>
          <cell r="B1173" t="str">
            <v>LD-39 LUMINARIA TIPO"BEED",ESMALTADA - 1 LAMPADA MISTA,160W</v>
          </cell>
          <cell r="C1173" t="str">
            <v>UN</v>
          </cell>
          <cell r="D1173">
            <v>23.92</v>
          </cell>
        </row>
        <row r="1174">
          <cell r="A1174" t="str">
            <v>090920</v>
          </cell>
          <cell r="B1174" t="str">
            <v>LD-40 LUMINARIA TIPO"BEED",ESMALTADA - 1 LAMPADA MISTA,250W</v>
          </cell>
          <cell r="C1174" t="str">
            <v>UN</v>
          </cell>
          <cell r="D1174">
            <v>28.74</v>
          </cell>
        </row>
        <row r="1175">
          <cell r="A1175" t="str">
            <v>090921</v>
          </cell>
          <cell r="B1175" t="str">
            <v>LUMINARIA TIPO "SPOT" EM ALUMINIO P/LAMP REFLETORA ATE 150W</v>
          </cell>
          <cell r="C1175" t="str">
            <v>UN</v>
          </cell>
          <cell r="D1175">
            <v>42.41</v>
          </cell>
        </row>
        <row r="1176">
          <cell r="A1176" t="str">
            <v>090922</v>
          </cell>
          <cell r="B1176" t="str">
            <v>LUMINARIA TIPO DROPS - 1 LAMPADA INCANDESCENTE,100W</v>
          </cell>
          <cell r="C1176" t="str">
            <v>UN</v>
          </cell>
          <cell r="D1176">
            <v>13.16</v>
          </cell>
        </row>
        <row r="1177">
          <cell r="A1177" t="str">
            <v>090924</v>
          </cell>
          <cell r="B1177" t="str">
            <v>LUMINARIA TIPO GLOBO,9"X4" - 1 LAMPADA INCANDESCENTE,60W</v>
          </cell>
          <cell r="C1177" t="str">
            <v>UN</v>
          </cell>
          <cell r="D1177">
            <v>11.08</v>
          </cell>
        </row>
        <row r="1178">
          <cell r="A1178" t="str">
            <v>090925</v>
          </cell>
          <cell r="B1178" t="str">
            <v>LUMINARIA TIPO GLOBO,12"X6" - 1 LAMPADA INCANDESCENTE,100W</v>
          </cell>
          <cell r="C1178" t="str">
            <v>UN</v>
          </cell>
          <cell r="D1178">
            <v>13.16</v>
          </cell>
        </row>
        <row r="1179">
          <cell r="A1179" t="str">
            <v>090930</v>
          </cell>
          <cell r="B1179" t="str">
            <v>LUMINARIA PARA GALPAO,C/VIDRO - 1 LAMPADA DE VAPOR DE MERCURIO,250W</v>
          </cell>
          <cell r="C1179" t="str">
            <v>UN</v>
          </cell>
          <cell r="D1179">
            <v>110.32</v>
          </cell>
        </row>
        <row r="1180">
          <cell r="A1180" t="str">
            <v>090932</v>
          </cell>
          <cell r="B1180" t="str">
            <v>LUMINARIA PARA GALPAO,C/TELA - 1 LAMPADA DE VAPOR DE MERCURIO,400W</v>
          </cell>
          <cell r="C1180" t="str">
            <v>UN</v>
          </cell>
          <cell r="D1180">
            <v>189.12</v>
          </cell>
        </row>
        <row r="1181">
          <cell r="A1181" t="str">
            <v>090935</v>
          </cell>
          <cell r="B1181" t="str">
            <v>PROJETOR DE ALUMINIO FUNDIDO C/VIDRO/TELA P/LAMP ATE 500W</v>
          </cell>
          <cell r="C1181" t="str">
            <v>UN</v>
          </cell>
          <cell r="D1181">
            <v>315.95</v>
          </cell>
        </row>
        <row r="1182">
          <cell r="A1182" t="str">
            <v>090936</v>
          </cell>
          <cell r="B1182" t="str">
            <v>PROJETOR DE ALUMINIO FUNDIDO C/VIDRO/TELA P/LAMP ATE 1000W</v>
          </cell>
          <cell r="C1182" t="str">
            <v>UN</v>
          </cell>
          <cell r="D1182">
            <v>338.7</v>
          </cell>
        </row>
        <row r="1183">
          <cell r="A1183" t="str">
            <v>090937</v>
          </cell>
          <cell r="B1183" t="str">
            <v>PROJETOR DE ALUMINIO REPUXADO C/VIDRO/TELA P/LAMP ATE 250W</v>
          </cell>
          <cell r="C1183" t="str">
            <v>UN</v>
          </cell>
          <cell r="D1183">
            <v>119.25</v>
          </cell>
        </row>
        <row r="1184">
          <cell r="A1184" t="str">
            <v>090938</v>
          </cell>
          <cell r="B1184" t="str">
            <v>REFLETOR COM TELA - 1 LAMPADA MISTA,500W</v>
          </cell>
          <cell r="C1184" t="str">
            <v>UN</v>
          </cell>
          <cell r="D1184">
            <v>51.51</v>
          </cell>
        </row>
        <row r="1185">
          <cell r="A1185" t="str">
            <v>090939</v>
          </cell>
          <cell r="B1185" t="str">
            <v>PROJETOR DE ALUMINIO REPUXADO C/VIDRO/TELA P/LAMP ATE 500W</v>
          </cell>
          <cell r="C1185" t="str">
            <v>UN</v>
          </cell>
          <cell r="D1185">
            <v>144.59</v>
          </cell>
        </row>
        <row r="1186">
          <cell r="A1186" t="str">
            <v>090940</v>
          </cell>
          <cell r="B1186" t="str">
            <v>LUMINARIA BLINDADA EM ALUMINIO FUNDIDO TIPO PENDENTE ATE 200W</v>
          </cell>
          <cell r="C1186" t="str">
            <v>UN</v>
          </cell>
          <cell r="D1186">
            <v>41.28</v>
          </cell>
        </row>
        <row r="1187">
          <cell r="A1187" t="str">
            <v>090941</v>
          </cell>
          <cell r="B1187" t="str">
            <v>LD-61 ARANDELA BLINDADA P/ 1 LAMPADA ATE 200W</v>
          </cell>
          <cell r="C1187" t="str">
            <v>UN</v>
          </cell>
          <cell r="D1187">
            <v>95.83</v>
          </cell>
        </row>
        <row r="1188">
          <cell r="A1188" t="str">
            <v>090942</v>
          </cell>
          <cell r="B1188" t="str">
            <v>LUMINARIA BLINDADA EM ALUMINIO FUNDIDO TIPO TARTARUGA ATE 200W</v>
          </cell>
          <cell r="C1188" t="str">
            <v>UN</v>
          </cell>
          <cell r="D1188">
            <v>155.27000000000001</v>
          </cell>
        </row>
        <row r="1189">
          <cell r="A1189" t="str">
            <v>090943</v>
          </cell>
          <cell r="B1189" t="str">
            <v>LUMINARIA BLINDADA EM ALUMINIO FUNDIDO DE EMBUTIR ATE 200W</v>
          </cell>
          <cell r="C1189" t="str">
            <v>UN</v>
          </cell>
          <cell r="D1189">
            <v>66.5</v>
          </cell>
        </row>
        <row r="1190">
          <cell r="A1190" t="str">
            <v>090951</v>
          </cell>
          <cell r="B1190" t="str">
            <v>LUMINARIA DECORATIVA P/ILUMINACAO DE JARDINS H=92 CM P/LAMP ATE 300W</v>
          </cell>
          <cell r="C1190" t="str">
            <v>UN</v>
          </cell>
          <cell r="D1190">
            <v>157.56</v>
          </cell>
        </row>
        <row r="1191">
          <cell r="A1191" t="str">
            <v>090952</v>
          </cell>
          <cell r="B1191" t="str">
            <v>LUMINARIA DECORATIVA P/ILUMINACAO DE JARDINS H=150CM P/LAMP ATE 300W</v>
          </cell>
          <cell r="C1191" t="str">
            <v>UN</v>
          </cell>
          <cell r="D1191">
            <v>212.04</v>
          </cell>
        </row>
        <row r="1192">
          <cell r="A1192" t="str">
            <v>090954</v>
          </cell>
          <cell r="B1192" t="str">
            <v>LUMINARIA EM ALUMINIO FUNDIDO C/ALOJAMENTO P/LAMP ATE 125W</v>
          </cell>
          <cell r="C1192" t="str">
            <v>UN</v>
          </cell>
          <cell r="D1192">
            <v>158.19</v>
          </cell>
        </row>
        <row r="1193">
          <cell r="A1193" t="str">
            <v>090955</v>
          </cell>
          <cell r="B1193" t="str">
            <v>LUMINARIA EM ALUMINIO REPUXADO C/TELA P/LAMP ATE 250W</v>
          </cell>
          <cell r="C1193" t="str">
            <v>UN</v>
          </cell>
          <cell r="D1193">
            <v>54.94</v>
          </cell>
        </row>
        <row r="1194">
          <cell r="A1194" t="str">
            <v>090956</v>
          </cell>
          <cell r="B1194" t="str">
            <v>LUMINARIA EM ALUMINIO REPUXADO C/VIDRO P/LAMP ATE 250W</v>
          </cell>
          <cell r="C1194" t="str">
            <v>UN</v>
          </cell>
          <cell r="D1194">
            <v>118.2</v>
          </cell>
        </row>
        <row r="1195">
          <cell r="A1195" t="str">
            <v>090957</v>
          </cell>
          <cell r="B1195" t="str">
            <v>LUMINARIA HERMETICA EM ALUMINIO FUNDIDO C/ALOJAMENTO P/LAMP ATE 400W</v>
          </cell>
          <cell r="C1195" t="str">
            <v>UN</v>
          </cell>
          <cell r="D1195">
            <v>329.43</v>
          </cell>
        </row>
        <row r="1196">
          <cell r="A1196" t="str">
            <v>090958</v>
          </cell>
          <cell r="B1196" t="str">
            <v>LUMINARIA HERMETICA EM ALUMINIO FUNDIDO S/ALOJAMENTO P/LAMP ATE 500W</v>
          </cell>
          <cell r="C1196" t="str">
            <v>UN</v>
          </cell>
          <cell r="D1196">
            <v>312.35000000000002</v>
          </cell>
        </row>
        <row r="1197">
          <cell r="A1197" t="str">
            <v>090962</v>
          </cell>
          <cell r="B1197" t="str">
            <v>LUM. ABERTA TP TREVO S/ALOJ AL ESTAMP C/2 PETALAS P/LAMP ATE 500W</v>
          </cell>
          <cell r="C1197" t="str">
            <v>UN</v>
          </cell>
          <cell r="D1197">
            <v>125.13</v>
          </cell>
        </row>
        <row r="1198">
          <cell r="A1198" t="str">
            <v>090964</v>
          </cell>
          <cell r="B1198" t="str">
            <v>LUMIN ABERTA TP TREVO S/ALOJ AL ESTAMP C/4 PETALAS P/LAMP ATE 500W</v>
          </cell>
          <cell r="C1198" t="str">
            <v>UN</v>
          </cell>
          <cell r="D1198">
            <v>204.08</v>
          </cell>
        </row>
        <row r="1199">
          <cell r="A1199" t="str">
            <v>090968</v>
          </cell>
          <cell r="B1199" t="str">
            <v>LUMIN ABERTA TP TREVO C/ALOJ AL FUNDIDO C/2 PETALAS P/LAMP ATE 400W</v>
          </cell>
          <cell r="C1199" t="str">
            <v>UN</v>
          </cell>
          <cell r="D1199">
            <v>155.49</v>
          </cell>
        </row>
        <row r="1200">
          <cell r="A1200" t="str">
            <v>090970</v>
          </cell>
          <cell r="B1200" t="str">
            <v>LUMIN ABERTA TP TREVO C/ALOJ AL FUNDIDO C/4 PETALAS P/LAMP ATE 400W</v>
          </cell>
          <cell r="C1200" t="str">
            <v>UN</v>
          </cell>
          <cell r="D1200">
            <v>280.67</v>
          </cell>
        </row>
        <row r="1201">
          <cell r="A1201" t="str">
            <v>091000</v>
          </cell>
          <cell r="B1201" t="str">
            <v>EQUIPAMENTOS DE EMERGENCIA E SEGURANCA</v>
          </cell>
          <cell r="D1201" t="str">
            <v xml:space="preserve"> R$-   </v>
          </cell>
        </row>
        <row r="1202">
          <cell r="A1202" t="str">
            <v>091005</v>
          </cell>
          <cell r="B1202" t="str">
            <v>CENTRAL DE ILUMINACAO DE EMERGENCIA/INCENDIO 200W-12V-4 LACOS</v>
          </cell>
          <cell r="C1202" t="str">
            <v>UN</v>
          </cell>
          <cell r="D1202">
            <v>264.56</v>
          </cell>
        </row>
        <row r="1203">
          <cell r="A1203" t="str">
            <v>091006</v>
          </cell>
          <cell r="B1203" t="str">
            <v>CENTRAL DE ILUMINACAO DE EMERGENCIA/INCENDIO 360W-12V-4 LACOS</v>
          </cell>
          <cell r="C1203" t="str">
            <v>UN</v>
          </cell>
          <cell r="D1203">
            <v>331.66</v>
          </cell>
        </row>
        <row r="1204">
          <cell r="A1204" t="str">
            <v>091007</v>
          </cell>
          <cell r="B1204" t="str">
            <v>CENTRAL DE ILUMINACAO DE EMERGENCIA/INCENDIO 720W-24V-8 LACOS</v>
          </cell>
          <cell r="C1204" t="str">
            <v>UN</v>
          </cell>
          <cell r="D1204">
            <v>284.19</v>
          </cell>
        </row>
        <row r="1205">
          <cell r="A1205" t="str">
            <v>091010</v>
          </cell>
          <cell r="B1205" t="str">
            <v>CENTRAL DE ILUMINACAO DE EMERGENCIA 720W-24V</v>
          </cell>
          <cell r="C1205" t="str">
            <v>UN</v>
          </cell>
          <cell r="D1205">
            <v>272.26</v>
          </cell>
        </row>
        <row r="1206">
          <cell r="A1206" t="str">
            <v>091011</v>
          </cell>
          <cell r="B1206" t="str">
            <v>CENTRAL DE ILUMINACAO DE EMERGENCIA 1000W-108V</v>
          </cell>
          <cell r="C1206" t="str">
            <v>UN</v>
          </cell>
          <cell r="D1206">
            <v>483.19</v>
          </cell>
        </row>
        <row r="1207">
          <cell r="A1207" t="str">
            <v>091012</v>
          </cell>
          <cell r="B1207" t="str">
            <v>CENTRAL DE ILUMINACAO DE EMERGENCIA 1500W-108V</v>
          </cell>
          <cell r="C1207" t="str">
            <v>UN</v>
          </cell>
          <cell r="D1207">
            <v>524.99</v>
          </cell>
        </row>
        <row r="1208">
          <cell r="A1208" t="str">
            <v>091013</v>
          </cell>
          <cell r="B1208" t="str">
            <v>CENTRAL DE ILUMINACAO DE EMERGENCIA 2000W-108V</v>
          </cell>
          <cell r="C1208" t="str">
            <v>UN</v>
          </cell>
          <cell r="D1208">
            <v>533.79</v>
          </cell>
        </row>
        <row r="1209">
          <cell r="A1209" t="str">
            <v>091014</v>
          </cell>
          <cell r="B1209" t="str">
            <v>CENTRAL DE ILUMINACAO DE EMERGENCIA 3000W-108V</v>
          </cell>
          <cell r="C1209" t="str">
            <v>UN</v>
          </cell>
          <cell r="D1209">
            <v>607.49</v>
          </cell>
        </row>
        <row r="1210">
          <cell r="A1210" t="str">
            <v>091015</v>
          </cell>
          <cell r="B1210" t="str">
            <v>CENTRAL DE ILUMINACAO DE EMERGENCIA 4000W-108V</v>
          </cell>
          <cell r="C1210" t="str">
            <v>UN</v>
          </cell>
          <cell r="D1210">
            <v>695.34</v>
          </cell>
        </row>
        <row r="1211">
          <cell r="A1211" t="str">
            <v>091016</v>
          </cell>
          <cell r="B1211" t="str">
            <v>CENTRAL DE ILUMINACAO DE EMERGENCIA 5000W 108V</v>
          </cell>
          <cell r="C1211" t="str">
            <v>UN</v>
          </cell>
          <cell r="D1211">
            <v>743.62</v>
          </cell>
        </row>
        <row r="1212">
          <cell r="A1212" t="str">
            <v>091017</v>
          </cell>
          <cell r="B1212" t="str">
            <v>CENTRAL DE ILUMINACAO DE EMERGENCIA 6000W - 108V</v>
          </cell>
          <cell r="C1212" t="str">
            <v>UN</v>
          </cell>
          <cell r="D1212">
            <v>795.17</v>
          </cell>
        </row>
        <row r="1213">
          <cell r="A1213" t="str">
            <v>091020</v>
          </cell>
          <cell r="B1213" t="str">
            <v>LUMINARIA DE EMERGENCIA C/LAMPADA INCANDESCENTE 40W</v>
          </cell>
          <cell r="C1213" t="str">
            <v>UN</v>
          </cell>
          <cell r="D1213">
            <v>23.58</v>
          </cell>
        </row>
        <row r="1214">
          <cell r="A1214" t="str">
            <v>091021</v>
          </cell>
          <cell r="B1214" t="str">
            <v>LUMINARIA DE EMERGENCIA C/LAMP FLUORESCENTE 5W</v>
          </cell>
          <cell r="C1214" t="str">
            <v>UN</v>
          </cell>
          <cell r="D1214">
            <v>36.82</v>
          </cell>
        </row>
        <row r="1215">
          <cell r="A1215" t="str">
            <v>091022</v>
          </cell>
          <cell r="B1215" t="str">
            <v>LUMINARIA DE EMERGENCIA C/LAMP FLUORESCENTE 7/9W</v>
          </cell>
          <cell r="C1215" t="str">
            <v>UN</v>
          </cell>
          <cell r="D1215">
            <v>80.650000000000006</v>
          </cell>
        </row>
        <row r="1216">
          <cell r="A1216" t="str">
            <v>091023</v>
          </cell>
          <cell r="B1216" t="str">
            <v>LUMINARIA DE EMERGENCIA AUTONOMA C/LAMP FLUORESCENTE 15W</v>
          </cell>
          <cell r="C1216" t="str">
            <v>UN</v>
          </cell>
          <cell r="D1216">
            <v>109.84</v>
          </cell>
        </row>
        <row r="1217">
          <cell r="A1217" t="str">
            <v>091024</v>
          </cell>
          <cell r="B1217" t="str">
            <v>LUMINARIA DE EMERGENCIA AUTONOMA C/2 PROJ 55W/12VCC</v>
          </cell>
          <cell r="C1217" t="str">
            <v>UN</v>
          </cell>
          <cell r="D1217">
            <v>200.88</v>
          </cell>
        </row>
        <row r="1218">
          <cell r="A1218" t="str">
            <v>091025</v>
          </cell>
          <cell r="B1218" t="str">
            <v>LUMINARIA DE EMERGENCIA AUTONOMA C/LAMP FLUORESCENTE 5W</v>
          </cell>
          <cell r="C1218" t="str">
            <v>UN</v>
          </cell>
          <cell r="D1218">
            <v>118.71</v>
          </cell>
        </row>
        <row r="1219">
          <cell r="A1219" t="str">
            <v>091026</v>
          </cell>
          <cell r="B1219" t="str">
            <v>LUMINARIA DE EMERGENCIA AUTONOMA C/LAMP FLUORESCENTE 7W</v>
          </cell>
          <cell r="C1219" t="str">
            <v>UN</v>
          </cell>
          <cell r="D1219">
            <v>118.71</v>
          </cell>
        </row>
        <row r="1220">
          <cell r="A1220" t="str">
            <v>091027</v>
          </cell>
          <cell r="B1220" t="str">
            <v>LUMINARIA DE EMERGENCIA AUTONOMA C/LAMP FLUORESCENTE 9W</v>
          </cell>
          <cell r="C1220" t="str">
            <v>UN</v>
          </cell>
          <cell r="D1220">
            <v>126.49</v>
          </cell>
        </row>
        <row r="1221">
          <cell r="A1221" t="str">
            <v>091030</v>
          </cell>
          <cell r="B1221" t="str">
            <v>BATERIA AUTOMOTIVA SELADA S/COMPLEMENTACAO DE NIVEL 36AH-12V</v>
          </cell>
          <cell r="C1221" t="str">
            <v>UN</v>
          </cell>
          <cell r="D1221">
            <v>88.87</v>
          </cell>
        </row>
        <row r="1222">
          <cell r="A1222" t="str">
            <v>091031</v>
          </cell>
          <cell r="B1222" t="str">
            <v>BATERIA AUTOMOTIVA SELADA S/COMPLEMENTACAO DE NIVEL 40 AH-12V</v>
          </cell>
          <cell r="C1222" t="str">
            <v>UN</v>
          </cell>
          <cell r="D1222">
            <v>96.86</v>
          </cell>
        </row>
        <row r="1223">
          <cell r="A1223" t="str">
            <v>091032</v>
          </cell>
          <cell r="B1223" t="str">
            <v>BATERIA AUTOMOTIVA SELADA S/COMPLEMENTACAO DE NIVEL 45AH-12V</v>
          </cell>
          <cell r="C1223" t="str">
            <v>UN</v>
          </cell>
          <cell r="D1223">
            <v>113.1</v>
          </cell>
        </row>
        <row r="1224">
          <cell r="A1224" t="str">
            <v>091033</v>
          </cell>
          <cell r="B1224" t="str">
            <v>BATERIA AUTOMOTIVA SELADA S/COMPLEMENTACAO DE NIVEL 54AH-12V</v>
          </cell>
          <cell r="C1224" t="str">
            <v>UN</v>
          </cell>
          <cell r="D1224">
            <v>130.51</v>
          </cell>
        </row>
        <row r="1225">
          <cell r="A1225" t="str">
            <v>091036</v>
          </cell>
          <cell r="B1225" t="str">
            <v>BATERIA ESTACIONARIA CHUMBO/CALCIO 40AH - 12V</v>
          </cell>
          <cell r="C1225" t="str">
            <v>UN</v>
          </cell>
          <cell r="D1225">
            <v>129.59</v>
          </cell>
        </row>
        <row r="1226">
          <cell r="A1226" t="str">
            <v>091045</v>
          </cell>
          <cell r="B1226" t="str">
            <v>ESTANTE METALICA P/ACONDICIONAMENTO DE 02 BATERIAS</v>
          </cell>
          <cell r="C1226" t="str">
            <v>UN</v>
          </cell>
          <cell r="D1226">
            <v>58.2</v>
          </cell>
        </row>
        <row r="1227">
          <cell r="A1227" t="str">
            <v>091046</v>
          </cell>
          <cell r="B1227" t="str">
            <v>ESTANTE METALICA P/ACONDICIONAMENTO DE 09 BATERIAS</v>
          </cell>
          <cell r="C1227" t="str">
            <v>UN</v>
          </cell>
          <cell r="D1227">
            <v>224.03</v>
          </cell>
        </row>
        <row r="1228">
          <cell r="A1228" t="str">
            <v>091050</v>
          </cell>
          <cell r="B1228" t="str">
            <v>CENTRAL DE ALARME DE INCENDIO ATE 10 LACOS</v>
          </cell>
          <cell r="C1228" t="str">
            <v>UN</v>
          </cell>
          <cell r="D1228">
            <v>304.58</v>
          </cell>
        </row>
        <row r="1229">
          <cell r="A1229" t="str">
            <v>091051</v>
          </cell>
          <cell r="B1229" t="str">
            <v>CENTRAL DE ALARME DE INCENDIO ATE 15 LACOS</v>
          </cell>
          <cell r="C1229" t="str">
            <v>UN</v>
          </cell>
          <cell r="D1229">
            <v>336.56</v>
          </cell>
        </row>
        <row r="1230">
          <cell r="A1230" t="str">
            <v>091052</v>
          </cell>
          <cell r="B1230" t="str">
            <v>CENTRAL DE ALARME DE INCENDIO ATE 20 LACOS</v>
          </cell>
          <cell r="C1230" t="str">
            <v>UN</v>
          </cell>
          <cell r="D1230">
            <v>381.19</v>
          </cell>
        </row>
        <row r="1231">
          <cell r="A1231" t="str">
            <v>091054</v>
          </cell>
          <cell r="B1231" t="str">
            <v>BOTOEIRA LIGA-DESLIGA P/ COMANDO DE BOMBA DE RECALQUE</v>
          </cell>
          <cell r="C1231" t="str">
            <v>UN</v>
          </cell>
          <cell r="D1231">
            <v>31.07</v>
          </cell>
        </row>
        <row r="1232">
          <cell r="A1232" t="str">
            <v>091055</v>
          </cell>
          <cell r="B1232" t="str">
            <v>ACIONADOR MANUAL TIPO "QUEBRE O VIDRO"</v>
          </cell>
          <cell r="C1232" t="str">
            <v>UN</v>
          </cell>
          <cell r="D1232">
            <v>15.53</v>
          </cell>
        </row>
        <row r="1233">
          <cell r="A1233" t="str">
            <v>091058</v>
          </cell>
          <cell r="B1233" t="str">
            <v>CAMPAINHA DE TIMBRE (SINO) 24V-100 DB</v>
          </cell>
          <cell r="C1233" t="str">
            <v>UN</v>
          </cell>
          <cell r="D1233">
            <v>40.659999999999997</v>
          </cell>
        </row>
        <row r="1234">
          <cell r="A1234" t="str">
            <v>091059</v>
          </cell>
          <cell r="B1234" t="str">
            <v>CAMPAINHA DE TIMBRE (SINO) - 24V-104 DB</v>
          </cell>
          <cell r="C1234" t="str">
            <v>UN</v>
          </cell>
          <cell r="D1234">
            <v>47.7</v>
          </cell>
        </row>
        <row r="1235">
          <cell r="A1235" t="str">
            <v>091062</v>
          </cell>
          <cell r="B1235" t="str">
            <v>SIRENE ELETRONICA BITONAL 24V-90 DB</v>
          </cell>
          <cell r="C1235" t="str">
            <v>UN</v>
          </cell>
          <cell r="D1235">
            <v>60.67</v>
          </cell>
        </row>
        <row r="1236">
          <cell r="A1236" t="str">
            <v>091063</v>
          </cell>
          <cell r="B1236" t="str">
            <v>SIRENE ELETRONICA BITONAL 24V-104 DB</v>
          </cell>
          <cell r="C1236" t="str">
            <v>UN</v>
          </cell>
          <cell r="D1236">
            <v>63.34</v>
          </cell>
        </row>
        <row r="1237">
          <cell r="A1237" t="str">
            <v>091065</v>
          </cell>
          <cell r="B1237" t="str">
            <v>BASE UNIVERSAL PARA DETECTORES</v>
          </cell>
          <cell r="C1237" t="str">
            <v>UN</v>
          </cell>
          <cell r="D1237">
            <v>20.45</v>
          </cell>
        </row>
        <row r="1238">
          <cell r="A1238" t="str">
            <v>091066</v>
          </cell>
          <cell r="B1238" t="str">
            <v>DETECTOR IONICO DE FUMACA</v>
          </cell>
          <cell r="C1238" t="str">
            <v>UN</v>
          </cell>
          <cell r="D1238">
            <v>83.68</v>
          </cell>
        </row>
        <row r="1239">
          <cell r="A1239" t="str">
            <v>091067</v>
          </cell>
          <cell r="B1239" t="str">
            <v>DETECTOR OPTICO DE FUMACA</v>
          </cell>
          <cell r="C1239" t="str">
            <v>UN</v>
          </cell>
          <cell r="D1239">
            <v>131.66999999999999</v>
          </cell>
        </row>
        <row r="1240">
          <cell r="A1240" t="str">
            <v>091068</v>
          </cell>
          <cell r="B1240" t="str">
            <v>DETECTOR TERMOVELOCIMETRICO</v>
          </cell>
          <cell r="C1240" t="str">
            <v>UN</v>
          </cell>
          <cell r="D1240">
            <v>57.9</v>
          </cell>
        </row>
        <row r="1241">
          <cell r="A1241" t="str">
            <v>091070</v>
          </cell>
          <cell r="B1241" t="str">
            <v>DETECTOR DE PRESENCA TIPO INFRAVERMELHO PASSIVO - 12 VCC</v>
          </cell>
          <cell r="C1241" t="str">
            <v>UN</v>
          </cell>
          <cell r="D1241">
            <v>54.73</v>
          </cell>
        </row>
        <row r="1242">
          <cell r="A1242" t="str">
            <v>091071</v>
          </cell>
          <cell r="B1242" t="str">
            <v>DETECTOR DE PRESENCA TIPO INFRAVERMELHO PASSIVO - 110 VCA</v>
          </cell>
          <cell r="C1242" t="str">
            <v>UN</v>
          </cell>
          <cell r="D1242">
            <v>54.73</v>
          </cell>
        </row>
        <row r="1243">
          <cell r="A1243" t="str">
            <v>091081</v>
          </cell>
          <cell r="B1243" t="str">
            <v>GRUPO GERADOR 30KVA EXCITACAO BRUSHLESS C/QUADRO TRANSF AUTOMATICA</v>
          </cell>
          <cell r="C1243" t="str">
            <v>UN</v>
          </cell>
          <cell r="D1243">
            <v>17550</v>
          </cell>
        </row>
        <row r="1244">
          <cell r="A1244" t="str">
            <v>091082</v>
          </cell>
          <cell r="B1244" t="str">
            <v>GRUPO GERADOR 45KVA EXCITACAO BRUSHLESS C/QUADRO TRANSF AUTOMATICA</v>
          </cell>
          <cell r="C1244" t="str">
            <v>UN</v>
          </cell>
          <cell r="D1244">
            <v>19455.060000000001</v>
          </cell>
        </row>
        <row r="1245">
          <cell r="A1245" t="str">
            <v>091083</v>
          </cell>
          <cell r="B1245" t="str">
            <v>GRUPO GERADOR 75KVA EXCITACAO BRUSHLESS C/QUADRO TRANSF AUTOMATICA</v>
          </cell>
          <cell r="C1245" t="str">
            <v>UN</v>
          </cell>
          <cell r="D1245">
            <v>26404.82</v>
          </cell>
        </row>
        <row r="1246">
          <cell r="A1246" t="str">
            <v>091084</v>
          </cell>
          <cell r="B1246" t="str">
            <v>GRUPO GERADOR 90KVA EXCITACAO BRUSHLESS C/QUADRO TRANSF AUTOMATICA</v>
          </cell>
          <cell r="C1246" t="str">
            <v>UN</v>
          </cell>
          <cell r="D1246">
            <v>27394.6</v>
          </cell>
        </row>
        <row r="1247">
          <cell r="A1247" t="str">
            <v>091085</v>
          </cell>
          <cell r="B1247" t="str">
            <v>GRUPO GERADOR 110KVA EXCITACAO BRUSHLESS C/QUADRO TRANSF AUTOMATICA</v>
          </cell>
          <cell r="C1247" t="str">
            <v>UN</v>
          </cell>
          <cell r="D1247">
            <v>27394.6</v>
          </cell>
        </row>
        <row r="1248">
          <cell r="A1248" t="str">
            <v>091086</v>
          </cell>
          <cell r="B1248" t="str">
            <v>GRUPO GERADOR 150KVA EXCITACAO BRUSHLEES C/QUADRO TRANSF AUTOMATICA</v>
          </cell>
          <cell r="C1248" t="str">
            <v>UN</v>
          </cell>
          <cell r="D1248">
            <v>34195.360000000001</v>
          </cell>
        </row>
        <row r="1249">
          <cell r="A1249" t="str">
            <v>091087</v>
          </cell>
          <cell r="B1249" t="str">
            <v>GRUPO GERADOR 185KVA EXCITACAO BRUSHLESS C/QUADRO TRANSF AUTOMATICA</v>
          </cell>
          <cell r="C1249" t="str">
            <v>UN</v>
          </cell>
          <cell r="D1249">
            <v>37292.42</v>
          </cell>
        </row>
        <row r="1250">
          <cell r="A1250" t="str">
            <v>091089</v>
          </cell>
          <cell r="B1250" t="str">
            <v>GRUPO GERADOR 275KVA EXCITACAO BRUSHLESS C/QUADRO TRANSF AUTOMATICA</v>
          </cell>
          <cell r="C1250" t="str">
            <v>UN</v>
          </cell>
          <cell r="D1250">
            <v>50021.22</v>
          </cell>
        </row>
        <row r="1251">
          <cell r="A1251" t="str">
            <v>091092</v>
          </cell>
          <cell r="B1251" t="str">
            <v>ALUGUEL DE GRUPO GERADOR-30KVA</v>
          </cell>
          <cell r="C1251" t="str">
            <v>MS</v>
          </cell>
          <cell r="D1251">
            <v>1488</v>
          </cell>
        </row>
        <row r="1252">
          <cell r="A1252" t="str">
            <v>091093</v>
          </cell>
          <cell r="B1252" t="str">
            <v>ALUGUEL DE GRUPO GERADOR-45KVA</v>
          </cell>
          <cell r="C1252" t="str">
            <v>MS</v>
          </cell>
          <cell r="D1252">
            <v>1776</v>
          </cell>
        </row>
        <row r="1253">
          <cell r="A1253" t="str">
            <v>091094</v>
          </cell>
          <cell r="B1253" t="str">
            <v>ALUGUEL DE GRUPO GERADOR-75KVA</v>
          </cell>
          <cell r="C1253" t="str">
            <v>MS</v>
          </cell>
          <cell r="D1253">
            <v>2184</v>
          </cell>
        </row>
        <row r="1254">
          <cell r="A1254" t="str">
            <v>091095</v>
          </cell>
          <cell r="B1254" t="str">
            <v>ALUGUEL DE GRUPO GERADOR-90KVA</v>
          </cell>
          <cell r="C1254" t="str">
            <v>MS</v>
          </cell>
          <cell r="D1254">
            <v>2712</v>
          </cell>
        </row>
        <row r="1255">
          <cell r="A1255" t="str">
            <v>091096</v>
          </cell>
          <cell r="B1255" t="str">
            <v>ALUGUEL DE GRUPO GERADOR-110KVA</v>
          </cell>
          <cell r="C1255" t="str">
            <v>MS</v>
          </cell>
          <cell r="D1255">
            <v>2712</v>
          </cell>
        </row>
        <row r="1256">
          <cell r="A1256" t="str">
            <v>091097</v>
          </cell>
          <cell r="B1256" t="str">
            <v>ALUGUEL DE GRUPO GERADOR-150KVA</v>
          </cell>
          <cell r="C1256" t="str">
            <v>MS</v>
          </cell>
          <cell r="D1256">
            <v>3288</v>
          </cell>
        </row>
        <row r="1257">
          <cell r="A1257" t="str">
            <v>091098</v>
          </cell>
          <cell r="B1257" t="str">
            <v>ALUGUEL DE GRUPO GERADOR-185KVA</v>
          </cell>
          <cell r="C1257" t="str">
            <v>MS</v>
          </cell>
          <cell r="D1257">
            <v>3720</v>
          </cell>
        </row>
        <row r="1258">
          <cell r="A1258" t="str">
            <v>091100</v>
          </cell>
          <cell r="B1258" t="str">
            <v>PARA-RAIOS</v>
          </cell>
          <cell r="D1258" t="str">
            <v xml:space="preserve"> R$-   </v>
          </cell>
        </row>
        <row r="1259">
          <cell r="A1259" t="str">
            <v>091105</v>
          </cell>
          <cell r="B1259" t="str">
            <v>PARA-RAIOS TIPO"FRANKLIN",EXCLUSIVE DESCIDA E ATERRAMENTO</v>
          </cell>
          <cell r="C1259" t="str">
            <v>UN</v>
          </cell>
          <cell r="D1259">
            <v>123.12</v>
          </cell>
        </row>
        <row r="1260">
          <cell r="A1260" t="str">
            <v>091114</v>
          </cell>
          <cell r="B1260" t="str">
            <v>CAIXA DE INSPECAO DE ATERRAMENTO TIPO EMBUTIR C/TAMPA E ALCA</v>
          </cell>
          <cell r="C1260" t="str">
            <v>UN</v>
          </cell>
          <cell r="D1260">
            <v>41.29</v>
          </cell>
        </row>
        <row r="1261">
          <cell r="A1261" t="str">
            <v>091115</v>
          </cell>
          <cell r="B1261" t="str">
            <v>CAIXA DE INSPECAO DE ATERRAMENTO TIPO SUSPENSA EM FºFº</v>
          </cell>
          <cell r="C1261" t="str">
            <v>UN</v>
          </cell>
          <cell r="D1261">
            <v>39.369999999999997</v>
          </cell>
        </row>
        <row r="1262">
          <cell r="A1262" t="str">
            <v>091117</v>
          </cell>
          <cell r="B1262" t="str">
            <v>LUZ DE OBSTACULO SIMPLES C/FOTOCELULA SOLAR</v>
          </cell>
          <cell r="C1262" t="str">
            <v>UN</v>
          </cell>
          <cell r="D1262">
            <v>75.05</v>
          </cell>
        </row>
        <row r="1263">
          <cell r="A1263" t="str">
            <v>091118</v>
          </cell>
          <cell r="B1263" t="str">
            <v>LUZ DE OBSTACULO DUPLA C/FOTOCELULA SOLAR</v>
          </cell>
          <cell r="C1263" t="str">
            <v>UN</v>
          </cell>
          <cell r="D1263">
            <v>107.61</v>
          </cell>
        </row>
        <row r="1264">
          <cell r="A1264" t="str">
            <v>091123</v>
          </cell>
          <cell r="B1264" t="str">
            <v>POSTE AUTO SUPORTADO - GALV. FOGO H=10M LIVRES</v>
          </cell>
          <cell r="C1264" t="str">
            <v>UN</v>
          </cell>
          <cell r="D1264">
            <v>592.80999999999995</v>
          </cell>
        </row>
        <row r="1265">
          <cell r="A1265" t="str">
            <v>091124</v>
          </cell>
          <cell r="B1265" t="str">
            <v>POSTE AUTO SUPORTADO - GALV. FOGO H=12M LIVRES</v>
          </cell>
          <cell r="C1265" t="str">
            <v>UN</v>
          </cell>
          <cell r="D1265">
            <v>674.95</v>
          </cell>
        </row>
        <row r="1266">
          <cell r="A1266" t="str">
            <v>091125</v>
          </cell>
          <cell r="B1266" t="str">
            <v>POSTE AUTO SUPORTADO - GALV. FOGO H=15M LIVRES</v>
          </cell>
          <cell r="C1266" t="str">
            <v>UN</v>
          </cell>
          <cell r="D1266">
            <v>954.39</v>
          </cell>
        </row>
        <row r="1267">
          <cell r="A1267" t="str">
            <v>091131</v>
          </cell>
          <cell r="B1267" t="str">
            <v>TORRE TRELICADA GALVANIZADA AUTO-SUPORTADA H=10M</v>
          </cell>
          <cell r="C1267" t="str">
            <v>UN</v>
          </cell>
          <cell r="D1267">
            <v>1324.14</v>
          </cell>
        </row>
        <row r="1268">
          <cell r="A1268" t="str">
            <v>091132</v>
          </cell>
          <cell r="B1268" t="str">
            <v>TORRE TRELICADA GALVANIZADA AUTO-SUPORTADA H=15M</v>
          </cell>
          <cell r="C1268" t="str">
            <v>UN</v>
          </cell>
          <cell r="D1268">
            <v>2043.74</v>
          </cell>
        </row>
        <row r="1269">
          <cell r="A1269" t="str">
            <v>091133</v>
          </cell>
          <cell r="B1269" t="str">
            <v>TORRE TRELICADA GALVANIZADA AUTO-SUPORTADA H=20M</v>
          </cell>
          <cell r="C1269" t="str">
            <v>UN</v>
          </cell>
          <cell r="D1269">
            <v>2835.52</v>
          </cell>
        </row>
        <row r="1270">
          <cell r="A1270" t="str">
            <v>091135</v>
          </cell>
          <cell r="B1270" t="str">
            <v>TORRE TRELICADA GALVANIZADA ESTAIADA H=25M</v>
          </cell>
          <cell r="C1270" t="str">
            <v>UN</v>
          </cell>
          <cell r="D1270">
            <v>2792.21</v>
          </cell>
        </row>
        <row r="1271">
          <cell r="A1271" t="str">
            <v>091136</v>
          </cell>
          <cell r="B1271" t="str">
            <v>TORRE TRELICADA GALVANIZADA ESTAIADA H=30M</v>
          </cell>
          <cell r="C1271" t="str">
            <v>UN</v>
          </cell>
          <cell r="D1271">
            <v>3560.01</v>
          </cell>
        </row>
        <row r="1272">
          <cell r="A1272" t="str">
            <v>091150</v>
          </cell>
          <cell r="B1272" t="str">
            <v>HASTE DE ACO GALVANIZADO,INCLUSIVE BASE E ESTAIS - 2"/3M</v>
          </cell>
          <cell r="C1272" t="str">
            <v>UN</v>
          </cell>
          <cell r="D1272">
            <v>108.42</v>
          </cell>
        </row>
        <row r="1273">
          <cell r="A1273" t="str">
            <v>091151</v>
          </cell>
          <cell r="B1273" t="str">
            <v>CORDOALHA DE COBRE NU, INCLUSIVE ISOLADORES - 16,00MM2</v>
          </cell>
          <cell r="C1273" t="str">
            <v>M</v>
          </cell>
          <cell r="D1273">
            <v>22.18</v>
          </cell>
        </row>
        <row r="1274">
          <cell r="A1274" t="str">
            <v>091152</v>
          </cell>
          <cell r="B1274" t="str">
            <v>CORDOALHA DE COBRE NU, INCLUSIVE ISOLADORES - 25,00MM2</v>
          </cell>
          <cell r="C1274" t="str">
            <v>M</v>
          </cell>
          <cell r="D1274">
            <v>22.93</v>
          </cell>
        </row>
        <row r="1275">
          <cell r="A1275" t="str">
            <v>091153</v>
          </cell>
          <cell r="B1275" t="str">
            <v>CORDOALHA DE COBRE NU, INCLUSIVE ISOLADORES - 35,00MM2</v>
          </cell>
          <cell r="C1275" t="str">
            <v>M</v>
          </cell>
          <cell r="D1275">
            <v>23.73</v>
          </cell>
        </row>
        <row r="1276">
          <cell r="A1276" t="str">
            <v>091154</v>
          </cell>
          <cell r="B1276" t="str">
            <v>CORDOALHA DE COBRE NU, INCLUSIVE ISOLADORES - 50,00MM2</v>
          </cell>
          <cell r="C1276" t="str">
            <v>M</v>
          </cell>
          <cell r="D1276">
            <v>24.76</v>
          </cell>
        </row>
        <row r="1277">
          <cell r="A1277" t="str">
            <v>091155</v>
          </cell>
          <cell r="B1277" t="str">
            <v>CORDOALHA DE COBRE NU,INCLUSIVE ISOLADORES - 70,00MM2</v>
          </cell>
          <cell r="C1277" t="str">
            <v>M</v>
          </cell>
          <cell r="D1277">
            <v>26.48</v>
          </cell>
        </row>
        <row r="1278">
          <cell r="A1278" t="str">
            <v>091156</v>
          </cell>
          <cell r="B1278" t="str">
            <v>CORDOALHA DE COBRE NU,INCLUSIVE ISOLADORES - 95,00MM2</v>
          </cell>
          <cell r="C1278" t="str">
            <v>M</v>
          </cell>
          <cell r="D1278">
            <v>28.63</v>
          </cell>
        </row>
        <row r="1279">
          <cell r="A1279" t="str">
            <v>091161</v>
          </cell>
          <cell r="B1279" t="str">
            <v>TUBO DE PVC PARA PROTECAO DE CORDOALHA - 2"X3M</v>
          </cell>
          <cell r="C1279" t="str">
            <v>UN</v>
          </cell>
          <cell r="D1279">
            <v>16.309999999999999</v>
          </cell>
        </row>
        <row r="1280">
          <cell r="A1280" t="str">
            <v>091170</v>
          </cell>
          <cell r="B1280" t="str">
            <v>PROTETOR SURTOS TRANSITORIOS BIFASICO 220V/20A</v>
          </cell>
          <cell r="C1280" t="str">
            <v>UN</v>
          </cell>
          <cell r="D1280">
            <v>144.03</v>
          </cell>
        </row>
        <row r="1281">
          <cell r="A1281" t="str">
            <v>091171</v>
          </cell>
          <cell r="B1281" t="str">
            <v>PROTETOR SURTOS TRANSITORIOS BIFASICO 220V/30A</v>
          </cell>
          <cell r="C1281" t="str">
            <v>UN</v>
          </cell>
          <cell r="D1281">
            <v>144.03</v>
          </cell>
        </row>
        <row r="1282">
          <cell r="A1282" t="str">
            <v>091172</v>
          </cell>
          <cell r="B1282" t="str">
            <v>PROTETOR SURTOS TRANSITORIOS BIFASICO 220V/50A</v>
          </cell>
          <cell r="C1282" t="str">
            <v>UN</v>
          </cell>
          <cell r="D1282">
            <v>144.03</v>
          </cell>
        </row>
        <row r="1283">
          <cell r="A1283" t="str">
            <v>091173</v>
          </cell>
          <cell r="B1283" t="str">
            <v>PROTETOR SURTOS TRANSITORIOS BIFASICO 220V/100A</v>
          </cell>
          <cell r="C1283" t="str">
            <v>UN</v>
          </cell>
          <cell r="D1283">
            <v>144.03</v>
          </cell>
        </row>
        <row r="1284">
          <cell r="A1284" t="str">
            <v>091174</v>
          </cell>
          <cell r="B1284" t="str">
            <v>PROTETOR SURTOS TRANSITORIOS BIFASICO 220V/200A</v>
          </cell>
          <cell r="C1284" t="str">
            <v>UN</v>
          </cell>
          <cell r="D1284">
            <v>144.03</v>
          </cell>
        </row>
        <row r="1285">
          <cell r="A1285" t="str">
            <v>091175</v>
          </cell>
          <cell r="B1285" t="str">
            <v>PROTETOR SURTOS TRANSITORIOS BIFASICO 220V/250A</v>
          </cell>
          <cell r="C1285" t="str">
            <v>UN</v>
          </cell>
          <cell r="D1285">
            <v>144.03</v>
          </cell>
        </row>
        <row r="1286">
          <cell r="A1286" t="str">
            <v>091177</v>
          </cell>
          <cell r="B1286" t="str">
            <v>PROTETOR SURTOS TRANSITORIOS TRIFASICO 220V/20A</v>
          </cell>
          <cell r="C1286" t="str">
            <v>UN</v>
          </cell>
          <cell r="D1286">
            <v>270.52999999999997</v>
          </cell>
        </row>
        <row r="1287">
          <cell r="A1287" t="str">
            <v>091178</v>
          </cell>
          <cell r="B1287" t="str">
            <v>PROTETOR SURTOS TRANSITORIOS TRIFASICO 220V/30A</v>
          </cell>
          <cell r="C1287" t="str">
            <v>UN</v>
          </cell>
          <cell r="D1287">
            <v>270.52999999999997</v>
          </cell>
        </row>
        <row r="1288">
          <cell r="A1288" t="str">
            <v>091179</v>
          </cell>
          <cell r="B1288" t="str">
            <v>PROTETOR SURTOS TRANSITORIOS TRIFASICO 220V/50A</v>
          </cell>
          <cell r="C1288" t="str">
            <v>UN</v>
          </cell>
          <cell r="D1288">
            <v>270.52999999999997</v>
          </cell>
        </row>
        <row r="1289">
          <cell r="A1289" t="str">
            <v>091180</v>
          </cell>
          <cell r="B1289" t="str">
            <v>PROTETOR SURTOS TRANSITORIOS TRIFASICO 220V/100A</v>
          </cell>
          <cell r="C1289" t="str">
            <v>UN</v>
          </cell>
          <cell r="D1289">
            <v>270.52999999999997</v>
          </cell>
        </row>
        <row r="1290">
          <cell r="A1290" t="str">
            <v>091181</v>
          </cell>
          <cell r="B1290" t="str">
            <v>PROTETOR SURTOS TRANSITORIOS TRIFASICO 220V/200A</v>
          </cell>
          <cell r="C1290" t="str">
            <v>UN</v>
          </cell>
          <cell r="D1290">
            <v>271.35000000000002</v>
          </cell>
        </row>
        <row r="1291">
          <cell r="A1291" t="str">
            <v>091182</v>
          </cell>
          <cell r="B1291" t="str">
            <v>PROTETOR SURTOS TRANSITORIOS TRIFASICO 220V/250A</v>
          </cell>
          <cell r="C1291" t="str">
            <v>UN</v>
          </cell>
          <cell r="D1291">
            <v>272.14999999999998</v>
          </cell>
        </row>
        <row r="1292">
          <cell r="A1292" t="str">
            <v>091190</v>
          </cell>
          <cell r="B1292" t="str">
            <v>TOMADA DE TERRA,COMPLETA</v>
          </cell>
          <cell r="C1292" t="str">
            <v>UN</v>
          </cell>
          <cell r="D1292">
            <v>132.62</v>
          </cell>
        </row>
        <row r="1293">
          <cell r="A1293" t="str">
            <v>091191</v>
          </cell>
          <cell r="B1293" t="str">
            <v>PARA-RAIO DE BAIXA TENSAO 220V-1.5KA C/DISPARADOR AUTOMATICO</v>
          </cell>
          <cell r="C1293" t="str">
            <v>UN</v>
          </cell>
          <cell r="D1293">
            <v>99.58</v>
          </cell>
        </row>
        <row r="1294">
          <cell r="A1294" t="str">
            <v>091200</v>
          </cell>
          <cell r="B1294" t="str">
            <v>DIVERSOS</v>
          </cell>
          <cell r="D1294" t="str">
            <v xml:space="preserve"> R$-   </v>
          </cell>
        </row>
        <row r="1295">
          <cell r="A1295" t="str">
            <v>091201</v>
          </cell>
          <cell r="B1295" t="str">
            <v>EXAUSTOR TIPO DOMICILIAR,DE EMBUTIR</v>
          </cell>
          <cell r="C1295" t="str">
            <v>UN</v>
          </cell>
          <cell r="D1295">
            <v>132.84</v>
          </cell>
        </row>
        <row r="1296">
          <cell r="A1296" t="str">
            <v>091250</v>
          </cell>
          <cell r="B1296" t="str">
            <v>QUADRO COMANDO PARA CONJUNTO MOTOR-BOMBA,MONOFASICO - ATE 5HP</v>
          </cell>
          <cell r="C1296" t="str">
            <v>UN</v>
          </cell>
          <cell r="D1296">
            <v>676.45</v>
          </cell>
        </row>
        <row r="1297">
          <cell r="A1297" t="str">
            <v>091251</v>
          </cell>
          <cell r="B1297" t="str">
            <v>QUADRO COMANDO PARA CONJUNTO MOTOR-BOMBA,TRIFASICO - ATE 5HP</v>
          </cell>
          <cell r="C1297" t="str">
            <v>UN</v>
          </cell>
          <cell r="D1297">
            <v>688.57</v>
          </cell>
        </row>
        <row r="1298">
          <cell r="A1298" t="str">
            <v>091260</v>
          </cell>
          <cell r="B1298" t="str">
            <v>AUTOMATICO DE BOIA TIPO CONTACTO DE MERCURIO</v>
          </cell>
          <cell r="C1298" t="str">
            <v>UN</v>
          </cell>
          <cell r="D1298">
            <v>35.81</v>
          </cell>
        </row>
        <row r="1299">
          <cell r="A1299" t="str">
            <v>091300</v>
          </cell>
          <cell r="B1299" t="str">
            <v>ELETROFERRAGENS</v>
          </cell>
          <cell r="D1299" t="str">
            <v xml:space="preserve"> R$-   </v>
          </cell>
        </row>
        <row r="1300">
          <cell r="A1300" t="str">
            <v>091305</v>
          </cell>
          <cell r="B1300" t="str">
            <v>PERFILADO LISO CHAPA 14-GE-MED. 19X38MM C/TAMPA E INST.</v>
          </cell>
          <cell r="C1300" t="str">
            <v>M</v>
          </cell>
          <cell r="D1300">
            <v>10.17</v>
          </cell>
        </row>
        <row r="1301">
          <cell r="A1301" t="str">
            <v>091306</v>
          </cell>
          <cell r="B1301" t="str">
            <v>PERFILADO LISO CHAPA 14 - GE - MED 19X76MM C/ TAMPA E INSTAL.</v>
          </cell>
          <cell r="C1301" t="str">
            <v>M</v>
          </cell>
          <cell r="D1301">
            <v>12.57</v>
          </cell>
        </row>
        <row r="1302">
          <cell r="A1302" t="str">
            <v>091307</v>
          </cell>
          <cell r="B1302" t="str">
            <v>PERFILADO LISO CHAPA 14-GE-MED. 38X38MM C/TAMPA E INST.</v>
          </cell>
          <cell r="C1302" t="str">
            <v>M</v>
          </cell>
          <cell r="D1302">
            <v>11.45</v>
          </cell>
        </row>
        <row r="1303">
          <cell r="A1303" t="str">
            <v>091308</v>
          </cell>
          <cell r="B1303" t="str">
            <v>PERFILADO LISO CHAPA 14 - GE - MED. 38X76MM C/ TAMPA E INSTAL.</v>
          </cell>
          <cell r="C1303" t="str">
            <v>M</v>
          </cell>
          <cell r="D1303">
            <v>13.37</v>
          </cell>
        </row>
        <row r="1304">
          <cell r="A1304" t="str">
            <v>091311</v>
          </cell>
          <cell r="B1304" t="str">
            <v>PERFILADO PERFURADO CHAPA 14-GE-MED. 19X38MM C/TAMPA E INST.</v>
          </cell>
          <cell r="C1304" t="str">
            <v>M</v>
          </cell>
          <cell r="D1304">
            <v>10.01</v>
          </cell>
        </row>
        <row r="1305">
          <cell r="A1305" t="str">
            <v>091312</v>
          </cell>
          <cell r="B1305" t="str">
            <v>PERFILADO PERFURADO CHAPA 14 - GE - MED 19X76MM C/ TAMPA E INSTAL.</v>
          </cell>
          <cell r="C1305" t="str">
            <v>M</v>
          </cell>
          <cell r="D1305">
            <v>13.76</v>
          </cell>
        </row>
        <row r="1306">
          <cell r="A1306" t="str">
            <v>091313</v>
          </cell>
          <cell r="B1306" t="str">
            <v>PERFILADO PERFURADO CHAPA 14-GE-MED. 38X38MM C/TAMPA E INST.</v>
          </cell>
          <cell r="C1306" t="str">
            <v>M</v>
          </cell>
          <cell r="D1306">
            <v>11.29</v>
          </cell>
        </row>
        <row r="1307">
          <cell r="A1307" t="str">
            <v>091314</v>
          </cell>
          <cell r="B1307" t="str">
            <v>PERFILADO PERFURADO CHAPA 14 - GE - MED 38X76MM C/ TAMPA E INSTAL.</v>
          </cell>
          <cell r="C1307" t="str">
            <v>M</v>
          </cell>
          <cell r="D1307">
            <v>13.37</v>
          </cell>
        </row>
        <row r="1308">
          <cell r="A1308" t="str">
            <v>091321</v>
          </cell>
          <cell r="B1308" t="str">
            <v>ELETROCALHA LISA GALV ELETROLIT CHAPA 14 - 100X50MM  C/TAMPA E INST.</v>
          </cell>
          <cell r="C1308" t="str">
            <v>M</v>
          </cell>
          <cell r="D1308">
            <v>17.36</v>
          </cell>
        </row>
        <row r="1309">
          <cell r="A1309" t="str">
            <v>091322</v>
          </cell>
          <cell r="B1309" t="str">
            <v>ELETROCALHA LISA GALV ELETROLIT CHAPA 14 - 125X50 MM C/ TAMPA E INST</v>
          </cell>
          <cell r="C1309" t="str">
            <v>M</v>
          </cell>
          <cell r="D1309">
            <v>19.48</v>
          </cell>
        </row>
        <row r="1310">
          <cell r="A1310" t="str">
            <v>091323</v>
          </cell>
          <cell r="B1310" t="str">
            <v>ELETROCALHA LISA GALV ELETROLIT CHAPA 14 - 150X50MM  C/TAMPA E INST.</v>
          </cell>
          <cell r="C1310" t="str">
            <v>M</v>
          </cell>
          <cell r="D1310">
            <v>21.67</v>
          </cell>
        </row>
        <row r="1311">
          <cell r="A1311" t="str">
            <v>091324</v>
          </cell>
          <cell r="B1311" t="str">
            <v>ELETROCALHA LISA GALV ELETROLIT CHAPA 14 - 175X50 MM C/ TAMPA E INST</v>
          </cell>
          <cell r="C1311" t="str">
            <v>M</v>
          </cell>
          <cell r="D1311">
            <v>23.86</v>
          </cell>
        </row>
        <row r="1312">
          <cell r="A1312" t="str">
            <v>091325</v>
          </cell>
          <cell r="B1312" t="str">
            <v>ELETROCALHA LISA GALV ELETROLIT CHAPA 14 - 200X50MM  C/TAMPA E INST.</v>
          </cell>
          <cell r="C1312" t="str">
            <v>M</v>
          </cell>
          <cell r="D1312">
            <v>26.04</v>
          </cell>
        </row>
        <row r="1313">
          <cell r="A1313" t="str">
            <v>091326</v>
          </cell>
          <cell r="B1313" t="str">
            <v>ELETROCALHA LISA GALV ELETROLIT CHAPA 14 - 250X50MM C/ TAMPA E INST.</v>
          </cell>
          <cell r="C1313" t="str">
            <v>M</v>
          </cell>
          <cell r="D1313">
            <v>29.61</v>
          </cell>
        </row>
        <row r="1314">
          <cell r="A1314" t="str">
            <v>091327</v>
          </cell>
          <cell r="B1314" t="str">
            <v>ELETROCALHA LISA GALV ELETROLIT CHAPA 14 - 300X50MM  C/TAMPA E INST.</v>
          </cell>
          <cell r="C1314" t="str">
            <v>M</v>
          </cell>
          <cell r="D1314">
            <v>32.35</v>
          </cell>
        </row>
        <row r="1315">
          <cell r="A1315" t="str">
            <v>091331</v>
          </cell>
          <cell r="B1315" t="str">
            <v>ELETROCALHA LISA GALV ELETROLIT CHAPA 14 - 150X100MM C/TAMPA E INST.</v>
          </cell>
          <cell r="C1315" t="str">
            <v>M</v>
          </cell>
          <cell r="D1315">
            <v>27.99</v>
          </cell>
        </row>
        <row r="1316">
          <cell r="A1316" t="str">
            <v>091332</v>
          </cell>
          <cell r="B1316" t="str">
            <v>ELETROCALHA LISA GALV ELETROLIT CHAPA 14 - 200X100MM C/TAMPA E INST.</v>
          </cell>
          <cell r="C1316" t="str">
            <v>M</v>
          </cell>
          <cell r="D1316">
            <v>31.55</v>
          </cell>
        </row>
        <row r="1317">
          <cell r="A1317" t="str">
            <v>091333</v>
          </cell>
          <cell r="B1317" t="str">
            <v>ELETROCALHA LISA GALV ELETROLIT CHAPA 14 - 250X100MM C/ TAMPA E INST</v>
          </cell>
          <cell r="C1317" t="str">
            <v>M</v>
          </cell>
          <cell r="D1317">
            <v>35.119999999999997</v>
          </cell>
        </row>
        <row r="1318">
          <cell r="A1318" t="str">
            <v>091334</v>
          </cell>
          <cell r="B1318" t="str">
            <v>ELETROCALHA LISA GALV ELETROLIT CHAPA 14 - 300X100MM C/TAMPA E INST.</v>
          </cell>
          <cell r="C1318" t="str">
            <v>M</v>
          </cell>
          <cell r="D1318">
            <v>38.659999999999997</v>
          </cell>
        </row>
        <row r="1319">
          <cell r="A1319" t="str">
            <v>091335</v>
          </cell>
          <cell r="B1319" t="str">
            <v>ELETROCALHA LISA GALV ELETROLIT CHAPA 14 - 400X100MM C/TAMPA E INST.</v>
          </cell>
          <cell r="C1319" t="str">
            <v>M</v>
          </cell>
          <cell r="D1319">
            <v>48.35</v>
          </cell>
        </row>
        <row r="1320">
          <cell r="A1320" t="str">
            <v>091338</v>
          </cell>
          <cell r="B1320" t="str">
            <v>ELETROCALHA PERF GALV ELETROLIT CHAPA 14 - 100X50MM  C/TAMPA E INST.</v>
          </cell>
          <cell r="C1320" t="str">
            <v>M</v>
          </cell>
          <cell r="D1320">
            <v>17.77</v>
          </cell>
        </row>
        <row r="1321">
          <cell r="A1321" t="str">
            <v>091339</v>
          </cell>
          <cell r="B1321" t="str">
            <v>ELETROCALHA PERF GALV ELETROLIT CHAPA 14 - 125X50MM C/ TAMPA E INST.</v>
          </cell>
          <cell r="C1321" t="str">
            <v>M</v>
          </cell>
          <cell r="D1321">
            <v>19.940000000000001</v>
          </cell>
        </row>
        <row r="1322">
          <cell r="A1322" t="str">
            <v>091340</v>
          </cell>
          <cell r="B1322" t="str">
            <v>ELETROCALHA PERF GALV ELETROLIT CHAPA 14 - 150X50MM  C/TAMPA E INST.</v>
          </cell>
          <cell r="C1322" t="str">
            <v>M</v>
          </cell>
          <cell r="D1322">
            <v>22.18</v>
          </cell>
        </row>
        <row r="1323">
          <cell r="A1323" t="str">
            <v>091341</v>
          </cell>
          <cell r="B1323" t="str">
            <v>ELETROCALHA PERF GALV ELETROLIT CHAPA 14 - 175X50MM C/ TAMPA E INST.</v>
          </cell>
          <cell r="C1323" t="str">
            <v>M</v>
          </cell>
          <cell r="D1323">
            <v>24.42</v>
          </cell>
        </row>
        <row r="1324">
          <cell r="A1324" t="str">
            <v>091342</v>
          </cell>
          <cell r="B1324" t="str">
            <v>ELETROCALHA PERF GALV ELETROLIT CHAPA 14 - 200X50MM  C/TAMPA E INST.</v>
          </cell>
          <cell r="C1324" t="str">
            <v>M</v>
          </cell>
          <cell r="D1324">
            <v>26.66</v>
          </cell>
        </row>
        <row r="1325">
          <cell r="A1325" t="str">
            <v>091343</v>
          </cell>
          <cell r="B1325" t="str">
            <v>ELETROCALHA PERF GALV ELETROLIT CHAPA 14 - 250X50MM C/ TAMPA E INST.</v>
          </cell>
          <cell r="C1325" t="str">
            <v>M</v>
          </cell>
          <cell r="D1325">
            <v>30.33</v>
          </cell>
        </row>
        <row r="1326">
          <cell r="A1326" t="str">
            <v>091344</v>
          </cell>
          <cell r="B1326" t="str">
            <v>ELETROCALHA PERF GALV ELETROLIT CHAPA 14 - 300X50MM  C/TAMPA E INST.</v>
          </cell>
          <cell r="C1326" t="str">
            <v>M</v>
          </cell>
          <cell r="D1326">
            <v>33.17</v>
          </cell>
        </row>
        <row r="1327">
          <cell r="A1327" t="str">
            <v>091346</v>
          </cell>
          <cell r="B1327" t="str">
            <v>ELETROCALHA PERF GALV ELETROLIT CHAPA 14 - 150X100MM C/TAMPA E INST.</v>
          </cell>
          <cell r="C1327" t="str">
            <v>M</v>
          </cell>
          <cell r="D1327">
            <v>28.71</v>
          </cell>
        </row>
        <row r="1328">
          <cell r="A1328" t="str">
            <v>091347</v>
          </cell>
          <cell r="B1328" t="str">
            <v>ELETROCALHA PERF GALV ELETROLIT CHAPA 14 - 200X100MM C/TAMPA E INST.</v>
          </cell>
          <cell r="C1328" t="str">
            <v>M</v>
          </cell>
          <cell r="D1328">
            <v>32.369999999999997</v>
          </cell>
        </row>
        <row r="1329">
          <cell r="A1329" t="str">
            <v>091348</v>
          </cell>
          <cell r="B1329" t="str">
            <v>ELETROCALHA PERF GALV ELETROLIT CHAPA 14 - 250X100MM C/ TAMPA E INST</v>
          </cell>
          <cell r="C1329" t="str">
            <v>M</v>
          </cell>
          <cell r="D1329">
            <v>36.03</v>
          </cell>
        </row>
        <row r="1330">
          <cell r="A1330" t="str">
            <v>091349</v>
          </cell>
          <cell r="B1330" t="str">
            <v>ELETROCALHA PERF GALV ELETROLIT CHAPA 14 - 300X100MM C/TAMPA E INST.</v>
          </cell>
          <cell r="C1330" t="str">
            <v>M</v>
          </cell>
          <cell r="D1330">
            <v>39.68</v>
          </cell>
        </row>
        <row r="1331">
          <cell r="A1331" t="str">
            <v>091350</v>
          </cell>
          <cell r="B1331" t="str">
            <v>ELETROCALHA PERF GALV ELETROLIT CHAPA 14 - 400X100MM C/TAMPA E INST.</v>
          </cell>
          <cell r="C1331" t="str">
            <v>M</v>
          </cell>
          <cell r="D1331">
            <v>49.59</v>
          </cell>
        </row>
        <row r="1332">
          <cell r="A1332" t="str">
            <v>091400</v>
          </cell>
          <cell r="B1332" t="str">
            <v>ALTA TENSAO</v>
          </cell>
          <cell r="D1332" t="str">
            <v xml:space="preserve"> R$-   </v>
          </cell>
        </row>
        <row r="1333">
          <cell r="A1333" t="str">
            <v>091401</v>
          </cell>
          <cell r="B1333" t="str">
            <v>OLEO ISOLANTE P/TRANSFORMADOR /DISJUNTOR 30KV/CM</v>
          </cell>
          <cell r="C1333" t="str">
            <v>L</v>
          </cell>
          <cell r="D1333">
            <v>2.86</v>
          </cell>
        </row>
        <row r="1334">
          <cell r="A1334" t="str">
            <v>091402</v>
          </cell>
          <cell r="B1334" t="str">
            <v>FILTRAGEM DE OLEO ISOLANTE - 30 KV/CM</v>
          </cell>
          <cell r="C1334" t="str">
            <v>L</v>
          </cell>
          <cell r="D1334">
            <v>1.1200000000000001</v>
          </cell>
        </row>
        <row r="1335">
          <cell r="A1335" t="str">
            <v>091403</v>
          </cell>
          <cell r="B1335" t="str">
            <v>TESTE DE ACIDEZ E RIGIDEZ DE OLEO ISOLANTE - 30 KV/CM</v>
          </cell>
          <cell r="C1335" t="str">
            <v>UN</v>
          </cell>
          <cell r="D1335">
            <v>48</v>
          </cell>
        </row>
        <row r="1336">
          <cell r="A1336" t="str">
            <v>091404</v>
          </cell>
          <cell r="B1336" t="str">
            <v>ISOLADOR TIPO DISCO DE PORCELANA 150 MM - 15 KV</v>
          </cell>
          <cell r="C1336" t="str">
            <v>UN</v>
          </cell>
          <cell r="D1336">
            <v>11.18</v>
          </cell>
        </row>
        <row r="1337">
          <cell r="A1337" t="str">
            <v>091405</v>
          </cell>
          <cell r="B1337" t="str">
            <v>ISOLADOR TIPO DISCO DE VIDRO 175 MM - 15 KV</v>
          </cell>
          <cell r="C1337" t="str">
            <v>UN</v>
          </cell>
          <cell r="D1337">
            <v>19.579999999999998</v>
          </cell>
        </row>
        <row r="1338">
          <cell r="A1338" t="str">
            <v>091406</v>
          </cell>
          <cell r="B1338" t="str">
            <v>ISOLADOR SUPORTE TIPO PEDESTAL EM PORCELANA - 15 KV</v>
          </cell>
          <cell r="C1338" t="str">
            <v>UN</v>
          </cell>
          <cell r="D1338">
            <v>26.8</v>
          </cell>
        </row>
        <row r="1339">
          <cell r="A1339" t="str">
            <v>091407</v>
          </cell>
          <cell r="B1339" t="str">
            <v>ISOLADOR SUPORTE TIPO PEDESTAL EM PORCELANA - 1 KV</v>
          </cell>
          <cell r="C1339" t="str">
            <v>UN</v>
          </cell>
          <cell r="D1339">
            <v>16.93</v>
          </cell>
        </row>
        <row r="1340">
          <cell r="A1340" t="str">
            <v>091408</v>
          </cell>
          <cell r="B1340" t="str">
            <v>ISOLADOR SUPORTE TIPO PEDESTAL EM EPOXI - 15 KV</v>
          </cell>
          <cell r="C1340" t="str">
            <v>UN</v>
          </cell>
          <cell r="D1340">
            <v>26.8</v>
          </cell>
        </row>
        <row r="1341">
          <cell r="A1341" t="str">
            <v>091409</v>
          </cell>
          <cell r="B1341" t="str">
            <v>ISOLADOR SUPORTE TIPO PEDESTAL EM EPOXI - 1 KV</v>
          </cell>
          <cell r="C1341" t="str">
            <v>UN</v>
          </cell>
          <cell r="D1341">
            <v>16.93</v>
          </cell>
        </row>
        <row r="1342">
          <cell r="A1342" t="str">
            <v>091410</v>
          </cell>
          <cell r="B1342" t="str">
            <v>ISOLADOR TIPOPINO EM PORCELANA - 15 KV INCLUS. PINO</v>
          </cell>
          <cell r="C1342" t="str">
            <v>UN</v>
          </cell>
          <cell r="D1342">
            <v>7.82</v>
          </cell>
        </row>
        <row r="1343">
          <cell r="A1343" t="str">
            <v>091411</v>
          </cell>
          <cell r="B1343" t="str">
            <v>ISOLADOR TIPO PINO DE VIDRO - 15 KV INCLUS. PINO</v>
          </cell>
          <cell r="C1343" t="str">
            <v>UN</v>
          </cell>
          <cell r="D1343">
            <v>7.82</v>
          </cell>
        </row>
        <row r="1344">
          <cell r="A1344" t="str">
            <v>091412</v>
          </cell>
          <cell r="B1344" t="str">
            <v>ISOLADOR TIPO CASTANHA EM PORCELANA INCLUS. GRAMPO</v>
          </cell>
          <cell r="C1344" t="str">
            <v>UN</v>
          </cell>
          <cell r="D1344">
            <v>4.18</v>
          </cell>
        </row>
        <row r="1345">
          <cell r="A1345" t="str">
            <v>091413</v>
          </cell>
          <cell r="B1345" t="str">
            <v>VERGALHAO DE COBRE 3/8" (10 MM)</v>
          </cell>
          <cell r="C1345" t="str">
            <v>M</v>
          </cell>
          <cell r="D1345">
            <v>12.92</v>
          </cell>
        </row>
        <row r="1346">
          <cell r="A1346" t="str">
            <v>091414</v>
          </cell>
          <cell r="B1346" t="str">
            <v>TERMINAL OU CONECTOR P/VERGALHAO DE COBRE 3/8" (10 MM)</v>
          </cell>
          <cell r="C1346" t="str">
            <v>UN</v>
          </cell>
          <cell r="D1346">
            <v>2.93</v>
          </cell>
        </row>
        <row r="1347">
          <cell r="A1347" t="str">
            <v>091416</v>
          </cell>
          <cell r="B1347" t="str">
            <v>CABO DE MEDIA TENSAO PARA 12/20 KV - 1 X 25 MM2 UNIPOLAR</v>
          </cell>
          <cell r="C1347" t="str">
            <v>M</v>
          </cell>
          <cell r="D1347">
            <v>24.14</v>
          </cell>
        </row>
        <row r="1348">
          <cell r="A1348" t="str">
            <v>091417</v>
          </cell>
          <cell r="B1348" t="str">
            <v>CABO DE MEDIA TENSAO PARA 12/20 KV - 1 X 35 MM2 UNIPOLAR</v>
          </cell>
          <cell r="C1348" t="str">
            <v>M</v>
          </cell>
          <cell r="D1348">
            <v>25.65</v>
          </cell>
        </row>
        <row r="1349">
          <cell r="A1349" t="str">
            <v>091420</v>
          </cell>
          <cell r="B1349" t="str">
            <v>CABO DE MEDIA TENSAO PARA 12/20 KV - 3 X 35 MM2 TRIPOLAR</v>
          </cell>
          <cell r="C1349" t="str">
            <v>M</v>
          </cell>
          <cell r="D1349">
            <v>75.650000000000006</v>
          </cell>
        </row>
        <row r="1350">
          <cell r="A1350" t="str">
            <v>091421</v>
          </cell>
          <cell r="B1350" t="str">
            <v>MUFLA UNIPOLAR INTERNA PARA CABO ATE 35 MM2 - 15 KV</v>
          </cell>
          <cell r="C1350" t="str">
            <v>UN</v>
          </cell>
          <cell r="D1350">
            <v>145.1</v>
          </cell>
        </row>
        <row r="1351">
          <cell r="A1351" t="str">
            <v>091422</v>
          </cell>
          <cell r="B1351" t="str">
            <v>MUFLA UNIPOLAR EXTERNA PARA CABO ATE 35 MM2 - 15 KV</v>
          </cell>
          <cell r="C1351" t="str">
            <v>UN</v>
          </cell>
          <cell r="D1351">
            <v>156.78</v>
          </cell>
        </row>
        <row r="1352">
          <cell r="A1352" t="str">
            <v>091423</v>
          </cell>
          <cell r="B1352" t="str">
            <v>MUFLA TRIPOLAR INTERNA PARA CABO ATE 35 MM2 - 15 KV</v>
          </cell>
          <cell r="C1352" t="str">
            <v>UN</v>
          </cell>
          <cell r="D1352">
            <v>176.4</v>
          </cell>
        </row>
        <row r="1353">
          <cell r="A1353" t="str">
            <v>091424</v>
          </cell>
          <cell r="B1353" t="str">
            <v>MUFLA TRIPOLAR EXTERNA PARA CABO ATE 35 MM2 - 15 KV</v>
          </cell>
          <cell r="C1353" t="str">
            <v>UN</v>
          </cell>
          <cell r="D1353">
            <v>188.06</v>
          </cell>
        </row>
        <row r="1354">
          <cell r="A1354" t="str">
            <v>091425</v>
          </cell>
          <cell r="B1354" t="str">
            <v>BUCHA DE PASSAGEM INTERNA/EXTERNA - 15 KV</v>
          </cell>
          <cell r="C1354" t="str">
            <v>UN</v>
          </cell>
          <cell r="D1354">
            <v>59.03</v>
          </cell>
        </row>
        <row r="1355">
          <cell r="A1355" t="str">
            <v>091426</v>
          </cell>
          <cell r="B1355" t="str">
            <v>BUCHA DE PASSAGEM PARA NEUTRO - 1 KV</v>
          </cell>
          <cell r="C1355" t="str">
            <v>UN</v>
          </cell>
          <cell r="D1355">
            <v>33.200000000000003</v>
          </cell>
        </row>
        <row r="1356">
          <cell r="A1356" t="str">
            <v>091427</v>
          </cell>
          <cell r="B1356" t="str">
            <v>CHAPA DE FERRO 1.50 X 0.50 X 1/4" PARA BUCHAS DE PASSAGEM</v>
          </cell>
          <cell r="C1356" t="str">
            <v>UN</v>
          </cell>
          <cell r="D1356">
            <v>127.78</v>
          </cell>
        </row>
        <row r="1357">
          <cell r="A1357" t="str">
            <v>091429</v>
          </cell>
          <cell r="B1357" t="str">
            <v>FUSIVEL HH PARA 40A/15KV</v>
          </cell>
          <cell r="C1357" t="str">
            <v>UN</v>
          </cell>
          <cell r="D1357">
            <v>150.31</v>
          </cell>
        </row>
        <row r="1358">
          <cell r="A1358" t="str">
            <v>091430</v>
          </cell>
          <cell r="B1358" t="str">
            <v>BASE TRIPOLAR PARA FUSIVEL LIMITADOR HH - 15 KV / 200 A</v>
          </cell>
          <cell r="C1358" t="str">
            <v>UN</v>
          </cell>
          <cell r="D1358">
            <v>417.62</v>
          </cell>
        </row>
        <row r="1359">
          <cell r="A1359" t="str">
            <v>091431</v>
          </cell>
          <cell r="B1359" t="str">
            <v>FUSIVEL HH PARA 100 A / 15 KV</v>
          </cell>
          <cell r="C1359" t="str">
            <v>UN</v>
          </cell>
          <cell r="D1359">
            <v>11.18</v>
          </cell>
        </row>
        <row r="1360">
          <cell r="A1360" t="str">
            <v>091432</v>
          </cell>
          <cell r="B1360" t="str">
            <v>CHAVE FUSIVEL MATHEUS PARA 200 A COM ELO FUSIVEL</v>
          </cell>
          <cell r="C1360" t="str">
            <v>UN</v>
          </cell>
          <cell r="D1360">
            <v>61.43</v>
          </cell>
        </row>
        <row r="1361">
          <cell r="A1361" t="str">
            <v>091433</v>
          </cell>
          <cell r="B1361" t="str">
            <v>ELO FUSIVEL PARA CHAVE TIPO MATHEUS - 100 A</v>
          </cell>
          <cell r="C1361" t="str">
            <v>UN</v>
          </cell>
          <cell r="D1361">
            <v>3.76</v>
          </cell>
        </row>
        <row r="1362">
          <cell r="A1362" t="str">
            <v>091434</v>
          </cell>
          <cell r="B1362" t="str">
            <v>TRANSFORMADOR POTENCIAL A OLEO 500 VA - 13.2 KV / 220 V</v>
          </cell>
          <cell r="C1362" t="str">
            <v>UN</v>
          </cell>
          <cell r="D1362">
            <v>875.84</v>
          </cell>
        </row>
        <row r="1363">
          <cell r="A1363" t="str">
            <v>091435</v>
          </cell>
          <cell r="B1363" t="str">
            <v>TRANSFORMADOR POTENCIAL A OLEO 500 VA - 13.2KV / 3.8KV / 220 V</v>
          </cell>
          <cell r="C1363" t="str">
            <v>UN</v>
          </cell>
          <cell r="D1363">
            <v>875.84</v>
          </cell>
        </row>
        <row r="1364">
          <cell r="A1364" t="str">
            <v>091436</v>
          </cell>
          <cell r="B1364" t="str">
            <v>FUSIVEL PARA TRANSFORMADOR DE POTENCIAL</v>
          </cell>
          <cell r="C1364" t="str">
            <v>UN</v>
          </cell>
          <cell r="D1364">
            <v>43.58</v>
          </cell>
        </row>
        <row r="1365">
          <cell r="A1365" t="str">
            <v>091437</v>
          </cell>
          <cell r="B1365" t="str">
            <v>DISJUNTOR VOL NORMAL DE OLEO 15KV / 280 MVA - COMPLETO</v>
          </cell>
          <cell r="C1365" t="str">
            <v>UN</v>
          </cell>
          <cell r="D1365">
            <v>10580.35</v>
          </cell>
        </row>
        <row r="1366">
          <cell r="A1366" t="str">
            <v>091438</v>
          </cell>
          <cell r="B1366" t="str">
            <v>DISJUNTOR VOL REDUZIDO DE OLEO 15KV / 350 MVA - COMPLETO</v>
          </cell>
          <cell r="C1366" t="str">
            <v>UN</v>
          </cell>
          <cell r="D1366">
            <v>10580.35</v>
          </cell>
        </row>
        <row r="1367">
          <cell r="A1367" t="str">
            <v>091439</v>
          </cell>
          <cell r="B1367" t="str">
            <v>RELE DE SOBRECORRENTE DISJUNTOR 15 KV FLUIDO DINAMICO</v>
          </cell>
          <cell r="C1367" t="str">
            <v>UN</v>
          </cell>
          <cell r="D1367">
            <v>615.86</v>
          </cell>
        </row>
        <row r="1368">
          <cell r="A1368" t="str">
            <v>091440</v>
          </cell>
          <cell r="B1368" t="str">
            <v>BOBINA DE MINIMA TENSAO DO DISJUNTOR VOL NORMAL DE OLEO</v>
          </cell>
          <cell r="C1368" t="str">
            <v>UN</v>
          </cell>
          <cell r="D1368">
            <v>602.86</v>
          </cell>
        </row>
        <row r="1369">
          <cell r="A1369" t="str">
            <v>091441</v>
          </cell>
          <cell r="B1369" t="str">
            <v>BOBINA DE MINIMA TENSAO DO DISJUNTOR VOL. REDUZIDO DE OLEO</v>
          </cell>
          <cell r="C1369" t="str">
            <v>UN</v>
          </cell>
          <cell r="D1369">
            <v>602.86</v>
          </cell>
        </row>
        <row r="1370">
          <cell r="A1370" t="str">
            <v>091442</v>
          </cell>
          <cell r="B1370" t="str">
            <v>RELE DE FALTA DE FASE E MINIMA TENSAO TRIFASICO</v>
          </cell>
          <cell r="C1370" t="str">
            <v>UN</v>
          </cell>
          <cell r="D1370">
            <v>451.46</v>
          </cell>
        </row>
        <row r="1371">
          <cell r="A1371" t="str">
            <v>091443</v>
          </cell>
          <cell r="B1371" t="str">
            <v>PARA-RAIO TIPO CRISTAL VALVE - CLASSE 15 KV</v>
          </cell>
          <cell r="C1371" t="str">
            <v>UN</v>
          </cell>
          <cell r="D1371">
            <v>85.66</v>
          </cell>
        </row>
        <row r="1372">
          <cell r="A1372" t="str">
            <v>091444</v>
          </cell>
          <cell r="B1372" t="str">
            <v>TAPETE DE BORRACHA 100 X 100 X 0.5 CM</v>
          </cell>
          <cell r="C1372" t="str">
            <v>UN</v>
          </cell>
          <cell r="D1372">
            <v>88.36</v>
          </cell>
        </row>
        <row r="1373">
          <cell r="A1373" t="str">
            <v>091445</v>
          </cell>
          <cell r="B1373" t="str">
            <v>ESTRADO DE MADEIRA 100X100CM</v>
          </cell>
          <cell r="C1373" t="str">
            <v>UN</v>
          </cell>
          <cell r="D1373">
            <v>33.9</v>
          </cell>
        </row>
        <row r="1374">
          <cell r="A1374" t="str">
            <v>091446</v>
          </cell>
          <cell r="B1374" t="str">
            <v>VARA DE MANOBRA DE FENOLITE 2.70 M / 15 KV</v>
          </cell>
          <cell r="C1374" t="str">
            <v>UN</v>
          </cell>
          <cell r="D1374">
            <v>60.34</v>
          </cell>
        </row>
        <row r="1375">
          <cell r="A1375" t="str">
            <v>091447</v>
          </cell>
          <cell r="B1375" t="str">
            <v>CAIXA DE MEDICAO PADRAO ELETROPAULO - 100 X 100 X 25 CM</v>
          </cell>
          <cell r="C1375" t="str">
            <v>UN</v>
          </cell>
          <cell r="D1375">
            <v>461.41</v>
          </cell>
        </row>
        <row r="1376">
          <cell r="A1376" t="str">
            <v>091448</v>
          </cell>
          <cell r="B1376" t="str">
            <v>VENEZIANA COM TELA DE PROTECAO EXP. 15 CM</v>
          </cell>
          <cell r="C1376" t="str">
            <v>M2</v>
          </cell>
          <cell r="D1376">
            <v>108.56</v>
          </cell>
        </row>
        <row r="1377">
          <cell r="A1377" t="str">
            <v>091449</v>
          </cell>
          <cell r="B1377" t="str">
            <v>PLACA DE AVISO P/ CABINE PRIM. DE FERRO ESMALTADO 30 X 40 CM</v>
          </cell>
          <cell r="C1377" t="str">
            <v>UN</v>
          </cell>
          <cell r="D1377">
            <v>11.8</v>
          </cell>
        </row>
        <row r="1378">
          <cell r="A1378" t="str">
            <v>091450</v>
          </cell>
          <cell r="B1378" t="str">
            <v>PLAQUETA INDICATIVADE PVC 8 X 12 CM</v>
          </cell>
          <cell r="C1378" t="str">
            <v>UN</v>
          </cell>
          <cell r="D1378">
            <v>3.52</v>
          </cell>
        </row>
        <row r="1379">
          <cell r="A1379" t="str">
            <v>091451</v>
          </cell>
          <cell r="B1379" t="str">
            <v>MUDANCA DOS TAP'S DO TRANSFORMADOR DE FORCA</v>
          </cell>
          <cell r="C1379" t="str">
            <v>UN</v>
          </cell>
          <cell r="D1379">
            <v>62.58</v>
          </cell>
        </row>
        <row r="1380">
          <cell r="A1380" t="str">
            <v>091452</v>
          </cell>
          <cell r="B1380" t="str">
            <v>MUDANCA DOS TAP'S DO TRANSFORMADOR DE POTENCIAL</v>
          </cell>
          <cell r="C1380" t="str">
            <v>UN</v>
          </cell>
          <cell r="D1380">
            <v>39.22</v>
          </cell>
        </row>
        <row r="1381">
          <cell r="A1381" t="str">
            <v>091453</v>
          </cell>
          <cell r="B1381" t="str">
            <v>LIMPEZA DO POSTO PRIMARIO E PINTURA DOS BARRAMENTOS</v>
          </cell>
          <cell r="C1381" t="str">
            <v>UN</v>
          </cell>
          <cell r="D1381">
            <v>183.61</v>
          </cell>
        </row>
        <row r="1382">
          <cell r="A1382" t="str">
            <v>091454</v>
          </cell>
          <cell r="B1382" t="str">
            <v>CRUZETA DE MADEIRA TRATADA DE 2.40 M</v>
          </cell>
          <cell r="C1382" t="str">
            <v>UN</v>
          </cell>
          <cell r="D1382">
            <v>42.48</v>
          </cell>
        </row>
        <row r="1383">
          <cell r="A1383" t="str">
            <v>091455</v>
          </cell>
          <cell r="B1383" t="str">
            <v>SELA PARA CRUZETA DE MADEIRA</v>
          </cell>
          <cell r="C1383" t="str">
            <v>UN</v>
          </cell>
          <cell r="D1383">
            <v>13.58</v>
          </cell>
        </row>
        <row r="1384">
          <cell r="A1384" t="str">
            <v>091456</v>
          </cell>
          <cell r="B1384" t="str">
            <v>MAO FRANCESA DE 700 MM</v>
          </cell>
          <cell r="C1384" t="str">
            <v>UN</v>
          </cell>
          <cell r="D1384">
            <v>13.89</v>
          </cell>
        </row>
        <row r="1385">
          <cell r="A1385" t="str">
            <v>091457</v>
          </cell>
          <cell r="B1385" t="str">
            <v>BRACADEIRA PARA ELETRODUTO EM POSTE</v>
          </cell>
          <cell r="C1385" t="str">
            <v>UN</v>
          </cell>
          <cell r="D1385">
            <v>9.1999999999999993</v>
          </cell>
        </row>
        <row r="1386">
          <cell r="A1386" t="str">
            <v>091458</v>
          </cell>
          <cell r="B1386" t="str">
            <v>SUPORTE PARA TRANSFORMADOR EM POSTE</v>
          </cell>
          <cell r="C1386" t="str">
            <v>UN</v>
          </cell>
          <cell r="D1386">
            <v>32.04</v>
          </cell>
        </row>
        <row r="1387">
          <cell r="A1387" t="str">
            <v>091459</v>
          </cell>
          <cell r="B1387" t="str">
            <v>LUVA DE BORRACHA ISOLACAO 20KV</v>
          </cell>
          <cell r="C1387" t="str">
            <v>PR</v>
          </cell>
          <cell r="D1387">
            <v>150.16</v>
          </cell>
        </row>
        <row r="1388">
          <cell r="A1388" t="str">
            <v>091460</v>
          </cell>
          <cell r="B1388" t="str">
            <v>CHAVE SECCIONADORA TRIP SECA INTERNA 200A/15KV</v>
          </cell>
          <cell r="C1388" t="str">
            <v>UN</v>
          </cell>
          <cell r="D1388">
            <v>306.08</v>
          </cell>
        </row>
        <row r="1389">
          <cell r="A1389" t="str">
            <v>091461</v>
          </cell>
          <cell r="B1389" t="str">
            <v>CHAVE SECCIONADORA TRIP SECA INTERNA 400A/15KV</v>
          </cell>
          <cell r="C1389" t="str">
            <v>UN</v>
          </cell>
          <cell r="D1389">
            <v>654</v>
          </cell>
        </row>
        <row r="1390">
          <cell r="A1390" t="str">
            <v>091462</v>
          </cell>
          <cell r="B1390" t="str">
            <v>CHAVE SECC TRIP INTERNA C/BASE FUS HH 400A/15KV</v>
          </cell>
          <cell r="C1390" t="str">
            <v>UN</v>
          </cell>
          <cell r="D1390">
            <v>1261.29</v>
          </cell>
        </row>
        <row r="1391">
          <cell r="A1391" t="str">
            <v>091480</v>
          </cell>
          <cell r="B1391" t="str">
            <v>CABINE MED/PROT/TRANF BLINDADA SIMPLIF. ATE 225KVA COMPL. S/TRAFO</v>
          </cell>
          <cell r="C1391" t="str">
            <v>CJ</v>
          </cell>
          <cell r="D1391">
            <v>9249.33</v>
          </cell>
        </row>
        <row r="1392">
          <cell r="A1392" t="str">
            <v>091482</v>
          </cell>
          <cell r="B1392" t="str">
            <v>CABINE MED/PROT/TRANSF BLINDADA ATE 500KVA EXTERNA COMPLETA S/TRAFO</v>
          </cell>
          <cell r="C1392" t="str">
            <v>CJ</v>
          </cell>
          <cell r="D1392">
            <v>19313.82</v>
          </cell>
        </row>
        <row r="1393">
          <cell r="A1393" t="str">
            <v>091500</v>
          </cell>
          <cell r="B1393" t="str">
            <v>TRANSFORMADORES</v>
          </cell>
          <cell r="D1393" t="str">
            <v xml:space="preserve"> R$-   </v>
          </cell>
        </row>
        <row r="1394">
          <cell r="A1394" t="str">
            <v>091501</v>
          </cell>
          <cell r="B1394" t="str">
            <v>TRANSFORMADOR TRIFASICO 15KV - 13.2KV / 220/127V - 15 KVA</v>
          </cell>
          <cell r="C1394" t="str">
            <v>UN</v>
          </cell>
          <cell r="D1394">
            <v>1136.74</v>
          </cell>
        </row>
        <row r="1395">
          <cell r="A1395" t="str">
            <v>091502</v>
          </cell>
          <cell r="B1395" t="str">
            <v>TRANSFORMADOR TRIFASICO 15KV - 13.2KV / 220 / 127V - 30 KVA</v>
          </cell>
          <cell r="C1395" t="str">
            <v>UN</v>
          </cell>
          <cell r="D1395">
            <v>1443.17</v>
          </cell>
        </row>
        <row r="1396">
          <cell r="A1396" t="str">
            <v>091503</v>
          </cell>
          <cell r="B1396" t="str">
            <v>TRANSFORMADOR TRIFASICO 15KV - 13.2KV / 220/127V - 45 KVA</v>
          </cell>
          <cell r="C1396" t="str">
            <v>UN</v>
          </cell>
          <cell r="D1396">
            <v>1706.91</v>
          </cell>
        </row>
        <row r="1397">
          <cell r="A1397" t="str">
            <v>091504</v>
          </cell>
          <cell r="B1397" t="str">
            <v>TRANSFORMADOR TRIFASICO 15KV - 13.2KV / 220/127V - 75 KVA</v>
          </cell>
          <cell r="C1397" t="str">
            <v>UN</v>
          </cell>
          <cell r="D1397">
            <v>2258.2199999999998</v>
          </cell>
        </row>
        <row r="1398">
          <cell r="A1398" t="str">
            <v>091505</v>
          </cell>
          <cell r="B1398" t="str">
            <v>TRANSFORMADOR TRIFASICO 15KV - 13.2KV/ 220/127V - 112.5 KVA</v>
          </cell>
          <cell r="C1398" t="str">
            <v>UN</v>
          </cell>
          <cell r="D1398">
            <v>2596.8000000000002</v>
          </cell>
        </row>
        <row r="1399">
          <cell r="A1399" t="str">
            <v>091506</v>
          </cell>
          <cell r="B1399" t="str">
            <v>TRANSFORMADOR TRIFASICO 15KV - 13.2KV / 220/127V -150 KVA</v>
          </cell>
          <cell r="C1399" t="str">
            <v>UN</v>
          </cell>
          <cell r="D1399">
            <v>3055.48</v>
          </cell>
        </row>
        <row r="1400">
          <cell r="A1400" t="str">
            <v>091507</v>
          </cell>
          <cell r="B1400" t="str">
            <v>TRANSFORMADOR TRIFASICO 15KV - 13.2KV / 220/127V - 225 KVA</v>
          </cell>
          <cell r="C1400" t="str">
            <v>UN</v>
          </cell>
          <cell r="D1400">
            <v>4412.75</v>
          </cell>
        </row>
        <row r="1401">
          <cell r="A1401" t="str">
            <v>091508</v>
          </cell>
          <cell r="B1401" t="str">
            <v>TRANSFORMADOR TRIFASICO 15KV - 13.2KV / 220/127V - 300 KVA</v>
          </cell>
          <cell r="C1401" t="str">
            <v>UN</v>
          </cell>
          <cell r="D1401">
            <v>5077.3599999999997</v>
          </cell>
        </row>
        <row r="1402">
          <cell r="A1402" t="str">
            <v>091509</v>
          </cell>
          <cell r="B1402" t="str">
            <v>TRANSFORMADOR TRIFASICO 15KV - 13.2KV / 220/127V - 500 KVA</v>
          </cell>
          <cell r="C1402" t="str">
            <v>UN</v>
          </cell>
          <cell r="D1402">
            <v>7406.48</v>
          </cell>
        </row>
        <row r="1403">
          <cell r="A1403" t="str">
            <v>091510</v>
          </cell>
          <cell r="B1403" t="str">
            <v>TRANSFORMADOR TRIFASICO 15KV - 13.2KV / 220/127V - 750 KVA</v>
          </cell>
          <cell r="C1403" t="str">
            <v>UN</v>
          </cell>
          <cell r="D1403">
            <v>14374.18</v>
          </cell>
        </row>
        <row r="1404">
          <cell r="A1404" t="str">
            <v>091511</v>
          </cell>
          <cell r="B1404" t="str">
            <v>TRANSFORMADOR TRIFASICO 15KV - 13.2KV / 3.8KV - 220/127V - 15 KVA</v>
          </cell>
          <cell r="C1404" t="str">
            <v>UN</v>
          </cell>
          <cell r="D1404">
            <v>1136.74</v>
          </cell>
        </row>
        <row r="1405">
          <cell r="A1405" t="str">
            <v>091512</v>
          </cell>
          <cell r="B1405" t="str">
            <v>TRANSFORMADOR TRIFASICO 15KV - 13.2KV / 3.8KV - 220/127V - 30 KVA</v>
          </cell>
          <cell r="C1405" t="str">
            <v>UN</v>
          </cell>
          <cell r="D1405">
            <v>1443.17</v>
          </cell>
        </row>
        <row r="1406">
          <cell r="A1406" t="str">
            <v>091513</v>
          </cell>
          <cell r="B1406" t="str">
            <v>TRANSFORMADOR TRIFASICO 15KV - 13.2KV / 3.8KV - 220/127V - 45 KVA</v>
          </cell>
          <cell r="C1406" t="str">
            <v>UN</v>
          </cell>
          <cell r="D1406">
            <v>1706.91</v>
          </cell>
        </row>
        <row r="1407">
          <cell r="A1407" t="str">
            <v>091514</v>
          </cell>
          <cell r="B1407" t="str">
            <v>TRANSFORMADOR TRIFASICO 15KV - 13.2KV / 3.8KV - 220/127V - 75 KVA</v>
          </cell>
          <cell r="C1407" t="str">
            <v>UN</v>
          </cell>
          <cell r="D1407">
            <v>2258.2199999999998</v>
          </cell>
        </row>
        <row r="1408">
          <cell r="A1408" t="str">
            <v>091515</v>
          </cell>
          <cell r="B1408" t="str">
            <v>TRANSFORMADOR TRIFASICO 15KV - 13.2KV / 3.8KV - 220 / 127V-112.5 KVA</v>
          </cell>
          <cell r="C1408" t="str">
            <v>UN</v>
          </cell>
          <cell r="D1408">
            <v>2596.8000000000002</v>
          </cell>
        </row>
        <row r="1409">
          <cell r="A1409" t="str">
            <v>091516</v>
          </cell>
          <cell r="B1409" t="str">
            <v>TRANSFORMADOR TRIFASICO 15KV - 13.2KV / 3.8KV - 220 / 127V - 150 KVA</v>
          </cell>
          <cell r="C1409" t="str">
            <v>UN</v>
          </cell>
          <cell r="D1409">
            <v>3055.48</v>
          </cell>
        </row>
        <row r="1410">
          <cell r="A1410" t="str">
            <v>091517</v>
          </cell>
          <cell r="B1410" t="str">
            <v>TRANSFORMADOR TRIFASICO 15KV - 13.2KV / 3.8KV - 220 / 127V - 225 KVA</v>
          </cell>
          <cell r="C1410" t="str">
            <v>UN</v>
          </cell>
          <cell r="D1410">
            <v>4412.75</v>
          </cell>
        </row>
        <row r="1411">
          <cell r="A1411" t="str">
            <v>091518</v>
          </cell>
          <cell r="B1411" t="str">
            <v>TRANSFORMADOR TRIFASICO 15KV - 13.2KV / 3.8KV - 220 / 127V - 300 KVA</v>
          </cell>
          <cell r="C1411" t="str">
            <v>UN</v>
          </cell>
          <cell r="D1411">
            <v>5077.3599999999997</v>
          </cell>
        </row>
        <row r="1412">
          <cell r="A1412" t="str">
            <v>091519</v>
          </cell>
          <cell r="B1412" t="str">
            <v>TRANSFORMADOR TRIFASICO 15KV - 13.2KV / 3.8KV - 220 / 127V - 500 KVA</v>
          </cell>
          <cell r="C1412" t="str">
            <v>UN</v>
          </cell>
          <cell r="D1412">
            <v>7406.48</v>
          </cell>
        </row>
        <row r="1413">
          <cell r="A1413" t="str">
            <v>091520</v>
          </cell>
          <cell r="B1413" t="str">
            <v>TRANSFORMADOR TRIFASICO 15KV - 13.2KV / 3.8KV - 220 / 127V - 750 KVA</v>
          </cell>
          <cell r="C1413" t="str">
            <v>UN</v>
          </cell>
          <cell r="D1413">
            <v>14374.18</v>
          </cell>
        </row>
        <row r="1414">
          <cell r="A1414" t="str">
            <v>091521</v>
          </cell>
          <cell r="B1414" t="str">
            <v>ALUGUEL DE TRANSFORMADOR - 150 KVA</v>
          </cell>
          <cell r="C1414" t="str">
            <v>MS</v>
          </cell>
          <cell r="D1414">
            <v>186.68</v>
          </cell>
        </row>
        <row r="1415">
          <cell r="A1415" t="str">
            <v>091522</v>
          </cell>
          <cell r="B1415" t="str">
            <v>ALUGUEL DE TRANSFORMADOR - 225 KVA</v>
          </cell>
          <cell r="C1415" t="str">
            <v>MS</v>
          </cell>
          <cell r="D1415">
            <v>301.63</v>
          </cell>
        </row>
        <row r="1416">
          <cell r="A1416" t="str">
            <v>091523</v>
          </cell>
          <cell r="B1416" t="str">
            <v>ALUGUEL DE TRANSFORMADOR - 300 KVA</v>
          </cell>
          <cell r="C1416" t="str">
            <v>MS</v>
          </cell>
          <cell r="D1416">
            <v>365.13</v>
          </cell>
        </row>
        <row r="1417">
          <cell r="A1417" t="str">
            <v>091524</v>
          </cell>
          <cell r="B1417" t="str">
            <v>ALUGUEL DE TRANSFORMADOR - 500 KVA</v>
          </cell>
          <cell r="C1417" t="str">
            <v>MS</v>
          </cell>
          <cell r="D1417">
            <v>476.25</v>
          </cell>
        </row>
        <row r="1418">
          <cell r="A1418" t="str">
            <v>091600</v>
          </cell>
          <cell r="B1418" t="str">
            <v>CAPACITORES</v>
          </cell>
          <cell r="D1418" t="str">
            <v xml:space="preserve"> R$-   </v>
          </cell>
        </row>
        <row r="1419">
          <cell r="A1419" t="str">
            <v>091601</v>
          </cell>
          <cell r="B1419" t="str">
            <v>CAPACITOR P/ CORRECAO DO FATOR DE POTENCIA - 220V - 2.5 KVAR</v>
          </cell>
          <cell r="C1419" t="str">
            <v>UN</v>
          </cell>
          <cell r="D1419">
            <v>175.35</v>
          </cell>
        </row>
        <row r="1420">
          <cell r="A1420" t="str">
            <v>091602</v>
          </cell>
          <cell r="B1420" t="str">
            <v>CAPACITOR P/ CORRECAO DO FATOR DE POTENCIA - 220V - 5.0 KVAR</v>
          </cell>
          <cell r="C1420" t="str">
            <v>UN</v>
          </cell>
          <cell r="D1420">
            <v>189.33</v>
          </cell>
        </row>
        <row r="1421">
          <cell r="A1421" t="str">
            <v>091603</v>
          </cell>
          <cell r="B1421" t="str">
            <v>CAPACITOR P/ CORRECAO DO FATOR DE POTENCIA - 220V - 7.5 KVAR</v>
          </cell>
          <cell r="C1421" t="str">
            <v>UN</v>
          </cell>
          <cell r="D1421">
            <v>200.51</v>
          </cell>
        </row>
        <row r="1422">
          <cell r="A1422" t="str">
            <v>091604</v>
          </cell>
          <cell r="B1422" t="str">
            <v>CAPACITOR P/ CORRECAO DO FATOR DE POTENCIA - 220V - 10.0 KVAR</v>
          </cell>
          <cell r="C1422" t="str">
            <v>UN</v>
          </cell>
          <cell r="D1422">
            <v>262.02</v>
          </cell>
        </row>
        <row r="1423">
          <cell r="A1423" t="str">
            <v>091605</v>
          </cell>
          <cell r="B1423" t="str">
            <v>CAPACITOR P/ CORRECAO DO FATOR DE POTENCIA -220V - 12.5 KVAR</v>
          </cell>
          <cell r="C1423" t="str">
            <v>UN</v>
          </cell>
          <cell r="D1423">
            <v>304.52</v>
          </cell>
        </row>
        <row r="1424">
          <cell r="A1424" t="str">
            <v>091606</v>
          </cell>
          <cell r="B1424" t="str">
            <v>CAPACITOR P/ CORRECAO DO FATOR DE POTENCIA - 220V - 15.0 KVAR</v>
          </cell>
          <cell r="C1424" t="str">
            <v>UN</v>
          </cell>
          <cell r="D1424">
            <v>315.01</v>
          </cell>
        </row>
        <row r="1425">
          <cell r="A1425" t="str">
            <v>091607</v>
          </cell>
          <cell r="B1425" t="str">
            <v>CAPACITOR P/ CORRECAO DO FATOR DE POTENCIA - 220V - 17.5 KVAR</v>
          </cell>
          <cell r="C1425" t="str">
            <v>UN</v>
          </cell>
          <cell r="D1425">
            <v>365.53</v>
          </cell>
        </row>
        <row r="1426">
          <cell r="A1426" t="str">
            <v>091608</v>
          </cell>
          <cell r="B1426" t="str">
            <v>CAPACITOR P/ CORRECAO DO FATOR DE POTENCIA - 220V - 20.0 KVAR</v>
          </cell>
          <cell r="C1426" t="str">
            <v>UN</v>
          </cell>
          <cell r="D1426">
            <v>389.78</v>
          </cell>
        </row>
        <row r="1427">
          <cell r="A1427" t="str">
            <v>091609</v>
          </cell>
          <cell r="B1427" t="str">
            <v>CAPACITOR P/ CORRECAO DO FATOR DE POTENCIA - 220V - 22.5 KVAR</v>
          </cell>
          <cell r="C1427" t="str">
            <v>UN</v>
          </cell>
          <cell r="D1427">
            <v>464.08</v>
          </cell>
        </row>
        <row r="1428">
          <cell r="A1428" t="str">
            <v>091610</v>
          </cell>
          <cell r="B1428" t="str">
            <v>CAPACITOR P/ CORRECAO DO FATOR DE POTENCIA - 220V - 25.0 KVAR</v>
          </cell>
          <cell r="C1428" t="str">
            <v>UN</v>
          </cell>
          <cell r="D1428">
            <v>473.69</v>
          </cell>
        </row>
        <row r="1429">
          <cell r="A1429" t="str">
            <v>091611</v>
          </cell>
          <cell r="B1429" t="str">
            <v>CAPACITOR P/ CORRECAO DO FATOR DE POTENCIA - 220V - 30.0 KVAR</v>
          </cell>
          <cell r="C1429" t="str">
            <v>UN</v>
          </cell>
          <cell r="D1429">
            <v>498.69</v>
          </cell>
        </row>
        <row r="1430">
          <cell r="A1430" t="str">
            <v>091612</v>
          </cell>
          <cell r="B1430" t="str">
            <v>CAPACITOR P/ CORRECAO DO FATOR DE POTENCIA - 220V - 35.0 KVAR</v>
          </cell>
          <cell r="C1430" t="str">
            <v>UN</v>
          </cell>
          <cell r="D1430">
            <v>715.58</v>
          </cell>
        </row>
        <row r="1431">
          <cell r="A1431" t="str">
            <v>091613</v>
          </cell>
          <cell r="B1431" t="str">
            <v>CAPACITOR P/ CORRECAO DO FATOR DE POTENCIA - 220V - 40.0 KVAR</v>
          </cell>
          <cell r="C1431" t="str">
            <v>UN</v>
          </cell>
          <cell r="D1431">
            <v>715.58</v>
          </cell>
        </row>
        <row r="1432">
          <cell r="A1432" t="str">
            <v>091614</v>
          </cell>
          <cell r="B1432" t="str">
            <v>CAPACITOR P/ CORRECAO DO FATOR DE POTENCIA - 220V - 45.0 KVAR</v>
          </cell>
          <cell r="C1432" t="str">
            <v>UN</v>
          </cell>
          <cell r="D1432">
            <v>787.87</v>
          </cell>
        </row>
        <row r="1433">
          <cell r="A1433" t="str">
            <v>091615</v>
          </cell>
          <cell r="B1433" t="str">
            <v>CAPACITOR P/ CORRECAO DO FATOR DE POTENCIA - 220V - 50.0 KVAR</v>
          </cell>
          <cell r="C1433" t="str">
            <v>UN</v>
          </cell>
          <cell r="D1433">
            <v>860.03</v>
          </cell>
        </row>
        <row r="1434">
          <cell r="A1434" t="str">
            <v>091616</v>
          </cell>
          <cell r="B1434" t="str">
            <v>CAIXA PROTECAO P/ CAPACITADORES C/ SINAL. C/ FUSIVEIS NH-00</v>
          </cell>
          <cell r="C1434" t="str">
            <v>UN</v>
          </cell>
          <cell r="D1434">
            <v>80.28</v>
          </cell>
        </row>
        <row r="1435">
          <cell r="A1435" t="str">
            <v>091617</v>
          </cell>
          <cell r="B1435" t="str">
            <v>CAIXA PROTECAO P/ CAPACITADORES C/ SINAL. C/ FUSIVEIS NH-01</v>
          </cell>
          <cell r="C1435" t="str">
            <v>UN</v>
          </cell>
          <cell r="D1435">
            <v>80.28</v>
          </cell>
        </row>
        <row r="1436">
          <cell r="A1436" t="str">
            <v>092000</v>
          </cell>
          <cell r="B1436" t="str">
            <v>CONJUNTOS DE ILUMINACAO</v>
          </cell>
          <cell r="D1436" t="str">
            <v xml:space="preserve"> R$-   </v>
          </cell>
        </row>
        <row r="1437">
          <cell r="A1437" t="str">
            <v>092010</v>
          </cell>
          <cell r="B1437" t="str">
            <v>LC.02-ILUM.QUADRA C/POSTE CONCR TUB H LIV.=10M C/3 PROJ VP/MERC 400W</v>
          </cell>
          <cell r="C1437" t="str">
            <v>CJ</v>
          </cell>
          <cell r="D1437">
            <v>1161.28</v>
          </cell>
        </row>
        <row r="1438">
          <cell r="A1438" t="str">
            <v>092015</v>
          </cell>
          <cell r="B1438" t="str">
            <v>LC.05-POSTE CONCR.TUB H LIV.= 5M LUM C/VIDR.C/LAMP.MISTA 250W</v>
          </cell>
          <cell r="C1438" t="str">
            <v>CJ</v>
          </cell>
          <cell r="D1438">
            <v>563.86</v>
          </cell>
        </row>
        <row r="1439">
          <cell r="A1439" t="str">
            <v>092018</v>
          </cell>
          <cell r="B1439" t="str">
            <v>LC.08-POSTE CONCR TUB H LIV.= 5M LUM.C/ALOJ.C/LAMP.VP/MERCURIO 250W</v>
          </cell>
          <cell r="C1439" t="str">
            <v>CJ</v>
          </cell>
          <cell r="D1439">
            <v>809.57</v>
          </cell>
        </row>
        <row r="1440">
          <cell r="A1440" t="str">
            <v>092021</v>
          </cell>
          <cell r="B1440" t="str">
            <v>LC.11-POSTE CONCR TUB H LIV.= 5M LUM.C/ALOJ.C/LAMP.VP/SODIO 150W</v>
          </cell>
          <cell r="C1440" t="str">
            <v>CJ</v>
          </cell>
          <cell r="D1440">
            <v>854.36</v>
          </cell>
        </row>
        <row r="1441">
          <cell r="A1441" t="str">
            <v>092022</v>
          </cell>
          <cell r="B1441" t="str">
            <v>LC.12-POSTE CONCR TUB H LIV.= 5M LUM.C/ALOJ.C/LAMP.VP/SODIO 250W</v>
          </cell>
          <cell r="C1441" t="str">
            <v>CJ</v>
          </cell>
          <cell r="D1441">
            <v>867.14</v>
          </cell>
        </row>
        <row r="1442">
          <cell r="A1442" t="str">
            <v>092025</v>
          </cell>
          <cell r="B1442" t="str">
            <v>LC.15-POSTE CONCR TUB H LIV.= 7M LUM.C/VIDR.C/LAMP.MISTA 250 W</v>
          </cell>
          <cell r="C1442" t="str">
            <v>CJ</v>
          </cell>
          <cell r="D1442">
            <v>598.47</v>
          </cell>
        </row>
        <row r="1443">
          <cell r="A1443" t="str">
            <v>092028</v>
          </cell>
          <cell r="B1443" t="str">
            <v>LC.18-POSTE CONCR TUB H LIV.= 7M LUM.C/ALOJ.C/LAMP.VP/MERCURIO 250W</v>
          </cell>
          <cell r="C1443" t="str">
            <v>CJ</v>
          </cell>
          <cell r="D1443">
            <v>844.18</v>
          </cell>
        </row>
        <row r="1444">
          <cell r="A1444" t="str">
            <v>092031</v>
          </cell>
          <cell r="B1444" t="str">
            <v>LC.21-POSTE CONCR TUB H LIV.= 7M LUM.C/ALOJ.C/LAMP.VP/SODIO 150W</v>
          </cell>
          <cell r="C1444" t="str">
            <v>CJ</v>
          </cell>
          <cell r="D1444">
            <v>888.97</v>
          </cell>
        </row>
        <row r="1445">
          <cell r="A1445" t="str">
            <v>092032</v>
          </cell>
          <cell r="B1445" t="str">
            <v>LC.22-POSTE CONCR TUB H= 7M LIV.LUM C/ALOJ.C/LAMP.VP/SODIO 250W</v>
          </cell>
          <cell r="C1445" t="str">
            <v>CJ</v>
          </cell>
          <cell r="D1445">
            <v>901.75</v>
          </cell>
        </row>
        <row r="1446">
          <cell r="A1446" t="str">
            <v>095000</v>
          </cell>
          <cell r="B1446" t="str">
            <v>DEMOLICOES - ENTRADA E DISTRIBUICAO</v>
          </cell>
          <cell r="D1446" t="str">
            <v xml:space="preserve"> R$-   </v>
          </cell>
        </row>
        <row r="1447">
          <cell r="A1447" t="str">
            <v>095001</v>
          </cell>
          <cell r="B1447" t="str">
            <v>REMOCAO DE POSTE DE ENTRADA DE ENERGIA EM BAIXA TENSAO - GALVANIZADO</v>
          </cell>
          <cell r="C1447" t="str">
            <v>UN</v>
          </cell>
          <cell r="D1447">
            <v>32.24</v>
          </cell>
        </row>
        <row r="1448">
          <cell r="A1448" t="str">
            <v>095002</v>
          </cell>
          <cell r="B1448" t="str">
            <v>REMOCAO DE POSTE DE ENTRADA DE ENERGIA EM BAIXA TENSAO - CONCRETO</v>
          </cell>
          <cell r="C1448" t="str">
            <v>UN</v>
          </cell>
          <cell r="D1448">
            <v>40.28</v>
          </cell>
        </row>
        <row r="1449">
          <cell r="A1449" t="str">
            <v>095003</v>
          </cell>
          <cell r="B1449" t="str">
            <v>REMOCAO DE CAIXA DE ENTRADA DE ENERGIA EM BAIXA TENSAO</v>
          </cell>
          <cell r="C1449" t="str">
            <v>UN</v>
          </cell>
          <cell r="D1449">
            <v>32.24</v>
          </cell>
        </row>
        <row r="1450">
          <cell r="A1450" t="str">
            <v>095004</v>
          </cell>
          <cell r="B1450" t="str">
            <v>REMOCAO DE ARMACAO TIPO BRAQUETE</v>
          </cell>
          <cell r="C1450" t="str">
            <v>UN</v>
          </cell>
          <cell r="D1450">
            <v>4.03</v>
          </cell>
        </row>
        <row r="1451">
          <cell r="A1451" t="str">
            <v>095005</v>
          </cell>
          <cell r="B1451" t="str">
            <v>REMOCAO DE CABECOTE TIPO"TELESP"</v>
          </cell>
          <cell r="C1451" t="str">
            <v>UN</v>
          </cell>
          <cell r="D1451">
            <v>1.99</v>
          </cell>
        </row>
        <row r="1452">
          <cell r="A1452" t="str">
            <v>095006</v>
          </cell>
          <cell r="B1452" t="str">
            <v>REMOCAO DE CAIXA DE ENTRADA DE TELEFONE TIPO"TELESP"</v>
          </cell>
          <cell r="C1452" t="str">
            <v>UN</v>
          </cell>
          <cell r="D1452">
            <v>16.12</v>
          </cell>
        </row>
        <row r="1453">
          <cell r="A1453" t="str">
            <v>095009</v>
          </cell>
          <cell r="B1453" t="str">
            <v>REMOCAO DE PERFILADOS</v>
          </cell>
          <cell r="C1453" t="str">
            <v>M</v>
          </cell>
          <cell r="D1453">
            <v>3.2</v>
          </cell>
        </row>
        <row r="1454">
          <cell r="A1454" t="str">
            <v>095010</v>
          </cell>
          <cell r="B1454" t="str">
            <v>REMOCAO DE ELETRODUTOS EMBUTIDOS - ATE 2"</v>
          </cell>
          <cell r="C1454" t="str">
            <v>M</v>
          </cell>
          <cell r="D1454">
            <v>4.03</v>
          </cell>
        </row>
        <row r="1455">
          <cell r="A1455" t="str">
            <v>095011</v>
          </cell>
          <cell r="B1455" t="str">
            <v>REMOCAO DE ELETRODUTOS EMBUTIDOS - ACIMA DE 2"</v>
          </cell>
          <cell r="C1455" t="str">
            <v>M</v>
          </cell>
          <cell r="D1455">
            <v>8.06</v>
          </cell>
        </row>
        <row r="1456">
          <cell r="A1456" t="str">
            <v>095012</v>
          </cell>
          <cell r="B1456" t="str">
            <v>REMOCAO DE ELETRODUTOS APARENTES - ATE 2"</v>
          </cell>
          <cell r="C1456" t="str">
            <v>M</v>
          </cell>
          <cell r="D1456">
            <v>1.99</v>
          </cell>
        </row>
        <row r="1457">
          <cell r="A1457" t="str">
            <v>095013</v>
          </cell>
          <cell r="B1457" t="str">
            <v>REMOCAO DE ELETRODUTOS APARENTES - ACIMA DE 2"</v>
          </cell>
          <cell r="C1457" t="str">
            <v>M</v>
          </cell>
          <cell r="D1457">
            <v>4.03</v>
          </cell>
        </row>
        <row r="1458">
          <cell r="A1458" t="str">
            <v>095014</v>
          </cell>
          <cell r="B1458" t="str">
            <v>REMOCAO DE FIO EMBUTIDO - ATE 16MM2</v>
          </cell>
          <cell r="C1458" t="str">
            <v>M</v>
          </cell>
          <cell r="D1458">
            <v>0.36</v>
          </cell>
        </row>
        <row r="1459">
          <cell r="A1459" t="str">
            <v>095015</v>
          </cell>
          <cell r="B1459" t="str">
            <v>REMOCAO DE CABO EMBUTIDO - ACIMA DE 16MM2</v>
          </cell>
          <cell r="C1459" t="str">
            <v>M</v>
          </cell>
          <cell r="D1459">
            <v>0.77</v>
          </cell>
        </row>
        <row r="1460">
          <cell r="A1460" t="str">
            <v>095016</v>
          </cell>
          <cell r="B1460" t="str">
            <v>REMOCAO DE FIO APARENTE - ATE 16MM2</v>
          </cell>
          <cell r="C1460" t="str">
            <v>M</v>
          </cell>
          <cell r="D1460">
            <v>0.45</v>
          </cell>
        </row>
        <row r="1461">
          <cell r="A1461" t="str">
            <v>095017</v>
          </cell>
          <cell r="B1461" t="str">
            <v>REMOCAO DE CABO APARENTE - ACIMA DE 16MM2</v>
          </cell>
          <cell r="C1461" t="str">
            <v>M</v>
          </cell>
          <cell r="D1461">
            <v>0.93</v>
          </cell>
        </row>
        <row r="1462">
          <cell r="A1462" t="str">
            <v>095018</v>
          </cell>
          <cell r="B1462" t="str">
            <v>REMOCAO DE TERMINAIS OU CONECTORES DE PRESSAO PARA CABOS</v>
          </cell>
          <cell r="C1462" t="str">
            <v>UN</v>
          </cell>
          <cell r="D1462">
            <v>1.58</v>
          </cell>
        </row>
        <row r="1463">
          <cell r="A1463" t="str">
            <v>095020</v>
          </cell>
          <cell r="B1463" t="str">
            <v>REMOCAO DE SUPORTE-ISOLADOR TIPO ROLDANA</v>
          </cell>
          <cell r="C1463" t="str">
            <v>UN</v>
          </cell>
          <cell r="D1463">
            <v>1.58</v>
          </cell>
        </row>
        <row r="1464">
          <cell r="A1464" t="str">
            <v>095100</v>
          </cell>
          <cell r="B1464" t="str">
            <v>DEMOLICOES - CAIXAS E QUADROS</v>
          </cell>
          <cell r="D1464" t="str">
            <v xml:space="preserve"> R$-   </v>
          </cell>
        </row>
        <row r="1465">
          <cell r="A1465" t="str">
            <v>095111</v>
          </cell>
          <cell r="B1465" t="str">
            <v>REMOCAO DE DE ISOLADORES EM QUADROS ELETRICOS</v>
          </cell>
          <cell r="C1465" t="str">
            <v>UN</v>
          </cell>
          <cell r="D1465">
            <v>1.58</v>
          </cell>
        </row>
        <row r="1466">
          <cell r="A1466" t="str">
            <v>095115</v>
          </cell>
          <cell r="B1466" t="str">
            <v>REMOCAO DE DISJUNTOR AUTOMATICO UNIPOLAR ATE 50A</v>
          </cell>
          <cell r="C1466" t="str">
            <v>UN</v>
          </cell>
          <cell r="D1466">
            <v>2.4</v>
          </cell>
        </row>
        <row r="1467">
          <cell r="A1467" t="str">
            <v>095116</v>
          </cell>
          <cell r="B1467" t="str">
            <v>REMOCAO DE DISJUNTOR AUTOMATICO BIPOLAR ATE 50A</v>
          </cell>
          <cell r="C1467" t="str">
            <v>UN</v>
          </cell>
          <cell r="D1467">
            <v>5.61</v>
          </cell>
        </row>
        <row r="1468">
          <cell r="A1468" t="str">
            <v>095117</v>
          </cell>
          <cell r="B1468" t="str">
            <v>REMOCAO DE DISJUNTOR AUTOMATICO TRIPOLAR ATE 50A</v>
          </cell>
          <cell r="C1468" t="str">
            <v>UN</v>
          </cell>
          <cell r="D1468">
            <v>10.46</v>
          </cell>
        </row>
        <row r="1469">
          <cell r="A1469" t="str">
            <v>095125</v>
          </cell>
          <cell r="B1469" t="str">
            <v>REMOCAO DE CAIXA PARA FUSIVEL OU TOMADA,INSTALADA EM PERFILADOS</v>
          </cell>
          <cell r="C1469" t="str">
            <v>UN</v>
          </cell>
          <cell r="D1469">
            <v>4.03</v>
          </cell>
        </row>
        <row r="1470">
          <cell r="A1470" t="str">
            <v>095126</v>
          </cell>
          <cell r="B1470" t="str">
            <v>REMOCAO DE QUADRO DE DISTRIBUICAO OU CAIXA DE PASSAGEM</v>
          </cell>
          <cell r="C1470" t="str">
            <v>UN</v>
          </cell>
          <cell r="D1470">
            <v>8.06</v>
          </cell>
        </row>
        <row r="1471">
          <cell r="A1471" t="str">
            <v>095127</v>
          </cell>
          <cell r="B1471" t="str">
            <v>REMOCAO DE FUNDO DE QUADRO DE DISTRIBUICAO OU CAIXA DE PASSAGEM</v>
          </cell>
          <cell r="C1471" t="str">
            <v>M2</v>
          </cell>
          <cell r="D1471">
            <v>8.06</v>
          </cell>
        </row>
        <row r="1472">
          <cell r="A1472" t="str">
            <v>095129</v>
          </cell>
          <cell r="B1472" t="str">
            <v>REMOCAO DE TAMPA DE QUADRO DE DISTRIBUICAO OU CAIXA DE PASSAGEM</v>
          </cell>
          <cell r="C1472" t="str">
            <v>M2</v>
          </cell>
          <cell r="D1472">
            <v>8.06</v>
          </cell>
        </row>
        <row r="1473">
          <cell r="A1473" t="str">
            <v>095130</v>
          </cell>
          <cell r="B1473" t="str">
            <v>REMOCAO DE FECHADURA DE QUADRO DE DISTRIBUICAO OU CAIXA DE PASSAGEM</v>
          </cell>
          <cell r="C1473" t="str">
            <v>UN</v>
          </cell>
          <cell r="D1473">
            <v>1.58</v>
          </cell>
        </row>
        <row r="1474">
          <cell r="A1474" t="str">
            <v>095132</v>
          </cell>
          <cell r="B1474" t="str">
            <v>REMOCAO DE DISJUNTOR AUTOMATICO TIPO"QUICK-LAG"</v>
          </cell>
          <cell r="C1474" t="str">
            <v>UN</v>
          </cell>
          <cell r="D1474">
            <v>1.99</v>
          </cell>
        </row>
        <row r="1475">
          <cell r="A1475" t="str">
            <v>095134</v>
          </cell>
          <cell r="B1475" t="str">
            <v>REMOCAO DE BASE EM CH. DE FERRO P/ DISJ. TIPO "QUICK-LAG"</v>
          </cell>
          <cell r="C1475" t="str">
            <v>UN</v>
          </cell>
          <cell r="D1475">
            <v>1.99</v>
          </cell>
        </row>
        <row r="1476">
          <cell r="A1476" t="str">
            <v>095135</v>
          </cell>
          <cell r="B1476" t="str">
            <v>REMOCAO DE CAPACITOR PARA CORRECAO DE FATOR DE POTENCIA</v>
          </cell>
          <cell r="C1476" t="str">
            <v>UN</v>
          </cell>
          <cell r="D1476">
            <v>55.34</v>
          </cell>
        </row>
        <row r="1477">
          <cell r="A1477" t="str">
            <v>095136</v>
          </cell>
          <cell r="B1477" t="str">
            <v>REMOCAO DE CHAVE SECCIONADORA TIPO FACA - BASE DE MARMORE OU ARDOSIA</v>
          </cell>
          <cell r="C1477" t="str">
            <v>UN</v>
          </cell>
          <cell r="D1477">
            <v>4.03</v>
          </cell>
        </row>
        <row r="1478">
          <cell r="A1478" t="str">
            <v>095137</v>
          </cell>
          <cell r="B1478" t="str">
            <v>REMOCAO DE CHAVE SECCIONADORA OU BASE P/FUSIVEIS TIPO NH - UNIPOLAR</v>
          </cell>
          <cell r="C1478" t="str">
            <v>UN</v>
          </cell>
          <cell r="D1478">
            <v>4.03</v>
          </cell>
        </row>
        <row r="1479">
          <cell r="A1479" t="str">
            <v>095138</v>
          </cell>
          <cell r="B1479" t="str">
            <v>REMOCAO DE CHAVE SECCIONADORA OU BASE P/FUSIVEIS TIPO NH - TRIPOLAR</v>
          </cell>
          <cell r="C1479" t="str">
            <v>UN</v>
          </cell>
          <cell r="D1479">
            <v>6.02</v>
          </cell>
        </row>
        <row r="1480">
          <cell r="A1480" t="str">
            <v>095139</v>
          </cell>
          <cell r="B1480" t="str">
            <v>REMOCAO DE BASE PARA FUSIVEIS TIPO"DIAZED"</v>
          </cell>
          <cell r="C1480" t="str">
            <v>UN</v>
          </cell>
          <cell r="D1480">
            <v>1.99</v>
          </cell>
        </row>
        <row r="1481">
          <cell r="A1481" t="str">
            <v>095200</v>
          </cell>
          <cell r="B1481" t="str">
            <v>DEMOLICOES - PONTOS E APARELHOS</v>
          </cell>
          <cell r="D1481" t="str">
            <v xml:space="preserve"> R$-   </v>
          </cell>
        </row>
        <row r="1482">
          <cell r="A1482" t="str">
            <v>095201</v>
          </cell>
          <cell r="B1482" t="str">
            <v>REMOCAO DE SOQUETE</v>
          </cell>
          <cell r="C1482" t="str">
            <v>UN</v>
          </cell>
          <cell r="D1482">
            <v>1.58</v>
          </cell>
        </row>
        <row r="1483">
          <cell r="A1483" t="str">
            <v>095202</v>
          </cell>
          <cell r="B1483" t="str">
            <v>REMOCAO DE REATOR PARA LAMPADA FLUORESCENTE</v>
          </cell>
          <cell r="C1483" t="str">
            <v>UN</v>
          </cell>
          <cell r="D1483">
            <v>4.03</v>
          </cell>
        </row>
        <row r="1484">
          <cell r="A1484" t="str">
            <v>095203</v>
          </cell>
          <cell r="B1484" t="str">
            <v>REMOCAO DE LAMPADA INCANDESCENTE OU FLUORESCENTE</v>
          </cell>
          <cell r="C1484" t="str">
            <v>UN</v>
          </cell>
          <cell r="D1484">
            <v>0.34</v>
          </cell>
        </row>
        <row r="1485">
          <cell r="A1485" t="str">
            <v>095204</v>
          </cell>
          <cell r="B1485" t="str">
            <v>REMOCAO DE LAMPADA VAPOR DE MERCURIO,SODIO OU MISTA</v>
          </cell>
          <cell r="C1485" t="str">
            <v>UN</v>
          </cell>
          <cell r="D1485">
            <v>2.4</v>
          </cell>
        </row>
        <row r="1486">
          <cell r="A1486" t="str">
            <v>095205</v>
          </cell>
          <cell r="B1486" t="str">
            <v>REMOCAO DE PLACA DIFUSORA PARA LAMPADA FLUORESCENTE</v>
          </cell>
          <cell r="C1486" t="str">
            <v>UN</v>
          </cell>
          <cell r="D1486">
            <v>0.34</v>
          </cell>
        </row>
        <row r="1487">
          <cell r="A1487" t="str">
            <v>095206</v>
          </cell>
          <cell r="B1487" t="str">
            <v>REMOCAO DE INTERRUPTOR,TOMADA,BOTAO DE CAMPAINHA OU CIGARRA</v>
          </cell>
          <cell r="C1487" t="str">
            <v>UN</v>
          </cell>
          <cell r="D1487">
            <v>3.2</v>
          </cell>
        </row>
        <row r="1488">
          <cell r="A1488" t="str">
            <v>095208</v>
          </cell>
          <cell r="B1488" t="str">
            <v>REMOCAO DE REATOR PARA LAMPADA HG/NA - EM CAIXA DE PASSAGEM</v>
          </cell>
          <cell r="C1488" t="str">
            <v>UN</v>
          </cell>
          <cell r="D1488">
            <v>4.03</v>
          </cell>
        </row>
        <row r="1489">
          <cell r="A1489" t="str">
            <v>095209</v>
          </cell>
          <cell r="B1489" t="str">
            <v>REMOCAO DE REATOR PARA LAMPADA HG/NA - EM POSTE</v>
          </cell>
          <cell r="C1489" t="str">
            <v>UN</v>
          </cell>
          <cell r="D1489">
            <v>8.06</v>
          </cell>
        </row>
        <row r="1490">
          <cell r="A1490" t="str">
            <v>095210</v>
          </cell>
          <cell r="B1490" t="str">
            <v>REMOCAO DE LUMINARIA INTERNA PARA LAMPADA INCANDESCENTE</v>
          </cell>
          <cell r="C1490" t="str">
            <v>UN</v>
          </cell>
          <cell r="D1490">
            <v>3.2</v>
          </cell>
        </row>
        <row r="1491">
          <cell r="A1491" t="str">
            <v>095211</v>
          </cell>
          <cell r="B1491" t="str">
            <v>REMOCAO DE LUMINARIA INTERNA PARA LAMPADA FLUORESCENTE</v>
          </cell>
          <cell r="C1491" t="str">
            <v>UN</v>
          </cell>
          <cell r="D1491">
            <v>6.02</v>
          </cell>
        </row>
        <row r="1492">
          <cell r="A1492" t="str">
            <v>095212</v>
          </cell>
          <cell r="B1492" t="str">
            <v>REMOCAO DE LUMINARIA EXTERNA INSTALADA EM POSTE</v>
          </cell>
          <cell r="C1492" t="str">
            <v>UN</v>
          </cell>
          <cell r="D1492">
            <v>12.09</v>
          </cell>
        </row>
        <row r="1493">
          <cell r="A1493" t="str">
            <v>095213</v>
          </cell>
          <cell r="B1493" t="str">
            <v>REMOCAO DE LUMINARIA EXTERNA INSTALADA EM BRACO DE FERRO</v>
          </cell>
          <cell r="C1493" t="str">
            <v>UN</v>
          </cell>
          <cell r="D1493">
            <v>12.09</v>
          </cell>
        </row>
        <row r="1494">
          <cell r="A1494" t="str">
            <v>095214</v>
          </cell>
          <cell r="B1494" t="str">
            <v>REMOCAO DE LUMINARIA A PROVA DE TEMPO,GASES E VAPOR</v>
          </cell>
          <cell r="C1494" t="str">
            <v>UN</v>
          </cell>
          <cell r="D1494">
            <v>4.03</v>
          </cell>
        </row>
        <row r="1495">
          <cell r="A1495" t="str">
            <v>095218</v>
          </cell>
          <cell r="B1495" t="str">
            <v>REMOCAO DE PROJETOR DE FACHADA</v>
          </cell>
          <cell r="C1495" t="str">
            <v>UN</v>
          </cell>
          <cell r="D1495">
            <v>12.09</v>
          </cell>
        </row>
        <row r="1496">
          <cell r="A1496" t="str">
            <v>095219</v>
          </cell>
          <cell r="B1496" t="str">
            <v>REMOCAO DE PROJETOR DE JARDIM</v>
          </cell>
          <cell r="C1496" t="str">
            <v>UN</v>
          </cell>
          <cell r="D1496">
            <v>8.06</v>
          </cell>
        </row>
        <row r="1497">
          <cell r="A1497" t="str">
            <v>095220</v>
          </cell>
          <cell r="B1497" t="str">
            <v>REMOCAO DE CRUZETA DE FERRO PARA FIXACAO DE PROJETOR</v>
          </cell>
          <cell r="C1497" t="str">
            <v>UN</v>
          </cell>
          <cell r="D1497">
            <v>12.09</v>
          </cell>
        </row>
        <row r="1498">
          <cell r="A1498" t="str">
            <v>095225</v>
          </cell>
          <cell r="B1498" t="str">
            <v>REMOCAO DE BRACO DE LUMINARIA</v>
          </cell>
          <cell r="C1498" t="str">
            <v>UN</v>
          </cell>
          <cell r="D1498">
            <v>6.43</v>
          </cell>
        </row>
        <row r="1499">
          <cell r="A1499" t="str">
            <v>095300</v>
          </cell>
          <cell r="B1499" t="str">
            <v>DEMOLICOES - PARA-RAIOS E OUTROS</v>
          </cell>
          <cell r="D1499" t="str">
            <v xml:space="preserve"> R$-   </v>
          </cell>
        </row>
        <row r="1500">
          <cell r="A1500" t="str">
            <v>095310</v>
          </cell>
          <cell r="B1500" t="str">
            <v>REMOCAO DE CAPTOR DE PARA-RAIOS - TIPO FRANKLIN</v>
          </cell>
          <cell r="C1500" t="str">
            <v>UN</v>
          </cell>
          <cell r="D1500">
            <v>4.03</v>
          </cell>
        </row>
        <row r="1501">
          <cell r="A1501" t="str">
            <v>095311</v>
          </cell>
          <cell r="B1501" t="str">
            <v>REMOCAO DE CAPTOR DE PARA-RAIOS - RADIOATIVO</v>
          </cell>
          <cell r="C1501" t="str">
            <v>UN</v>
          </cell>
          <cell r="D1501">
            <v>4.03</v>
          </cell>
        </row>
        <row r="1502">
          <cell r="A1502" t="str">
            <v>095314</v>
          </cell>
          <cell r="B1502" t="str">
            <v>REMOCAO DE CORDOALHA DE COBRE NU</v>
          </cell>
          <cell r="C1502" t="str">
            <v>M</v>
          </cell>
          <cell r="D1502">
            <v>1.58</v>
          </cell>
        </row>
        <row r="1503">
          <cell r="A1503" t="str">
            <v>095315</v>
          </cell>
          <cell r="B1503" t="str">
            <v>REMOCAO DE CABO DE COBRE NU,PARA ATERRAMENTO</v>
          </cell>
          <cell r="C1503" t="str">
            <v>M</v>
          </cell>
          <cell r="D1503">
            <v>1.99</v>
          </cell>
        </row>
        <row r="1504">
          <cell r="A1504" t="str">
            <v>095316</v>
          </cell>
          <cell r="B1504" t="str">
            <v>REMOCAO DE CONECTOR TIPO"SPLIT-BOLT"</v>
          </cell>
          <cell r="C1504" t="str">
            <v>UN</v>
          </cell>
          <cell r="D1504">
            <v>1.58</v>
          </cell>
        </row>
        <row r="1505">
          <cell r="A1505" t="str">
            <v>095320</v>
          </cell>
          <cell r="B1505" t="str">
            <v>REMOCAO DE BASE E HASTE DE PARA-RAIOS</v>
          </cell>
          <cell r="C1505" t="str">
            <v>UN</v>
          </cell>
          <cell r="D1505">
            <v>8.06</v>
          </cell>
        </row>
        <row r="1506">
          <cell r="A1506" t="str">
            <v>095321</v>
          </cell>
          <cell r="B1506" t="str">
            <v>REMOCAO DE CABO DE ACO E ESTICADORES</v>
          </cell>
          <cell r="C1506" t="str">
            <v>M</v>
          </cell>
          <cell r="D1506">
            <v>4.03</v>
          </cell>
        </row>
        <row r="1507">
          <cell r="A1507" t="str">
            <v>095322</v>
          </cell>
          <cell r="B1507" t="str">
            <v>REMOCAO DE BRACADEIRA PARA 3 ESTAIS</v>
          </cell>
          <cell r="C1507" t="str">
            <v>UN</v>
          </cell>
          <cell r="D1507">
            <v>4.03</v>
          </cell>
        </row>
        <row r="1508">
          <cell r="A1508" t="str">
            <v>095325</v>
          </cell>
          <cell r="B1508" t="str">
            <v>REMOCAO DE TUBO DE PROTECAO PARA CORDOALHA,INCLUSIVE FIXACOES</v>
          </cell>
          <cell r="C1508" t="str">
            <v>UN</v>
          </cell>
          <cell r="D1508">
            <v>8.06</v>
          </cell>
        </row>
        <row r="1509">
          <cell r="A1509" t="str">
            <v>095355</v>
          </cell>
          <cell r="B1509" t="str">
            <v>REMOCAO DE AUTOMATICO DE BOIA</v>
          </cell>
          <cell r="C1509" t="str">
            <v>UN</v>
          </cell>
          <cell r="D1509">
            <v>4.8</v>
          </cell>
        </row>
        <row r="1510">
          <cell r="A1510" t="str">
            <v>095356</v>
          </cell>
          <cell r="B1510" t="str">
            <v>REMOCAO DE CONTACTOR MAGNETICO E RELES PARA QUADRO DE COMANDO</v>
          </cell>
          <cell r="C1510" t="str">
            <v>UN</v>
          </cell>
          <cell r="D1510">
            <v>8.06</v>
          </cell>
        </row>
        <row r="1511">
          <cell r="A1511" t="str">
            <v>095360</v>
          </cell>
          <cell r="B1511" t="str">
            <v>REMOCAO DE POSTE DE FERRO,INCLUSIVE BASE DE FIXACAO</v>
          </cell>
          <cell r="C1511" t="str">
            <v>UN</v>
          </cell>
          <cell r="D1511">
            <v>40.28</v>
          </cell>
        </row>
        <row r="1512">
          <cell r="A1512" t="str">
            <v>095361</v>
          </cell>
          <cell r="B1512" t="str">
            <v>REMOCAO DE POSTE DE FERRO ENGASTADO NO SOLO</v>
          </cell>
          <cell r="C1512" t="str">
            <v>UN</v>
          </cell>
          <cell r="D1512">
            <v>64.48</v>
          </cell>
        </row>
        <row r="1513">
          <cell r="A1513" t="str">
            <v>095362</v>
          </cell>
          <cell r="B1513" t="str">
            <v>REMOCAO DE POSTE DE CONCRETO EM REDE DE ENERGIA</v>
          </cell>
          <cell r="C1513" t="str">
            <v>UN</v>
          </cell>
          <cell r="D1513">
            <v>40.28</v>
          </cell>
        </row>
        <row r="1514">
          <cell r="A1514" t="str">
            <v>095400</v>
          </cell>
          <cell r="B1514" t="str">
            <v>DEMOLICOES - CABINE PRIMARIA</v>
          </cell>
          <cell r="D1514" t="str">
            <v xml:space="preserve"> R$-   </v>
          </cell>
        </row>
        <row r="1515">
          <cell r="A1515" t="str">
            <v>095401</v>
          </cell>
          <cell r="B1515" t="str">
            <v>REMOCAO DE ISOLADOR TP DISCO, INCLUS. GANCHO DE SUSTENTACAO</v>
          </cell>
          <cell r="C1515" t="str">
            <v>UN</v>
          </cell>
          <cell r="D1515">
            <v>1.19</v>
          </cell>
        </row>
        <row r="1516">
          <cell r="A1516" t="str">
            <v>095402</v>
          </cell>
          <cell r="B1516" t="str">
            <v>REMOCAO DE ISOLADOR TP CASTANHA, INCLUS. GANCHO DE SUSTENTACAO</v>
          </cell>
          <cell r="C1516" t="str">
            <v>UN</v>
          </cell>
          <cell r="D1516">
            <v>0.34</v>
          </cell>
        </row>
        <row r="1517">
          <cell r="A1517" t="str">
            <v>095403</v>
          </cell>
          <cell r="B1517" t="str">
            <v>REMOCAO DE ISOLADOR TP PINO PARA A.T. INCLUSIVE PINO</v>
          </cell>
          <cell r="C1517" t="str">
            <v>UN</v>
          </cell>
          <cell r="D1517">
            <v>1.99</v>
          </cell>
        </row>
        <row r="1518">
          <cell r="A1518" t="str">
            <v>095404</v>
          </cell>
          <cell r="B1518" t="str">
            <v>REMOCAO DE ISOLADOR TIPO PEDESTAL PARA A.T.</v>
          </cell>
          <cell r="C1518" t="str">
            <v>UN</v>
          </cell>
          <cell r="D1518">
            <v>1.58</v>
          </cell>
        </row>
        <row r="1519">
          <cell r="A1519" t="str">
            <v>095405</v>
          </cell>
          <cell r="B1519" t="str">
            <v>REMOCAO DE CRUZETA DE MADEIRA</v>
          </cell>
          <cell r="C1519" t="str">
            <v>UN</v>
          </cell>
          <cell r="D1519">
            <v>11.67</v>
          </cell>
        </row>
        <row r="1520">
          <cell r="A1520" t="str">
            <v>095406</v>
          </cell>
          <cell r="B1520" t="str">
            <v>REMOCAO DE BUCHA DE PASSAGEM INTERNA/EXTERNA PARA A.T.</v>
          </cell>
          <cell r="C1520" t="str">
            <v>UN</v>
          </cell>
          <cell r="D1520">
            <v>3.2</v>
          </cell>
        </row>
        <row r="1521">
          <cell r="A1521" t="str">
            <v>095407</v>
          </cell>
          <cell r="B1521" t="str">
            <v>REMOCAO DE CHAPA DE FERRO PARA BUCHA DE PASSAGEM</v>
          </cell>
          <cell r="C1521" t="str">
            <v>UN</v>
          </cell>
          <cell r="D1521">
            <v>3.2</v>
          </cell>
        </row>
        <row r="1522">
          <cell r="A1522" t="str">
            <v>095408</v>
          </cell>
          <cell r="B1522" t="str">
            <v>REMOCAO DE VERGALHAO DE COBRE 3/8"</v>
          </cell>
          <cell r="C1522" t="str">
            <v>M</v>
          </cell>
          <cell r="D1522">
            <v>1.58</v>
          </cell>
        </row>
        <row r="1523">
          <cell r="A1523" t="str">
            <v>095409</v>
          </cell>
          <cell r="B1523" t="str">
            <v>REMOCAO DE TERMINAL OU CONECTOR P/ VERGALHAO DE COBRE</v>
          </cell>
          <cell r="C1523" t="str">
            <v>UN</v>
          </cell>
          <cell r="D1523">
            <v>0.7</v>
          </cell>
        </row>
        <row r="1524">
          <cell r="A1524" t="str">
            <v>095410</v>
          </cell>
          <cell r="B1524" t="str">
            <v>REMOCAO DE CHAVE SECCIONADORA TRIPOLAR</v>
          </cell>
          <cell r="C1524" t="str">
            <v>UN</v>
          </cell>
          <cell r="D1524">
            <v>23.35</v>
          </cell>
        </row>
        <row r="1525">
          <cell r="A1525" t="str">
            <v>095411</v>
          </cell>
          <cell r="B1525" t="str">
            <v>REMOCAO DE TRANSFORMADOR DE POTENCIAL</v>
          </cell>
          <cell r="C1525" t="str">
            <v>UN</v>
          </cell>
          <cell r="D1525">
            <v>5.22</v>
          </cell>
        </row>
        <row r="1526">
          <cell r="A1526" t="str">
            <v>095412</v>
          </cell>
          <cell r="B1526" t="str">
            <v>REMOCAO DE DISJUNTOR A OLEO - VOL NORMAL OU REDUZIDO</v>
          </cell>
          <cell r="C1526" t="str">
            <v>UN</v>
          </cell>
          <cell r="D1526">
            <v>39.22</v>
          </cell>
        </row>
        <row r="1527">
          <cell r="A1527" t="str">
            <v>095413</v>
          </cell>
          <cell r="B1527" t="str">
            <v>REMOCAO DE TRANSFORMADOR DE POTENCIA CLASSE 15KV</v>
          </cell>
          <cell r="C1527" t="str">
            <v>UN</v>
          </cell>
          <cell r="D1527">
            <v>68.42</v>
          </cell>
        </row>
        <row r="1528">
          <cell r="A1528" t="str">
            <v>095414</v>
          </cell>
          <cell r="B1528" t="str">
            <v>REMOCAO DE CHAVE FUSIVEL TIPO MATHEUS</v>
          </cell>
          <cell r="C1528" t="str">
            <v>UN</v>
          </cell>
          <cell r="D1528">
            <v>12.09</v>
          </cell>
        </row>
        <row r="1529">
          <cell r="A1529" t="str">
            <v>095415</v>
          </cell>
          <cell r="B1529" t="str">
            <v>REMOCAO DE SUPORTE DE TRANSFORMADOR EM POSTE</v>
          </cell>
          <cell r="C1529" t="str">
            <v>UN</v>
          </cell>
          <cell r="D1529">
            <v>5.77</v>
          </cell>
        </row>
        <row r="1530">
          <cell r="A1530" t="str">
            <v>095416</v>
          </cell>
          <cell r="B1530" t="str">
            <v>REMOCAO DE CABOS DE A.T. EM LINHA AEREA ATE 35MM2</v>
          </cell>
          <cell r="C1530" t="str">
            <v>M</v>
          </cell>
          <cell r="D1530">
            <v>5.83</v>
          </cell>
        </row>
        <row r="1531">
          <cell r="A1531" t="str">
            <v>095417</v>
          </cell>
          <cell r="B1531" t="str">
            <v>REMOCAO DE PARA-RAIOS TIPO CRISTAL VALVE CLASSE 15 KV</v>
          </cell>
          <cell r="C1531" t="str">
            <v>UN</v>
          </cell>
          <cell r="D1531">
            <v>17.510000000000002</v>
          </cell>
        </row>
        <row r="1532">
          <cell r="A1532" t="str">
            <v>095418</v>
          </cell>
          <cell r="B1532" t="str">
            <v>REMOCAO DE CONTATORES E RELES EM GERAL</v>
          </cell>
          <cell r="C1532" t="str">
            <v>UN</v>
          </cell>
          <cell r="D1532">
            <v>18.43</v>
          </cell>
        </row>
        <row r="1533">
          <cell r="A1533" t="str">
            <v>095419</v>
          </cell>
          <cell r="B1533" t="str">
            <v>REMOCAO DE MUFLA INTERNA UNIPOLAR/TRIPOLAR</v>
          </cell>
          <cell r="C1533" t="str">
            <v>UN</v>
          </cell>
          <cell r="D1533">
            <v>11.67</v>
          </cell>
        </row>
        <row r="1534">
          <cell r="A1534" t="str">
            <v>095420</v>
          </cell>
          <cell r="B1534" t="str">
            <v>REMOCAO DE BUCHA DE PASSAGEM PARA NEUTRO - 1 KV</v>
          </cell>
          <cell r="C1534" t="str">
            <v>UN</v>
          </cell>
          <cell r="D1534">
            <v>2.4</v>
          </cell>
        </row>
        <row r="1535">
          <cell r="A1535" t="str">
            <v>095421</v>
          </cell>
          <cell r="B1535" t="str">
            <v>REMOCAO DE OLEO ISOLANTE DE TRANSFORMADOR OU DISJUNTOR</v>
          </cell>
          <cell r="C1535" t="str">
            <v>L</v>
          </cell>
          <cell r="D1535">
            <v>0.13</v>
          </cell>
        </row>
        <row r="1536">
          <cell r="A1536" t="str">
            <v>095422</v>
          </cell>
          <cell r="B1536" t="str">
            <v>REMOCAO DE SELA PARA CRUZETA DE MADEIRA</v>
          </cell>
          <cell r="C1536" t="str">
            <v>UN</v>
          </cell>
          <cell r="D1536">
            <v>1.8</v>
          </cell>
        </row>
        <row r="1537">
          <cell r="A1537" t="str">
            <v>095423</v>
          </cell>
          <cell r="B1537" t="str">
            <v>REMOCAO DE FUSIVEL EM ALTA TENSAO TIPO "HH"</v>
          </cell>
          <cell r="C1537" t="str">
            <v>UN</v>
          </cell>
          <cell r="D1537">
            <v>4.03</v>
          </cell>
        </row>
        <row r="1538">
          <cell r="A1538" t="str">
            <v>095424</v>
          </cell>
          <cell r="B1538" t="str">
            <v>REMOCAO DE ELO FUSIVEL EM CHAVE TIPO MATHEUS</v>
          </cell>
          <cell r="C1538" t="str">
            <v>UN</v>
          </cell>
          <cell r="D1538">
            <v>2.4</v>
          </cell>
        </row>
        <row r="1539">
          <cell r="A1539" t="str">
            <v>095425</v>
          </cell>
          <cell r="B1539" t="str">
            <v>REMOCAO DE RELE OU BOBINA - DISJUNTOR DE A.T.</v>
          </cell>
          <cell r="C1539" t="str">
            <v>UN</v>
          </cell>
          <cell r="D1539">
            <v>3.54</v>
          </cell>
        </row>
        <row r="1540">
          <cell r="A1540" t="str">
            <v>095426</v>
          </cell>
          <cell r="B1540" t="str">
            <v>REMOCAO DE MUFLA EXTERNA UNIPOLAR / TRIPOLAR</v>
          </cell>
          <cell r="C1540" t="str">
            <v>UN</v>
          </cell>
          <cell r="D1540">
            <v>17.510000000000002</v>
          </cell>
        </row>
        <row r="1541">
          <cell r="A1541" t="str">
            <v>095427</v>
          </cell>
          <cell r="B1541" t="str">
            <v>REMOCAO DE MUFLA INTERNA UNIPOLAR / TRIPOLAR</v>
          </cell>
          <cell r="C1541" t="str">
            <v>UN</v>
          </cell>
          <cell r="D1541">
            <v>11.67</v>
          </cell>
        </row>
        <row r="1542">
          <cell r="A1542" t="str">
            <v>096000</v>
          </cell>
          <cell r="B1542" t="str">
            <v>RETIRADAS - ENTRADA E DISTRIBUICAO</v>
          </cell>
          <cell r="D1542" t="str">
            <v xml:space="preserve"> R$-   </v>
          </cell>
        </row>
        <row r="1543">
          <cell r="A1543" t="str">
            <v>096001</v>
          </cell>
          <cell r="B1543" t="str">
            <v>RETIRADA DE POSTE DE ENTRADA DE ENERGIA EM BAIXA TENSAO - GALVANIZ.</v>
          </cell>
          <cell r="C1543" t="str">
            <v>UN</v>
          </cell>
          <cell r="D1543">
            <v>32.24</v>
          </cell>
        </row>
        <row r="1544">
          <cell r="A1544" t="str">
            <v>096002</v>
          </cell>
          <cell r="B1544" t="str">
            <v>RETIRADA DE POSTE DE ENTRADA DE ENERGIA EM BAIXA TENSAO - CONCRETO</v>
          </cell>
          <cell r="C1544" t="str">
            <v>UN</v>
          </cell>
          <cell r="D1544">
            <v>40.28</v>
          </cell>
        </row>
        <row r="1545">
          <cell r="A1545" t="str">
            <v>096003</v>
          </cell>
          <cell r="B1545" t="str">
            <v>RETIRADA DE CAIXA DE ENTRADA DE ENERGIA EM BAIXA TENSAO</v>
          </cell>
          <cell r="C1545" t="str">
            <v>UN</v>
          </cell>
          <cell r="D1545">
            <v>36.270000000000003</v>
          </cell>
        </row>
        <row r="1546">
          <cell r="A1546" t="str">
            <v>096004</v>
          </cell>
          <cell r="B1546" t="str">
            <v>RETIRADA DE ARMACAO TIPO BRAQUETE</v>
          </cell>
          <cell r="C1546" t="str">
            <v>UN</v>
          </cell>
          <cell r="D1546">
            <v>4.03</v>
          </cell>
        </row>
        <row r="1547">
          <cell r="A1547" t="str">
            <v>096005</v>
          </cell>
          <cell r="B1547" t="str">
            <v>RETIRADA DE CABECOTE TIPO"TELESP"</v>
          </cell>
          <cell r="C1547" t="str">
            <v>UN</v>
          </cell>
          <cell r="D1547">
            <v>1.99</v>
          </cell>
        </row>
        <row r="1548">
          <cell r="A1548" t="str">
            <v>096008</v>
          </cell>
          <cell r="B1548" t="str">
            <v>RETIRADA DE CONDULETE</v>
          </cell>
          <cell r="C1548" t="str">
            <v>UN</v>
          </cell>
          <cell r="D1548">
            <v>4.03</v>
          </cell>
        </row>
        <row r="1549">
          <cell r="A1549" t="str">
            <v>096009</v>
          </cell>
          <cell r="B1549" t="str">
            <v>RETIRADA DE PERFILADOS</v>
          </cell>
          <cell r="C1549" t="str">
            <v>M</v>
          </cell>
          <cell r="D1549">
            <v>3.2</v>
          </cell>
        </row>
        <row r="1550">
          <cell r="A1550" t="str">
            <v>096012</v>
          </cell>
          <cell r="B1550" t="str">
            <v>RETIRADA DE ELETRODUTOS APARENTES - ATE 2"</v>
          </cell>
          <cell r="C1550" t="str">
            <v>M</v>
          </cell>
          <cell r="D1550">
            <v>1.99</v>
          </cell>
        </row>
        <row r="1551">
          <cell r="A1551" t="str">
            <v>096013</v>
          </cell>
          <cell r="B1551" t="str">
            <v>RETIRADA DE ELETRODUTOS APARENTES - ACIMA DE 2"</v>
          </cell>
          <cell r="C1551" t="str">
            <v>M</v>
          </cell>
          <cell r="D1551">
            <v>4.03</v>
          </cell>
        </row>
        <row r="1552">
          <cell r="A1552" t="str">
            <v>096014</v>
          </cell>
          <cell r="B1552" t="str">
            <v>RETIRADA DE FIO EMBUTIDO - ATE 16MM2</v>
          </cell>
          <cell r="C1552" t="str">
            <v>M</v>
          </cell>
          <cell r="D1552">
            <v>0.36</v>
          </cell>
        </row>
        <row r="1553">
          <cell r="A1553" t="str">
            <v>096015</v>
          </cell>
          <cell r="B1553" t="str">
            <v>RETIRADA DE CABO EMBUTIDO - ACIMA DE 16MM2</v>
          </cell>
          <cell r="C1553" t="str">
            <v>M</v>
          </cell>
          <cell r="D1553">
            <v>0.77</v>
          </cell>
        </row>
        <row r="1554">
          <cell r="A1554" t="str">
            <v>096016</v>
          </cell>
          <cell r="B1554" t="str">
            <v>RETIRADA DE FIO APARENTE - ATE 16MM2</v>
          </cell>
          <cell r="C1554" t="str">
            <v>M</v>
          </cell>
          <cell r="D1554">
            <v>0.45</v>
          </cell>
        </row>
        <row r="1555">
          <cell r="A1555" t="str">
            <v>096017</v>
          </cell>
          <cell r="B1555" t="str">
            <v>RETIRADA DE CABO APARENTE - ACIMA DE 16MM2</v>
          </cell>
          <cell r="C1555" t="str">
            <v>M</v>
          </cell>
          <cell r="D1555">
            <v>0.93</v>
          </cell>
        </row>
        <row r="1556">
          <cell r="A1556" t="str">
            <v>096018</v>
          </cell>
          <cell r="B1556" t="str">
            <v>RETIRADA DE TERMINAIS OU CONECTORES DE PRESSAO PARA CABOS</v>
          </cell>
          <cell r="C1556" t="str">
            <v>UN</v>
          </cell>
          <cell r="D1556">
            <v>1.58</v>
          </cell>
        </row>
        <row r="1557">
          <cell r="A1557" t="str">
            <v>096020</v>
          </cell>
          <cell r="B1557" t="str">
            <v>RETIRADA DE SUPORTE-ISOLADOR TIPO ROLDANA</v>
          </cell>
          <cell r="C1557" t="str">
            <v>UN</v>
          </cell>
          <cell r="D1557">
            <v>1.58</v>
          </cell>
        </row>
        <row r="1558">
          <cell r="A1558" t="str">
            <v>096100</v>
          </cell>
          <cell r="B1558" t="str">
            <v>RETIRADAS - CAIXAS E QUADROS</v>
          </cell>
          <cell r="D1558" t="str">
            <v xml:space="preserve"> R$-   </v>
          </cell>
        </row>
        <row r="1559">
          <cell r="A1559" t="str">
            <v>096110</v>
          </cell>
          <cell r="B1559" t="str">
            <v>RETIRADA DE BARRAMENTOS EM QUADROS ELETRICOS</v>
          </cell>
          <cell r="C1559" t="str">
            <v>M</v>
          </cell>
          <cell r="D1559">
            <v>6.43</v>
          </cell>
        </row>
        <row r="1560">
          <cell r="A1560" t="str">
            <v>096111</v>
          </cell>
          <cell r="B1560" t="str">
            <v>RETIRADA DE ISOLADORES EM QUADROS ELETRICOS</v>
          </cell>
          <cell r="C1560" t="str">
            <v>UN</v>
          </cell>
          <cell r="D1560">
            <v>1.58</v>
          </cell>
        </row>
        <row r="1561">
          <cell r="A1561" t="str">
            <v>096115</v>
          </cell>
          <cell r="B1561" t="str">
            <v>RETIRADA DE DISJUNTOR AUTOMATICO UNIPOLAR ATE 50A</v>
          </cell>
          <cell r="C1561" t="str">
            <v>UN</v>
          </cell>
          <cell r="D1561">
            <v>2.4</v>
          </cell>
        </row>
        <row r="1562">
          <cell r="A1562" t="str">
            <v>096116</v>
          </cell>
          <cell r="B1562" t="str">
            <v>RETIRADA DE DISJUNTOR AUTOMATICO BIPOLAR ATE 50A</v>
          </cell>
          <cell r="C1562" t="str">
            <v>UN</v>
          </cell>
          <cell r="D1562">
            <v>5.61</v>
          </cell>
        </row>
        <row r="1563">
          <cell r="A1563" t="str">
            <v>096117</v>
          </cell>
          <cell r="B1563" t="str">
            <v>RETIRADA DE DISJUNTOR AUTOMATICO TRIPOLAR ATE 50A</v>
          </cell>
          <cell r="C1563" t="str">
            <v>UN</v>
          </cell>
          <cell r="D1563">
            <v>10.46</v>
          </cell>
        </row>
        <row r="1564">
          <cell r="A1564" t="str">
            <v>096125</v>
          </cell>
          <cell r="B1564" t="str">
            <v>RETIRADA DE CAIXA PARA FUSIVEL OU TOMADA,INSTALADA EM PERFILADOS</v>
          </cell>
          <cell r="C1564" t="str">
            <v>UN</v>
          </cell>
          <cell r="D1564">
            <v>4.03</v>
          </cell>
        </row>
        <row r="1565">
          <cell r="A1565" t="str">
            <v>096126</v>
          </cell>
          <cell r="B1565" t="str">
            <v>RETIRADA DE QUADRO DE DISTRIBUICAO OU CAIXA DE PASSAGEM</v>
          </cell>
          <cell r="C1565" t="str">
            <v>M2</v>
          </cell>
          <cell r="D1565">
            <v>16.12</v>
          </cell>
        </row>
        <row r="1566">
          <cell r="A1566" t="str">
            <v>096130</v>
          </cell>
          <cell r="B1566" t="str">
            <v>RETIRADA DE FECHADURA DE QUADRO DE DISTRIBUICAO OU CAIXA DE PASSAGEM</v>
          </cell>
          <cell r="C1566" t="str">
            <v>UN</v>
          </cell>
          <cell r="D1566">
            <v>1.58</v>
          </cell>
        </row>
        <row r="1567">
          <cell r="A1567" t="str">
            <v>096132</v>
          </cell>
          <cell r="B1567" t="str">
            <v>RETIRADA DE DISJUNTOR AUTOMATICO TIPO "QUICK-LAG"</v>
          </cell>
          <cell r="C1567" t="str">
            <v>UN</v>
          </cell>
          <cell r="D1567">
            <v>2.4</v>
          </cell>
        </row>
        <row r="1568">
          <cell r="A1568" t="str">
            <v>096134</v>
          </cell>
          <cell r="B1568" t="str">
            <v>RETIRADA DE BASE EM CHAPA DE FERRO,PARA DISJUNTOR TIPO"QUICK-LAG"</v>
          </cell>
          <cell r="C1568" t="str">
            <v>UN</v>
          </cell>
          <cell r="D1568">
            <v>1.99</v>
          </cell>
        </row>
        <row r="1569">
          <cell r="A1569" t="str">
            <v>096135</v>
          </cell>
          <cell r="B1569" t="str">
            <v>RETIRADA DE CAPACITOR PARA CORRECAO DE FATOR DE POTENCIA</v>
          </cell>
          <cell r="C1569" t="str">
            <v>UN</v>
          </cell>
          <cell r="D1569">
            <v>110.69</v>
          </cell>
        </row>
        <row r="1570">
          <cell r="A1570" t="str">
            <v>096137</v>
          </cell>
          <cell r="B1570" t="str">
            <v>RETIRADA DE CHAVE SECCIONADORA OU BASE P/ FUSIVEIS TP NH UNIPOLAR</v>
          </cell>
          <cell r="C1570" t="str">
            <v>UN</v>
          </cell>
          <cell r="D1570">
            <v>4.03</v>
          </cell>
        </row>
        <row r="1571">
          <cell r="A1571" t="str">
            <v>096138</v>
          </cell>
          <cell r="B1571" t="str">
            <v>RETIRADA DE CHAVE SECCIONADORA OU BASE P/ FUSIVEIS TIPO NH TRIPOLAR</v>
          </cell>
          <cell r="C1571" t="str">
            <v>UN</v>
          </cell>
          <cell r="D1571">
            <v>6.02</v>
          </cell>
        </row>
        <row r="1572">
          <cell r="A1572" t="str">
            <v>096139</v>
          </cell>
          <cell r="B1572" t="str">
            <v>RETIRADA DE BASE P/ FUSIVEIS TIPO DIAZED</v>
          </cell>
          <cell r="C1572" t="str">
            <v>UN</v>
          </cell>
          <cell r="D1572">
            <v>1.99</v>
          </cell>
        </row>
        <row r="1573">
          <cell r="A1573" t="str">
            <v>096140</v>
          </cell>
          <cell r="B1573" t="str">
            <v>RETIRADA DE BARRAMENTO DE COBRE</v>
          </cell>
          <cell r="C1573" t="str">
            <v>UN</v>
          </cell>
          <cell r="D1573">
            <v>4.03</v>
          </cell>
        </row>
        <row r="1574">
          <cell r="A1574" t="str">
            <v>096200</v>
          </cell>
          <cell r="B1574" t="str">
            <v>RETIRADAS - PONTOS E APARELHOS</v>
          </cell>
          <cell r="D1574" t="str">
            <v xml:space="preserve"> R$-   </v>
          </cell>
        </row>
        <row r="1575">
          <cell r="A1575" t="str">
            <v>096201</v>
          </cell>
          <cell r="B1575" t="str">
            <v>RETIRADA DE SOQUETES EM LUMINARIAS</v>
          </cell>
          <cell r="C1575" t="str">
            <v>UN</v>
          </cell>
          <cell r="D1575">
            <v>1.99</v>
          </cell>
        </row>
        <row r="1576">
          <cell r="A1576" t="str">
            <v>096202</v>
          </cell>
          <cell r="B1576" t="str">
            <v>RETIRADA DE REATOR EM LUMINARIA FLUORESCENTE</v>
          </cell>
          <cell r="C1576" t="str">
            <v>UN</v>
          </cell>
          <cell r="D1576">
            <v>0.77</v>
          </cell>
        </row>
        <row r="1577">
          <cell r="A1577" t="str">
            <v>096203</v>
          </cell>
          <cell r="B1577" t="str">
            <v>RETIRADA DE LAMPADA INCANDESCENTE OU FLUORESCENTE</v>
          </cell>
          <cell r="C1577" t="str">
            <v>UN</v>
          </cell>
          <cell r="D1577">
            <v>0.34</v>
          </cell>
        </row>
        <row r="1578">
          <cell r="A1578" t="str">
            <v>096204</v>
          </cell>
          <cell r="B1578" t="str">
            <v>RETIRADA DE LAMPADA VAPOR DE MERCURIO,SODIO OU MISTA</v>
          </cell>
          <cell r="C1578" t="str">
            <v>UN</v>
          </cell>
          <cell r="D1578">
            <v>2.4</v>
          </cell>
        </row>
        <row r="1579">
          <cell r="A1579" t="str">
            <v>096205</v>
          </cell>
          <cell r="B1579" t="str">
            <v>RETIRADA DE PLACA DIFUSORA PARA LAMPADA FLUORESCENTE</v>
          </cell>
          <cell r="C1579" t="str">
            <v>UN</v>
          </cell>
          <cell r="D1579">
            <v>0.34</v>
          </cell>
        </row>
        <row r="1580">
          <cell r="A1580" t="str">
            <v>096210</v>
          </cell>
          <cell r="B1580" t="str">
            <v>RETIRADA DE LUMINARIA INTERNA PARA LAMPADA INCANDESCENTE</v>
          </cell>
          <cell r="C1580" t="str">
            <v>UN</v>
          </cell>
          <cell r="D1580">
            <v>3.2</v>
          </cell>
        </row>
        <row r="1581">
          <cell r="A1581" t="str">
            <v>096211</v>
          </cell>
          <cell r="B1581" t="str">
            <v>RETIRADA DE LUMINARIA INTERNA PARA LAMPADA FLUORESCENTE</v>
          </cell>
          <cell r="C1581" t="str">
            <v>UN</v>
          </cell>
          <cell r="D1581">
            <v>6.02</v>
          </cell>
        </row>
        <row r="1582">
          <cell r="A1582" t="str">
            <v>096212</v>
          </cell>
          <cell r="B1582" t="str">
            <v>RETIRADA DE LUMINARIA EXTERNA INSTALADA EM POSTE</v>
          </cell>
          <cell r="C1582" t="str">
            <v>UN</v>
          </cell>
          <cell r="D1582">
            <v>12.09</v>
          </cell>
        </row>
        <row r="1583">
          <cell r="A1583" t="str">
            <v>096213</v>
          </cell>
          <cell r="B1583" t="str">
            <v>RETIRADA DE LUMINARIA EXTERNA INSTALADA EM BRACO DE FERRO</v>
          </cell>
          <cell r="C1583" t="str">
            <v>UN</v>
          </cell>
          <cell r="D1583">
            <v>12.09</v>
          </cell>
        </row>
        <row r="1584">
          <cell r="A1584" t="str">
            <v>096214</v>
          </cell>
          <cell r="B1584" t="str">
            <v>RETIRADA DE LUMINARIA A PROVA DE TEMPO,GASES E VAPOR</v>
          </cell>
          <cell r="C1584" t="str">
            <v>UN</v>
          </cell>
          <cell r="D1584">
            <v>4.03</v>
          </cell>
        </row>
        <row r="1585">
          <cell r="A1585" t="str">
            <v>096218</v>
          </cell>
          <cell r="B1585" t="str">
            <v>RETIRADA DE PROJETOR DE FACHADA</v>
          </cell>
          <cell r="C1585" t="str">
            <v>UN</v>
          </cell>
          <cell r="D1585">
            <v>12.09</v>
          </cell>
        </row>
        <row r="1586">
          <cell r="A1586" t="str">
            <v>096219</v>
          </cell>
          <cell r="B1586" t="str">
            <v>RETIRADA DE PROJETOR DE JARDIM</v>
          </cell>
          <cell r="C1586" t="str">
            <v>UN</v>
          </cell>
          <cell r="D1586">
            <v>8.06</v>
          </cell>
        </row>
        <row r="1587">
          <cell r="A1587" t="str">
            <v>096225</v>
          </cell>
          <cell r="B1587" t="str">
            <v>RETIRADA DE BRACO DE LUMINARIA</v>
          </cell>
          <cell r="C1587" t="str">
            <v>UN</v>
          </cell>
          <cell r="D1587">
            <v>8.06</v>
          </cell>
        </row>
        <row r="1588">
          <cell r="A1588" t="str">
            <v>096300</v>
          </cell>
          <cell r="B1588" t="str">
            <v>RETIRADAS - PARA-RAIOS E OUTROS</v>
          </cell>
          <cell r="D1588" t="str">
            <v xml:space="preserve"> R$-   </v>
          </cell>
        </row>
        <row r="1589">
          <cell r="A1589" t="str">
            <v>096314</v>
          </cell>
          <cell r="B1589" t="str">
            <v>RETIRADA DE CORDOALHA DE COBRE NU</v>
          </cell>
          <cell r="C1589" t="str">
            <v>M</v>
          </cell>
          <cell r="D1589">
            <v>1.58</v>
          </cell>
        </row>
        <row r="1590">
          <cell r="A1590" t="str">
            <v>096315</v>
          </cell>
          <cell r="B1590" t="str">
            <v>RETIRADA DE CORDOALHA DE COBRE NU PARA ATERRAMENTO</v>
          </cell>
          <cell r="C1590" t="str">
            <v>M</v>
          </cell>
          <cell r="D1590">
            <v>1.99</v>
          </cell>
        </row>
        <row r="1591">
          <cell r="A1591" t="str">
            <v>096316</v>
          </cell>
          <cell r="B1591" t="str">
            <v>RETIRADA DE CONECTOR TIPO "SPLIT-BOLT"</v>
          </cell>
          <cell r="C1591" t="str">
            <v>UN</v>
          </cell>
          <cell r="D1591">
            <v>1.58</v>
          </cell>
        </row>
        <row r="1592">
          <cell r="A1592" t="str">
            <v>096360</v>
          </cell>
          <cell r="B1592" t="str">
            <v>RETIRADA DE POSTE DE FERRO,INCLUSIVE BASE DE FIXACAO</v>
          </cell>
          <cell r="C1592" t="str">
            <v>UN</v>
          </cell>
          <cell r="D1592">
            <v>40.28</v>
          </cell>
        </row>
        <row r="1593">
          <cell r="A1593" t="str">
            <v>096361</v>
          </cell>
          <cell r="B1593" t="str">
            <v>RETIRADA DE POSTE DE FERRO ENGASTADO NO SOLO</v>
          </cell>
          <cell r="C1593" t="str">
            <v>UN</v>
          </cell>
          <cell r="D1593">
            <v>64.48</v>
          </cell>
        </row>
        <row r="1594">
          <cell r="A1594" t="str">
            <v>096362</v>
          </cell>
          <cell r="B1594" t="str">
            <v>RETIRADA DE POSTE DE CONCRETO EM REDE DE ENERGIA</v>
          </cell>
          <cell r="C1594" t="str">
            <v>UN</v>
          </cell>
          <cell r="D1594">
            <v>94.55</v>
          </cell>
        </row>
        <row r="1595">
          <cell r="A1595" t="str">
            <v>096400</v>
          </cell>
          <cell r="B1595" t="str">
            <v>RETIRADAS - CABINE PRIMARIA</v>
          </cell>
          <cell r="D1595" t="str">
            <v xml:space="preserve"> R$-   </v>
          </cell>
        </row>
        <row r="1596">
          <cell r="A1596" t="str">
            <v>096401</v>
          </cell>
          <cell r="B1596" t="str">
            <v>RETIRADA DE ISOLADOR TP DISCO INCLUSIVE GANCHO DE SUSTENTACAO</v>
          </cell>
          <cell r="C1596" t="str">
            <v>UN</v>
          </cell>
          <cell r="D1596">
            <v>8.06</v>
          </cell>
        </row>
        <row r="1597">
          <cell r="A1597" t="str">
            <v>096402</v>
          </cell>
          <cell r="B1597" t="str">
            <v>RETIRADA DE ISOLADOR TP CASTANHA INCLUSIVE GANCHO DE SUSTENTACAO</v>
          </cell>
          <cell r="C1597" t="str">
            <v>UN</v>
          </cell>
          <cell r="D1597">
            <v>0.34</v>
          </cell>
        </row>
        <row r="1598">
          <cell r="A1598" t="str">
            <v>096403</v>
          </cell>
          <cell r="B1598" t="str">
            <v>RETIRADA DE ISOLADOR TP PINO A.T. INCLUSIVE PINO</v>
          </cell>
          <cell r="C1598" t="str">
            <v>UN</v>
          </cell>
          <cell r="D1598">
            <v>1.99</v>
          </cell>
        </row>
        <row r="1599">
          <cell r="A1599" t="str">
            <v>096404</v>
          </cell>
          <cell r="B1599" t="str">
            <v>RETIRADA DR ISOLADOR TIPO PEDESTAL PARA A.T.</v>
          </cell>
          <cell r="C1599" t="str">
            <v>UN</v>
          </cell>
          <cell r="D1599">
            <v>1.58</v>
          </cell>
        </row>
        <row r="1600">
          <cell r="A1600" t="str">
            <v>096405</v>
          </cell>
          <cell r="B1600" t="str">
            <v>RETIRADA DE CRUZETA DE MADEIRA</v>
          </cell>
          <cell r="C1600" t="str">
            <v>UN</v>
          </cell>
          <cell r="D1600">
            <v>17.510000000000002</v>
          </cell>
        </row>
        <row r="1601">
          <cell r="A1601" t="str">
            <v>096406</v>
          </cell>
          <cell r="B1601" t="str">
            <v>RETIRADA DE BUCHA DE PASSAGEM INTERNA/EXTERNA PARA A.T.</v>
          </cell>
          <cell r="C1601" t="str">
            <v>UN</v>
          </cell>
          <cell r="D1601">
            <v>3.2</v>
          </cell>
        </row>
        <row r="1602">
          <cell r="A1602" t="str">
            <v>096407</v>
          </cell>
          <cell r="B1602" t="str">
            <v>RETIRADA DE CHAPA DE FERRO PARA BUCHA DE PASSAGEM</v>
          </cell>
          <cell r="C1602" t="str">
            <v>UN</v>
          </cell>
          <cell r="D1602">
            <v>3.2</v>
          </cell>
        </row>
        <row r="1603">
          <cell r="A1603" t="str">
            <v>096408</v>
          </cell>
          <cell r="B1603" t="str">
            <v>RETIRADA DE VERGALHAO DE COBRE 3/8"</v>
          </cell>
          <cell r="C1603" t="str">
            <v>M</v>
          </cell>
          <cell r="D1603">
            <v>1.58</v>
          </cell>
        </row>
        <row r="1604">
          <cell r="A1604" t="str">
            <v>096409</v>
          </cell>
          <cell r="B1604" t="str">
            <v>RETIRADA DE TERMINAL OU CONECTOR PARA VERGALHAO DE COBRE</v>
          </cell>
          <cell r="C1604" t="str">
            <v>UN</v>
          </cell>
          <cell r="D1604">
            <v>0.7</v>
          </cell>
        </row>
        <row r="1605">
          <cell r="A1605" t="str">
            <v>096410</v>
          </cell>
          <cell r="B1605" t="str">
            <v>RETIRADA DE CHAVE SECCIONADORA TRIPOLAR CLASSE 15 K.V.</v>
          </cell>
          <cell r="C1605" t="str">
            <v>UN</v>
          </cell>
          <cell r="D1605">
            <v>23.35</v>
          </cell>
        </row>
        <row r="1606">
          <cell r="A1606" t="str">
            <v>096411</v>
          </cell>
          <cell r="B1606" t="str">
            <v>RETIRADA DE TRANSFORMADOR DE POTENCIAL</v>
          </cell>
          <cell r="C1606" t="str">
            <v>UN</v>
          </cell>
          <cell r="D1606">
            <v>5.22</v>
          </cell>
        </row>
        <row r="1607">
          <cell r="A1607" t="str">
            <v>096412</v>
          </cell>
          <cell r="B1607" t="str">
            <v>RETIRADA DE DISJUNTOR A.T. DE VOL. NORMAL OU REDUZIDO DE OLEO</v>
          </cell>
          <cell r="C1607" t="str">
            <v>UN</v>
          </cell>
          <cell r="D1607">
            <v>39.22</v>
          </cell>
        </row>
        <row r="1608">
          <cell r="A1608" t="str">
            <v>096413</v>
          </cell>
          <cell r="B1608" t="str">
            <v>RETIRADA DE TRANSFORMADOR DE POTENCIA CLASSE 15 KV</v>
          </cell>
          <cell r="C1608" t="str">
            <v>UN</v>
          </cell>
          <cell r="D1608">
            <v>68.42</v>
          </cell>
        </row>
        <row r="1609">
          <cell r="A1609" t="str">
            <v>096414</v>
          </cell>
          <cell r="B1609" t="str">
            <v>RETIRADA DE CHAVE FUSIVEL TIPO MATHEUS</v>
          </cell>
          <cell r="C1609" t="str">
            <v>UN</v>
          </cell>
          <cell r="D1609">
            <v>12.09</v>
          </cell>
        </row>
        <row r="1610">
          <cell r="A1610" t="str">
            <v>096415</v>
          </cell>
          <cell r="B1610" t="str">
            <v>RETIRADA DE SUPORTE DE TRANSFORMADOR EM POSTE</v>
          </cell>
          <cell r="C1610" t="str">
            <v>UN</v>
          </cell>
          <cell r="D1610">
            <v>5.77</v>
          </cell>
        </row>
        <row r="1611">
          <cell r="A1611" t="str">
            <v>096416</v>
          </cell>
          <cell r="B1611" t="str">
            <v>RETIRADA DE CABO DE A.T. EM LINHA AEREA ATE 35MM2</v>
          </cell>
          <cell r="C1611" t="str">
            <v>M</v>
          </cell>
          <cell r="D1611">
            <v>1.19</v>
          </cell>
        </row>
        <row r="1612">
          <cell r="A1612" t="str">
            <v>096417</v>
          </cell>
          <cell r="B1612" t="str">
            <v>RETIRADA DE PARA-RAIO TIPO CRISTAL VALVE 15KV</v>
          </cell>
          <cell r="C1612" t="str">
            <v>UN</v>
          </cell>
          <cell r="D1612">
            <v>15.66</v>
          </cell>
        </row>
        <row r="1613">
          <cell r="A1613" t="str">
            <v>096418</v>
          </cell>
          <cell r="B1613" t="str">
            <v>RETIRADA DE CONTATORES E RELES EM GERAL</v>
          </cell>
          <cell r="C1613" t="str">
            <v>UN</v>
          </cell>
          <cell r="D1613">
            <v>28.05</v>
          </cell>
        </row>
        <row r="1614">
          <cell r="A1614" t="str">
            <v>096423</v>
          </cell>
          <cell r="B1614" t="str">
            <v>RETIRADA DE FUSIVEL EM ALTA TENSAO TIPO "HH"</v>
          </cell>
          <cell r="C1614" t="str">
            <v>UN</v>
          </cell>
          <cell r="D1614">
            <v>4.03</v>
          </cell>
        </row>
        <row r="1615">
          <cell r="A1615" t="str">
            <v>096424</v>
          </cell>
          <cell r="B1615" t="str">
            <v>RETIRADA DE ELO FUSIVEL EM CHAVE TIPO MATHEUS</v>
          </cell>
          <cell r="C1615" t="str">
            <v>UN</v>
          </cell>
          <cell r="D1615">
            <v>2.4</v>
          </cell>
        </row>
        <row r="1616">
          <cell r="A1616" t="str">
            <v>097000</v>
          </cell>
          <cell r="B1616" t="str">
            <v>RECOLOCACOES - ENTRADA E DISTRIBUICAO</v>
          </cell>
          <cell r="D1616" t="str">
            <v xml:space="preserve"> R$-   </v>
          </cell>
        </row>
        <row r="1617">
          <cell r="A1617" t="str">
            <v>097001</v>
          </cell>
          <cell r="B1617" t="str">
            <v>RECOLOCACAO DE POSTE DE ENTRADA DE ENERGIA EM BAIXA TENSAO - GALVAN.</v>
          </cell>
          <cell r="C1617" t="str">
            <v>UN</v>
          </cell>
          <cell r="D1617">
            <v>78.45</v>
          </cell>
        </row>
        <row r="1618">
          <cell r="A1618" t="str">
            <v>097002</v>
          </cell>
          <cell r="B1618" t="str">
            <v>RECOLOCACAO DE POSTE DE ENTRADA DE ENERGIA EM BAIXA TENSAO - CONCR.</v>
          </cell>
          <cell r="C1618" t="str">
            <v>UN</v>
          </cell>
          <cell r="D1618">
            <v>101.81</v>
          </cell>
        </row>
        <row r="1619">
          <cell r="A1619" t="str">
            <v>097003</v>
          </cell>
          <cell r="B1619" t="str">
            <v>RECOLOCACAO DE CAIXA DE ENTRADA DE ENERGIA EM BAIXA TENSAO</v>
          </cell>
          <cell r="C1619" t="str">
            <v>UN</v>
          </cell>
          <cell r="D1619">
            <v>40.28</v>
          </cell>
        </row>
        <row r="1620">
          <cell r="A1620" t="str">
            <v>097004</v>
          </cell>
          <cell r="B1620" t="str">
            <v>RECOLOCACAO DE ARMACAO TIPO BRAQUETE</v>
          </cell>
          <cell r="C1620" t="str">
            <v>UN</v>
          </cell>
          <cell r="D1620">
            <v>3.2</v>
          </cell>
        </row>
        <row r="1621">
          <cell r="A1621" t="str">
            <v>097005</v>
          </cell>
          <cell r="B1621" t="str">
            <v>RECOLOCACAO DE CABECOTE TIPO"TELESP"</v>
          </cell>
          <cell r="C1621" t="str">
            <v>UN</v>
          </cell>
          <cell r="D1621">
            <v>3.2</v>
          </cell>
        </row>
        <row r="1622">
          <cell r="A1622" t="str">
            <v>097008</v>
          </cell>
          <cell r="B1622" t="str">
            <v>RECOLOCACAO DE CONDULETE</v>
          </cell>
          <cell r="C1622" t="str">
            <v>UN</v>
          </cell>
          <cell r="D1622">
            <v>4.03</v>
          </cell>
        </row>
        <row r="1623">
          <cell r="A1623" t="str">
            <v>097009</v>
          </cell>
          <cell r="B1623" t="str">
            <v>RECOLOCACAO DE PERFILADOS</v>
          </cell>
          <cell r="C1623" t="str">
            <v>M</v>
          </cell>
          <cell r="D1623">
            <v>4.03</v>
          </cell>
        </row>
        <row r="1624">
          <cell r="A1624" t="str">
            <v>097012</v>
          </cell>
          <cell r="B1624" t="str">
            <v>RECOLOCACAO DE ELETRODUTOS APARENTES - ATE 2"</v>
          </cell>
          <cell r="C1624" t="str">
            <v>M</v>
          </cell>
          <cell r="D1624">
            <v>2.4</v>
          </cell>
        </row>
        <row r="1625">
          <cell r="A1625" t="str">
            <v>097013</v>
          </cell>
          <cell r="B1625" t="str">
            <v>RECOLOCACAO DE ELETRODUTOS APARENTES - ACIMA DE 2"</v>
          </cell>
          <cell r="C1625" t="str">
            <v>M</v>
          </cell>
          <cell r="D1625">
            <v>4.8</v>
          </cell>
        </row>
        <row r="1626">
          <cell r="A1626" t="str">
            <v>097014</v>
          </cell>
          <cell r="B1626" t="str">
            <v>RECOLOCACAO DE FIO EMBUTIDO - ATE 16MM2</v>
          </cell>
          <cell r="C1626" t="str">
            <v>M</v>
          </cell>
          <cell r="D1626">
            <v>0.36</v>
          </cell>
        </row>
        <row r="1627">
          <cell r="A1627" t="str">
            <v>097015</v>
          </cell>
          <cell r="B1627" t="str">
            <v>RECOLOCACAO DE CABO EMBUTIDO - ACIMA DE 16MM2</v>
          </cell>
          <cell r="C1627" t="str">
            <v>M</v>
          </cell>
          <cell r="D1627">
            <v>5.61</v>
          </cell>
        </row>
        <row r="1628">
          <cell r="A1628" t="str">
            <v>097016</v>
          </cell>
          <cell r="B1628" t="str">
            <v>RECOLOCACAO DE FIO APARENTE - ATE 16MM2</v>
          </cell>
          <cell r="C1628" t="str">
            <v>M</v>
          </cell>
          <cell r="D1628">
            <v>0.2</v>
          </cell>
        </row>
        <row r="1629">
          <cell r="A1629" t="str">
            <v>097017</v>
          </cell>
          <cell r="B1629" t="str">
            <v>RECOLOCACAO DE CABO APARENTE - ACIMA DE 16MM2</v>
          </cell>
          <cell r="C1629" t="str">
            <v>M</v>
          </cell>
          <cell r="D1629">
            <v>2.4</v>
          </cell>
        </row>
        <row r="1630">
          <cell r="A1630" t="str">
            <v>097018</v>
          </cell>
          <cell r="B1630" t="str">
            <v>RECOLOCACAO DE TERMINAIS OU CONECTORES DE PRESSAO PARA CABOS</v>
          </cell>
          <cell r="C1630" t="str">
            <v>UN</v>
          </cell>
          <cell r="D1630">
            <v>3.2</v>
          </cell>
        </row>
        <row r="1631">
          <cell r="A1631" t="str">
            <v>097020</v>
          </cell>
          <cell r="B1631" t="str">
            <v>RECOLOCACAO DE SUPORTE-ISOLADOR TIPO ROLDANA</v>
          </cell>
          <cell r="C1631" t="str">
            <v>UN</v>
          </cell>
          <cell r="D1631">
            <v>2.4</v>
          </cell>
        </row>
        <row r="1632">
          <cell r="A1632" t="str">
            <v>097100</v>
          </cell>
          <cell r="B1632" t="str">
            <v>RECOLOCACOES - CAIXAS E QUADROS</v>
          </cell>
          <cell r="D1632" t="str">
            <v xml:space="preserve"> R$-   </v>
          </cell>
        </row>
        <row r="1633">
          <cell r="A1633" t="str">
            <v>097110</v>
          </cell>
          <cell r="B1633" t="str">
            <v>RECOLOCACAO DE BARRAMENTOS EM QUADROS ELETRICOS</v>
          </cell>
          <cell r="C1633" t="str">
            <v>M</v>
          </cell>
          <cell r="D1633">
            <v>8.06</v>
          </cell>
        </row>
        <row r="1634">
          <cell r="A1634" t="str">
            <v>097111</v>
          </cell>
          <cell r="B1634" t="str">
            <v>RECOLOCACAO DE ISOLADORES EM QUADROS ELETRICOS</v>
          </cell>
          <cell r="C1634" t="str">
            <v>UN</v>
          </cell>
          <cell r="D1634">
            <v>1.99</v>
          </cell>
        </row>
        <row r="1635">
          <cell r="A1635" t="str">
            <v>097115</v>
          </cell>
          <cell r="B1635" t="str">
            <v>RECOLOCACAO DE DISJUNTOR AUTOMATICO UNIPOLAR ATE 50A</v>
          </cell>
          <cell r="C1635" t="str">
            <v>UN</v>
          </cell>
          <cell r="D1635">
            <v>4.03</v>
          </cell>
        </row>
        <row r="1636">
          <cell r="A1636" t="str">
            <v>097116</v>
          </cell>
          <cell r="B1636" t="str">
            <v>RECOLOCACAO DE DISJUNTOR AUTOMATICO BIPOLAR ATE 50A</v>
          </cell>
          <cell r="C1636" t="str">
            <v>UN</v>
          </cell>
          <cell r="D1636">
            <v>6.43</v>
          </cell>
        </row>
        <row r="1637">
          <cell r="A1637" t="str">
            <v>097117</v>
          </cell>
          <cell r="B1637" t="str">
            <v>RECOLOCACAO DE DISJUNTOR AUTOMATICO TRIPOLAR ATE 50A</v>
          </cell>
          <cell r="C1637" t="str">
            <v>UN</v>
          </cell>
          <cell r="D1637">
            <v>12.09</v>
          </cell>
        </row>
        <row r="1638">
          <cell r="A1638" t="str">
            <v>097125</v>
          </cell>
          <cell r="B1638" t="str">
            <v>RECOLOCACAO DE CAIXA PARA FUSIVEL OU TOMADA,INSTALADA EM PERFILADOS</v>
          </cell>
          <cell r="C1638" t="str">
            <v>UN</v>
          </cell>
          <cell r="D1638">
            <v>4.03</v>
          </cell>
        </row>
        <row r="1639">
          <cell r="A1639" t="str">
            <v>097126</v>
          </cell>
          <cell r="B1639" t="str">
            <v>RECOLOCACAO DE QUADRO DE DISTRIBUICAO OU CAIXA DE PASSAGEM</v>
          </cell>
          <cell r="C1639" t="str">
            <v>M2</v>
          </cell>
          <cell r="D1639">
            <v>50.01</v>
          </cell>
        </row>
        <row r="1640">
          <cell r="A1640" t="str">
            <v>097130</v>
          </cell>
          <cell r="B1640" t="str">
            <v>RECOL. DE FECHADURA DE QUADRO DE DISTRIB. OU CX DE PASSAGEM</v>
          </cell>
          <cell r="C1640" t="str">
            <v>UN</v>
          </cell>
          <cell r="D1640">
            <v>1.99</v>
          </cell>
        </row>
        <row r="1641">
          <cell r="A1641" t="str">
            <v>097132</v>
          </cell>
          <cell r="B1641" t="str">
            <v>RECOLOCACAO DE DISJUNTOR AUTOMATICO TIPO "QUICK-LAG"</v>
          </cell>
          <cell r="C1641" t="str">
            <v>UN</v>
          </cell>
          <cell r="D1641">
            <v>2.4</v>
          </cell>
        </row>
        <row r="1642">
          <cell r="A1642" t="str">
            <v>097134</v>
          </cell>
          <cell r="B1642" t="str">
            <v>RECOLOCACAO DE BASE EM CHAPA DE FERRO,PARA DISJUNTOR TIPO"QUICK-LAG"</v>
          </cell>
          <cell r="C1642" t="str">
            <v>UN</v>
          </cell>
          <cell r="D1642">
            <v>8.06</v>
          </cell>
        </row>
        <row r="1643">
          <cell r="A1643" t="str">
            <v>097135</v>
          </cell>
          <cell r="B1643" t="str">
            <v>RECOLOCACAO DE CAPACITOR PARA CORRECAO DE FATOR DE POTENCIA</v>
          </cell>
          <cell r="C1643" t="str">
            <v>UN</v>
          </cell>
          <cell r="D1643">
            <v>110.69</v>
          </cell>
        </row>
        <row r="1644">
          <cell r="A1644" t="str">
            <v>097137</v>
          </cell>
          <cell r="B1644" t="str">
            <v>RECOL. DE CHAVE SECCION. OU BASE P/ FUSIV. TIPO NH-UNIPOLAR</v>
          </cell>
          <cell r="C1644" t="str">
            <v>UN</v>
          </cell>
          <cell r="D1644">
            <v>5.61</v>
          </cell>
        </row>
        <row r="1645">
          <cell r="A1645" t="str">
            <v>097138</v>
          </cell>
          <cell r="B1645" t="str">
            <v>RECOL. CHAVE SECCION. OU BASE P/ FUSIV. TIPO NH-TRIPOLAR</v>
          </cell>
          <cell r="C1645" t="str">
            <v>UN</v>
          </cell>
          <cell r="D1645">
            <v>8.06</v>
          </cell>
        </row>
        <row r="1646">
          <cell r="A1646" t="str">
            <v>097139</v>
          </cell>
          <cell r="B1646" t="str">
            <v>RECOL. DE BASE DE FUSIVEIS TIPO " DIAZED"</v>
          </cell>
          <cell r="C1646" t="str">
            <v>UN</v>
          </cell>
          <cell r="D1646">
            <v>4.03</v>
          </cell>
        </row>
        <row r="1647">
          <cell r="A1647" t="str">
            <v>097140</v>
          </cell>
          <cell r="B1647" t="str">
            <v>RECOLOCACAO DE BARRAMENTO DE COBRE</v>
          </cell>
          <cell r="C1647" t="str">
            <v>UN</v>
          </cell>
          <cell r="D1647">
            <v>4.03</v>
          </cell>
        </row>
        <row r="1648">
          <cell r="A1648" t="str">
            <v>097200</v>
          </cell>
          <cell r="B1648" t="str">
            <v>RECOLOCACOES - PONTOS E APARELHOS</v>
          </cell>
          <cell r="D1648" t="str">
            <v xml:space="preserve"> R$-   </v>
          </cell>
        </row>
        <row r="1649">
          <cell r="A1649" t="str">
            <v>097201</v>
          </cell>
          <cell r="B1649" t="str">
            <v>RECOLOCACAO DE SOQUETES EM LUMINARIAS</v>
          </cell>
          <cell r="C1649" t="str">
            <v>UN</v>
          </cell>
          <cell r="D1649">
            <v>2.4</v>
          </cell>
        </row>
        <row r="1650">
          <cell r="A1650" t="str">
            <v>097202</v>
          </cell>
          <cell r="B1650" t="str">
            <v>RECOLOCACAO DE REATOR EM LUMINARIA FLUORESCENTE</v>
          </cell>
          <cell r="C1650" t="str">
            <v>UN</v>
          </cell>
          <cell r="D1650">
            <v>5.22</v>
          </cell>
        </row>
        <row r="1651">
          <cell r="A1651" t="str">
            <v>097203</v>
          </cell>
          <cell r="B1651" t="str">
            <v>RECOLOCACAO DE LAMPADA INCANDESCENTE OU FLUORESCENTE</v>
          </cell>
          <cell r="C1651" t="str">
            <v>UN</v>
          </cell>
          <cell r="D1651">
            <v>0.34</v>
          </cell>
        </row>
        <row r="1652">
          <cell r="A1652" t="str">
            <v>097204</v>
          </cell>
          <cell r="B1652" t="str">
            <v>RECOLOCACAO DE LAMPADA VAPOR DE MERCURIO,SODIO OU MISTA</v>
          </cell>
          <cell r="C1652" t="str">
            <v>UN</v>
          </cell>
          <cell r="D1652">
            <v>2.4</v>
          </cell>
        </row>
        <row r="1653">
          <cell r="A1653" t="str">
            <v>097205</v>
          </cell>
          <cell r="B1653" t="str">
            <v>RECOLOCACAO DE PLACA DIFUSORA PARA LAMPADA FLUORESCENTE</v>
          </cell>
          <cell r="C1653" t="str">
            <v>UN</v>
          </cell>
          <cell r="D1653">
            <v>0.34</v>
          </cell>
        </row>
        <row r="1654">
          <cell r="A1654" t="str">
            <v>097210</v>
          </cell>
          <cell r="B1654" t="str">
            <v>RECOLOCACAO DE LUMINARIA INTERNA PARA LAMPADA INCANDESCENTE</v>
          </cell>
          <cell r="C1654" t="str">
            <v>UN</v>
          </cell>
          <cell r="D1654">
            <v>6.43</v>
          </cell>
        </row>
        <row r="1655">
          <cell r="A1655" t="str">
            <v>097211</v>
          </cell>
          <cell r="B1655" t="str">
            <v>RECOLOCACAO DE LUMINARIA INTERNA PARA LAMPADA FLUORESCENTE</v>
          </cell>
          <cell r="C1655" t="str">
            <v>UN</v>
          </cell>
          <cell r="D1655">
            <v>12.09</v>
          </cell>
        </row>
        <row r="1656">
          <cell r="A1656" t="str">
            <v>097212</v>
          </cell>
          <cell r="B1656" t="str">
            <v>RECOLOCACAO DE LUMINARIA EXTERNA INSTALADA EM POSTE</v>
          </cell>
          <cell r="C1656" t="str">
            <v>UN</v>
          </cell>
          <cell r="D1656">
            <v>32.24</v>
          </cell>
        </row>
        <row r="1657">
          <cell r="A1657" t="str">
            <v>097213</v>
          </cell>
          <cell r="B1657" t="str">
            <v>RECOLOCACAO DE LUMINARIA EXTERNA INSTALADA EM BRACO DE FERRO</v>
          </cell>
          <cell r="C1657" t="str">
            <v>UN</v>
          </cell>
          <cell r="D1657">
            <v>16.12</v>
          </cell>
        </row>
        <row r="1658">
          <cell r="A1658" t="str">
            <v>097214</v>
          </cell>
          <cell r="B1658" t="str">
            <v>RECOLOCACAO DE LUMINARIA A PROVA DE TEMPO,GASES E VAPOR</v>
          </cell>
          <cell r="C1658" t="str">
            <v>UN</v>
          </cell>
          <cell r="D1658">
            <v>8.06</v>
          </cell>
        </row>
        <row r="1659">
          <cell r="A1659" t="str">
            <v>097218</v>
          </cell>
          <cell r="B1659" t="str">
            <v>RECOLOCACAO DE PROJETOR DE FACHADA</v>
          </cell>
          <cell r="C1659" t="str">
            <v>UN</v>
          </cell>
          <cell r="D1659">
            <v>8.06</v>
          </cell>
        </row>
        <row r="1660">
          <cell r="A1660" t="str">
            <v>097219</v>
          </cell>
          <cell r="B1660" t="str">
            <v>RECOLOCACAO DE PROJETOR DE JARDIM</v>
          </cell>
          <cell r="C1660" t="str">
            <v>UN</v>
          </cell>
          <cell r="D1660">
            <v>6.43</v>
          </cell>
        </row>
        <row r="1661">
          <cell r="A1661" t="str">
            <v>097225</v>
          </cell>
          <cell r="B1661" t="str">
            <v>RECOLOCACAO DE BRACO DE LUMINARIA</v>
          </cell>
          <cell r="C1661" t="str">
            <v>UN</v>
          </cell>
          <cell r="D1661">
            <v>8.06</v>
          </cell>
        </row>
        <row r="1662">
          <cell r="A1662" t="str">
            <v>097300</v>
          </cell>
          <cell r="B1662" t="str">
            <v>RECOLOCACOES - PARA-RAIOS E OUTROS</v>
          </cell>
          <cell r="D1662" t="str">
            <v xml:space="preserve"> R$-   </v>
          </cell>
        </row>
        <row r="1663">
          <cell r="A1663" t="str">
            <v>097314</v>
          </cell>
          <cell r="B1663" t="str">
            <v>RECOLOCACAO DE CORDOALHA DE COBRE NU</v>
          </cell>
          <cell r="C1663" t="str">
            <v>M</v>
          </cell>
          <cell r="D1663">
            <v>4.03</v>
          </cell>
        </row>
        <row r="1664">
          <cell r="A1664" t="str">
            <v>097315</v>
          </cell>
          <cell r="B1664" t="str">
            <v>RECOLOCACAO CORDOALHA DE COBRE NU PARA ATERRAMENTO</v>
          </cell>
          <cell r="C1664" t="str">
            <v>M</v>
          </cell>
          <cell r="D1664">
            <v>4.03</v>
          </cell>
        </row>
        <row r="1665">
          <cell r="A1665" t="str">
            <v>097316</v>
          </cell>
          <cell r="B1665" t="str">
            <v>RECOLOCACAO DE CONECTOR TIPO "SPLIT_BOLT"</v>
          </cell>
          <cell r="C1665" t="str">
            <v>UN</v>
          </cell>
          <cell r="D1665">
            <v>2.4</v>
          </cell>
        </row>
        <row r="1666">
          <cell r="A1666" t="str">
            <v>097360</v>
          </cell>
          <cell r="B1666" t="str">
            <v>RECOLOCACAO DE POSTE DE FERRO,INCLUSIVE BASE DE FIXACAO</v>
          </cell>
          <cell r="C1666" t="str">
            <v>UN</v>
          </cell>
          <cell r="D1666">
            <v>78.45</v>
          </cell>
        </row>
        <row r="1667">
          <cell r="A1667" t="str">
            <v>097361</v>
          </cell>
          <cell r="B1667" t="str">
            <v>RECOLOCACAO DE POSTE DE FERRO ENGASTADO NO SOLO</v>
          </cell>
          <cell r="C1667" t="str">
            <v>UN</v>
          </cell>
          <cell r="D1667">
            <v>101.81</v>
          </cell>
        </row>
        <row r="1668">
          <cell r="A1668" t="str">
            <v>097362</v>
          </cell>
          <cell r="B1668" t="str">
            <v>RECOLOCACAO DE POSTE DE CONCRETO EM REDE DE ENERGIA</v>
          </cell>
          <cell r="C1668" t="str">
            <v>UN</v>
          </cell>
          <cell r="D1668">
            <v>101.79</v>
          </cell>
        </row>
        <row r="1669">
          <cell r="A1669" t="str">
            <v>097400</v>
          </cell>
          <cell r="B1669" t="str">
            <v>RECOLOCACOES - CABINE PRIMARIA</v>
          </cell>
          <cell r="D1669" t="str">
            <v xml:space="preserve"> R$-   </v>
          </cell>
        </row>
        <row r="1670">
          <cell r="A1670" t="str">
            <v>097401</v>
          </cell>
          <cell r="B1670" t="str">
            <v>RECOLOCACAO DE ISOLADOR TP DISCO INCLUSIVE GANCHO DE SUSTENTACAO</v>
          </cell>
          <cell r="C1670" t="str">
            <v>UN</v>
          </cell>
          <cell r="D1670">
            <v>1.58</v>
          </cell>
        </row>
        <row r="1671">
          <cell r="A1671" t="str">
            <v>097402</v>
          </cell>
          <cell r="B1671" t="str">
            <v>RECOLOCACAO DE ISOLADOR TP CASTANHA INCLUSIVE GANCHO DE SUSTENTACAO</v>
          </cell>
          <cell r="C1671" t="str">
            <v>UN</v>
          </cell>
          <cell r="D1671">
            <v>1.58</v>
          </cell>
        </row>
        <row r="1672">
          <cell r="A1672" t="str">
            <v>097403</v>
          </cell>
          <cell r="B1672" t="str">
            <v>RECOLOCACAO DE ISOLADOR TP PINO PARA A.T. INCLUSIVE PINO</v>
          </cell>
          <cell r="C1672" t="str">
            <v>UN</v>
          </cell>
          <cell r="D1672">
            <v>5.22</v>
          </cell>
        </row>
        <row r="1673">
          <cell r="A1673" t="str">
            <v>097404</v>
          </cell>
          <cell r="B1673" t="str">
            <v>RECOLOCACAO DE ISOLADOR TIPO PEDESTAL PARA A.T.</v>
          </cell>
          <cell r="C1673" t="str">
            <v>UN</v>
          </cell>
          <cell r="D1673">
            <v>4.8</v>
          </cell>
        </row>
        <row r="1674">
          <cell r="A1674" t="str">
            <v>097405</v>
          </cell>
          <cell r="B1674" t="str">
            <v>RECOLOCACAO DE CRUZETA DE MADEIRA</v>
          </cell>
          <cell r="C1674" t="str">
            <v>UN</v>
          </cell>
          <cell r="D1674">
            <v>23.35</v>
          </cell>
        </row>
        <row r="1675">
          <cell r="A1675" t="str">
            <v>097406</v>
          </cell>
          <cell r="B1675" t="str">
            <v>RECOLOCACAO DE BUCHA DE PASSAGEM INTERNA/EXTERNA PARA A.T.</v>
          </cell>
          <cell r="C1675" t="str">
            <v>UN</v>
          </cell>
          <cell r="D1675">
            <v>4.03</v>
          </cell>
        </row>
        <row r="1676">
          <cell r="A1676" t="str">
            <v>097407</v>
          </cell>
          <cell r="B1676" t="str">
            <v>RECOLOCACAO DE CHAPA DE FERRO PARA BUCHA DE PASSAGEM</v>
          </cell>
          <cell r="C1676" t="str">
            <v>UN</v>
          </cell>
          <cell r="D1676">
            <v>4.03</v>
          </cell>
        </row>
        <row r="1677">
          <cell r="A1677" t="str">
            <v>097408</v>
          </cell>
          <cell r="B1677" t="str">
            <v>RECOLOCACAO DE VERGALHAO DE COBRE 3/8"</v>
          </cell>
          <cell r="C1677" t="str">
            <v>M</v>
          </cell>
          <cell r="D1677">
            <v>3.2</v>
          </cell>
        </row>
        <row r="1678">
          <cell r="A1678" t="str">
            <v>097409</v>
          </cell>
          <cell r="B1678" t="str">
            <v>RECOLOCACAO DE TERMINAL OU CONECTOR PARA VERGALHAO DE COBRE</v>
          </cell>
          <cell r="C1678" t="str">
            <v>UN</v>
          </cell>
          <cell r="D1678">
            <v>1.58</v>
          </cell>
        </row>
        <row r="1679">
          <cell r="A1679" t="str">
            <v>097410</v>
          </cell>
          <cell r="B1679" t="str">
            <v>RECOLOCACAO DE CHAVE SECCIONADORA TRIPOLAR CLASSE 15KV</v>
          </cell>
          <cell r="C1679" t="str">
            <v>UN</v>
          </cell>
          <cell r="D1679">
            <v>42.96</v>
          </cell>
        </row>
        <row r="1680">
          <cell r="A1680" t="str">
            <v>097411</v>
          </cell>
          <cell r="B1680" t="str">
            <v>RECOLOCACAO DE TRANSFORMADOR DE POTENCIAL</v>
          </cell>
          <cell r="C1680" t="str">
            <v>UN</v>
          </cell>
          <cell r="D1680">
            <v>16.41</v>
          </cell>
        </row>
        <row r="1681">
          <cell r="A1681" t="str">
            <v>097412</v>
          </cell>
          <cell r="B1681" t="str">
            <v>RECOLOCACAO DE DISJUNTOR A.T. DE VOLUME NORMAL OU REDUZIDO DE OLEO</v>
          </cell>
          <cell r="C1681" t="str">
            <v>UN</v>
          </cell>
          <cell r="D1681">
            <v>80.349999999999994</v>
          </cell>
        </row>
        <row r="1682">
          <cell r="A1682" t="str">
            <v>097413</v>
          </cell>
          <cell r="B1682" t="str">
            <v>RECOLOCACAO DE TRANSFORMADOR DE POTENCIA CLASSE 15KV</v>
          </cell>
          <cell r="C1682" t="str">
            <v>UN</v>
          </cell>
          <cell r="D1682">
            <v>156.91</v>
          </cell>
        </row>
        <row r="1683">
          <cell r="A1683" t="str">
            <v>097414</v>
          </cell>
          <cell r="B1683" t="str">
            <v>RECOLOCACAO DE CHAVE FUSIVEL TIPO MATHEUS</v>
          </cell>
          <cell r="C1683" t="str">
            <v>UN</v>
          </cell>
          <cell r="D1683">
            <v>14.06</v>
          </cell>
        </row>
        <row r="1684">
          <cell r="A1684" t="str">
            <v>097415</v>
          </cell>
          <cell r="B1684" t="str">
            <v>RECOLOCACAO DE SUPORTE DE TRANSFORMADOR EM POSTE</v>
          </cell>
          <cell r="C1684" t="str">
            <v>UN</v>
          </cell>
          <cell r="D1684">
            <v>23.35</v>
          </cell>
        </row>
        <row r="1685">
          <cell r="A1685" t="str">
            <v>097416</v>
          </cell>
          <cell r="B1685" t="str">
            <v>RECOLOCACAO DE CABO DE A.T. EM LINHA AEREA ATE 35MM2</v>
          </cell>
          <cell r="C1685" t="str">
            <v>M</v>
          </cell>
          <cell r="D1685">
            <v>2.4</v>
          </cell>
        </row>
        <row r="1686">
          <cell r="A1686" t="str">
            <v>097417</v>
          </cell>
          <cell r="B1686" t="str">
            <v>RECOLOCACAO DE PARA-RAIO TIPO CRISTAL VALVE 15KV</v>
          </cell>
          <cell r="C1686" t="str">
            <v>UN</v>
          </cell>
          <cell r="D1686">
            <v>72.790000000000006</v>
          </cell>
        </row>
        <row r="1687">
          <cell r="A1687" t="str">
            <v>097418</v>
          </cell>
          <cell r="B1687" t="str">
            <v>RECOLOCACAO DE CONTATORES E RELES EM GERAL</v>
          </cell>
          <cell r="C1687" t="str">
            <v>UN</v>
          </cell>
          <cell r="D1687">
            <v>56.15</v>
          </cell>
        </row>
        <row r="1688">
          <cell r="A1688" t="str">
            <v>097423</v>
          </cell>
          <cell r="B1688" t="str">
            <v>RECOLOCACAO DE FUSIVEL EM ALTA TENSAO TIPO "HH"</v>
          </cell>
          <cell r="C1688" t="str">
            <v>UN</v>
          </cell>
          <cell r="D1688">
            <v>4.03</v>
          </cell>
        </row>
        <row r="1689">
          <cell r="A1689" t="str">
            <v>097424</v>
          </cell>
          <cell r="B1689" t="str">
            <v>RECOLOCACAO DE ELO FUSIVEL EM CHAVE TIPO MATHEUS</v>
          </cell>
          <cell r="C1689" t="str">
            <v>UN</v>
          </cell>
          <cell r="D1689">
            <v>2.4</v>
          </cell>
        </row>
        <row r="1690">
          <cell r="A1690" t="str">
            <v>098000</v>
          </cell>
          <cell r="B1690" t="str">
            <v>SERVICOS PARCIAIS - ENTR.E DISTRIBUICAO</v>
          </cell>
          <cell r="D1690" t="str">
            <v xml:space="preserve"> R$-   </v>
          </cell>
        </row>
        <row r="1691">
          <cell r="A1691" t="str">
            <v>098001</v>
          </cell>
          <cell r="B1691" t="str">
            <v>POSTE DE ENTRADA DE ENERGIA DUPLO "T" - 6.00M/90DAN</v>
          </cell>
          <cell r="C1691" t="str">
            <v>UN</v>
          </cell>
          <cell r="D1691">
            <v>163.62</v>
          </cell>
        </row>
        <row r="1692">
          <cell r="A1692" t="str">
            <v>098002</v>
          </cell>
          <cell r="B1692" t="str">
            <v>POSTE DE ENTRADA DE ENERGIA,DUPLO"T"-7,50M/90DAN</v>
          </cell>
          <cell r="C1692" t="str">
            <v>UN</v>
          </cell>
          <cell r="D1692">
            <v>194.99</v>
          </cell>
        </row>
        <row r="1693">
          <cell r="A1693" t="str">
            <v>098003</v>
          </cell>
          <cell r="B1693" t="str">
            <v>POSTE DE ENTRADA DE ENERGIA,DUPLO "T" - 7,50M/200DAN</v>
          </cell>
          <cell r="C1693" t="str">
            <v>UN</v>
          </cell>
          <cell r="D1693">
            <v>191.14</v>
          </cell>
        </row>
        <row r="1694">
          <cell r="A1694" t="str">
            <v>098004</v>
          </cell>
          <cell r="B1694" t="str">
            <v>POSTE DE ENTRADA DE ENERGIA,DUPLO "T" - 7,50M/300DAN</v>
          </cell>
          <cell r="C1694" t="str">
            <v>UN</v>
          </cell>
          <cell r="D1694">
            <v>228.84</v>
          </cell>
        </row>
        <row r="1695">
          <cell r="A1695" t="str">
            <v>098005</v>
          </cell>
          <cell r="B1695" t="str">
            <v>CABECOTE TIPO"TELESP"</v>
          </cell>
          <cell r="C1695" t="str">
            <v>UN</v>
          </cell>
          <cell r="D1695">
            <v>6.7</v>
          </cell>
        </row>
        <row r="1696">
          <cell r="A1696" t="str">
            <v>098006</v>
          </cell>
          <cell r="B1696" t="str">
            <v>ARMACAO PRESSBOW COM 2 ISOLADORES</v>
          </cell>
          <cell r="C1696" t="str">
            <v>UN</v>
          </cell>
          <cell r="D1696">
            <v>8</v>
          </cell>
        </row>
        <row r="1697">
          <cell r="A1697" t="str">
            <v>098007</v>
          </cell>
          <cell r="B1697" t="str">
            <v>ARMACAO PRESSBOW COM 3 ISOLADORES</v>
          </cell>
          <cell r="C1697" t="str">
            <v>UN</v>
          </cell>
          <cell r="D1697">
            <v>11.3</v>
          </cell>
        </row>
        <row r="1698">
          <cell r="A1698" t="str">
            <v>098008</v>
          </cell>
          <cell r="B1698" t="str">
            <v>ARMACAO PRESSBOW COM 4 ISOLADORES</v>
          </cell>
          <cell r="C1698" t="str">
            <v>UN</v>
          </cell>
          <cell r="D1698">
            <v>15.03</v>
          </cell>
        </row>
        <row r="1699">
          <cell r="A1699" t="str">
            <v>098009</v>
          </cell>
          <cell r="B1699" t="str">
            <v>ARMACAO PRESSBOW COM 1 ISOLADOR</v>
          </cell>
          <cell r="C1699" t="str">
            <v>UN</v>
          </cell>
          <cell r="D1699">
            <v>4.12</v>
          </cell>
        </row>
        <row r="1700">
          <cell r="A1700" t="str">
            <v>098010</v>
          </cell>
          <cell r="B1700" t="str">
            <v>BRACADEIRA PARA FIXACAO DE ELETRODUTO</v>
          </cell>
          <cell r="C1700" t="str">
            <v>UN</v>
          </cell>
          <cell r="D1700">
            <v>1.3</v>
          </cell>
        </row>
        <row r="1701">
          <cell r="A1701" t="str">
            <v>098018</v>
          </cell>
          <cell r="B1701" t="str">
            <v>TERMINAL OU CONECTOR DE PRESSAO - PARA FIO ATE 6MM2</v>
          </cell>
          <cell r="C1701" t="str">
            <v>UN</v>
          </cell>
          <cell r="D1701">
            <v>2.5499999999999998</v>
          </cell>
        </row>
        <row r="1702">
          <cell r="A1702" t="str">
            <v>098019</v>
          </cell>
          <cell r="B1702" t="str">
            <v>TERMINAL OU CONECTOR DE PRESSAO - PARA CABO 10MM2</v>
          </cell>
          <cell r="C1702" t="str">
            <v>UN</v>
          </cell>
          <cell r="D1702">
            <v>2.96</v>
          </cell>
        </row>
        <row r="1703">
          <cell r="A1703" t="str">
            <v>098020</v>
          </cell>
          <cell r="B1703" t="str">
            <v>TERMINAL OU CONECTOR DE PRESSAO - PARA CABO 16MM2</v>
          </cell>
          <cell r="C1703" t="str">
            <v>UN</v>
          </cell>
          <cell r="D1703">
            <v>3.11</v>
          </cell>
        </row>
        <row r="1704">
          <cell r="A1704" t="str">
            <v>098021</v>
          </cell>
          <cell r="B1704" t="str">
            <v>TERMINAL OU CONECTOR DE PRESSAO - PARA CABO 25MM2</v>
          </cell>
          <cell r="C1704" t="str">
            <v>UN</v>
          </cell>
          <cell r="D1704">
            <v>3.11</v>
          </cell>
        </row>
        <row r="1705">
          <cell r="A1705" t="str">
            <v>098022</v>
          </cell>
          <cell r="B1705" t="str">
            <v>TERMINAL OU CONECTOR DE PRESSAO - PARA CABO 35MM2</v>
          </cell>
          <cell r="C1705" t="str">
            <v>UN</v>
          </cell>
          <cell r="D1705">
            <v>3.5</v>
          </cell>
        </row>
        <row r="1706">
          <cell r="A1706" t="str">
            <v>098023</v>
          </cell>
          <cell r="B1706" t="str">
            <v>TERMINAL OU CONECTOR DE PRESSAO - PARA CABO 50MM2</v>
          </cell>
          <cell r="C1706" t="str">
            <v>UN</v>
          </cell>
          <cell r="D1706">
            <v>4.3099999999999996</v>
          </cell>
        </row>
        <row r="1707">
          <cell r="A1707" t="str">
            <v>098024</v>
          </cell>
          <cell r="B1707" t="str">
            <v>TERMINAL OU CONECTOR DE PRESSAO - PARA CABO 70MM2</v>
          </cell>
          <cell r="C1707" t="str">
            <v>UN</v>
          </cell>
          <cell r="D1707">
            <v>4.5199999999999996</v>
          </cell>
        </row>
        <row r="1708">
          <cell r="A1708" t="str">
            <v>098025</v>
          </cell>
          <cell r="B1708" t="str">
            <v>TERMINAL OU CONECTOR DE PRESSAO - PARA CABO 95MM2</v>
          </cell>
          <cell r="C1708" t="str">
            <v>UN</v>
          </cell>
          <cell r="D1708">
            <v>4.88</v>
          </cell>
        </row>
        <row r="1709">
          <cell r="A1709" t="str">
            <v>098026</v>
          </cell>
          <cell r="B1709" t="str">
            <v>TERMINAL OU CONECTOR DE PRESSAO - PARA CABO 120MM2</v>
          </cell>
          <cell r="C1709" t="str">
            <v>UN</v>
          </cell>
          <cell r="D1709">
            <v>6.09</v>
          </cell>
        </row>
        <row r="1710">
          <cell r="A1710" t="str">
            <v>098027</v>
          </cell>
          <cell r="B1710" t="str">
            <v>TERMINAL OU CONECTOR DE PRESSAO - PARA CABO 150MM2</v>
          </cell>
          <cell r="C1710" t="str">
            <v>UN</v>
          </cell>
          <cell r="D1710">
            <v>6.09</v>
          </cell>
        </row>
        <row r="1711">
          <cell r="A1711" t="str">
            <v>098028</v>
          </cell>
          <cell r="B1711" t="str">
            <v>TERMINAL OU CONECTOR DE PRESSAO - PARA CABO 185MM2</v>
          </cell>
          <cell r="C1711" t="str">
            <v>UN</v>
          </cell>
          <cell r="D1711">
            <v>6.73</v>
          </cell>
        </row>
        <row r="1712">
          <cell r="A1712" t="str">
            <v>098029</v>
          </cell>
          <cell r="B1712" t="str">
            <v>TERMINAL OU CONECTOR DE PRESSAO - PARA CABO 240MM2</v>
          </cell>
          <cell r="C1712" t="str">
            <v>UN</v>
          </cell>
          <cell r="D1712">
            <v>7.18</v>
          </cell>
        </row>
        <row r="1713">
          <cell r="A1713" t="str">
            <v>098030</v>
          </cell>
          <cell r="B1713" t="str">
            <v>TERMINAL OU CONECTOR DE PRESSAO - PARA CABO 300.00MM2</v>
          </cell>
          <cell r="C1713" t="str">
            <v>UN</v>
          </cell>
          <cell r="D1713">
            <v>8.16</v>
          </cell>
        </row>
        <row r="1714">
          <cell r="A1714" t="str">
            <v>098040</v>
          </cell>
          <cell r="B1714" t="str">
            <v>POSTE DE CONCRETO CIRCULAR - H.LIV = 4,8M / 90DAN</v>
          </cell>
          <cell r="C1714" t="str">
            <v>UN</v>
          </cell>
          <cell r="D1714">
            <v>227.82</v>
          </cell>
        </row>
        <row r="1715">
          <cell r="A1715" t="str">
            <v>098041</v>
          </cell>
          <cell r="B1715" t="str">
            <v>POSTE DE CONCRETO CIRCULAR H.LIV=5,5M/90DAN</v>
          </cell>
          <cell r="C1715" t="str">
            <v>UN</v>
          </cell>
          <cell r="D1715">
            <v>237.42</v>
          </cell>
        </row>
        <row r="1716">
          <cell r="A1716" t="str">
            <v>098042</v>
          </cell>
          <cell r="B1716" t="str">
            <v>POSTE DE CONCRETO CIRCULAR - H.LIV = 6.0M / 90DAN</v>
          </cell>
          <cell r="C1716" t="str">
            <v>UN</v>
          </cell>
          <cell r="D1716">
            <v>242.34</v>
          </cell>
        </row>
        <row r="1717">
          <cell r="A1717" t="str">
            <v>098043</v>
          </cell>
          <cell r="B1717" t="str">
            <v>POSTE DE CONCRETO CIRCULAR - H.LIV = 6.0M / 200DAN</v>
          </cell>
          <cell r="C1717" t="str">
            <v>UN</v>
          </cell>
          <cell r="D1717">
            <v>258.61</v>
          </cell>
        </row>
        <row r="1718">
          <cell r="A1718" t="str">
            <v>098044</v>
          </cell>
          <cell r="B1718" t="str">
            <v>POSTE DE CONCRETO CIRCULAR - H.LIV = 6.0M / 300DAN</v>
          </cell>
          <cell r="C1718" t="str">
            <v>UN</v>
          </cell>
          <cell r="D1718">
            <v>277.92</v>
          </cell>
        </row>
        <row r="1719">
          <cell r="A1719" t="str">
            <v>098045</v>
          </cell>
          <cell r="B1719" t="str">
            <v>POSTE DE CONCRETO CIRCULAR - H.LIV = 6.5M / 300DAN</v>
          </cell>
          <cell r="C1719" t="str">
            <v>UN</v>
          </cell>
          <cell r="D1719">
            <v>295.33999999999997</v>
          </cell>
        </row>
        <row r="1720">
          <cell r="A1720" t="str">
            <v>098050</v>
          </cell>
          <cell r="B1720" t="str">
            <v>POSTE DE CONCRETO CENTRIFUGADO SIMPLES H.LIV=5.0M</v>
          </cell>
          <cell r="C1720" t="str">
            <v>UN</v>
          </cell>
          <cell r="D1720">
            <v>369.16</v>
          </cell>
        </row>
        <row r="1721">
          <cell r="A1721" t="str">
            <v>098051</v>
          </cell>
          <cell r="B1721" t="str">
            <v>POSTE DE CONCRETO CENTRIFUGADO CURVO DUPLO H.LIV=5.0M</v>
          </cell>
          <cell r="C1721" t="str">
            <v>UN</v>
          </cell>
          <cell r="D1721">
            <v>434.16</v>
          </cell>
        </row>
        <row r="1722">
          <cell r="A1722" t="str">
            <v>098052</v>
          </cell>
          <cell r="B1722" t="str">
            <v>POSTE DE CONCRETO CENTRIFUGADO CURVO SIMPLES H.LIV=7,0M</v>
          </cell>
          <cell r="C1722" t="str">
            <v>UN</v>
          </cell>
          <cell r="D1722">
            <v>473.3</v>
          </cell>
        </row>
        <row r="1723">
          <cell r="A1723" t="str">
            <v>098053</v>
          </cell>
          <cell r="B1723" t="str">
            <v>POSTE DE CONCRETO CENTRIFUGADO CURVO DUPLO H.LIV=7,0M</v>
          </cell>
          <cell r="C1723" t="str">
            <v>UN</v>
          </cell>
          <cell r="D1723">
            <v>545.29999999999995</v>
          </cell>
        </row>
        <row r="1724">
          <cell r="A1724" t="str">
            <v>098054</v>
          </cell>
          <cell r="B1724" t="str">
            <v>POSTE DE CONCRETO CENTRIFUGADO CURVO SIMPLES H.LIV=8.6M</v>
          </cell>
          <cell r="C1724" t="str">
            <v>UN</v>
          </cell>
          <cell r="D1724">
            <v>505.3</v>
          </cell>
        </row>
        <row r="1725">
          <cell r="A1725" t="str">
            <v>098055</v>
          </cell>
          <cell r="B1725" t="str">
            <v>POSTE DE CONCRETO CENTRIFUGADO CURVO DUPLO H.LIV=8.6M</v>
          </cell>
          <cell r="C1725" t="str">
            <v>UN</v>
          </cell>
          <cell r="D1725">
            <v>579.29999999999995</v>
          </cell>
        </row>
        <row r="1726">
          <cell r="A1726" t="str">
            <v>098060</v>
          </cell>
          <cell r="B1726" t="str">
            <v>POSTE DE CONCRETO CIRC CENTRIFUGADO RETO H.LIV=10.0M/200DAN</v>
          </cell>
          <cell r="C1726" t="str">
            <v>UN</v>
          </cell>
          <cell r="D1726">
            <v>421.3</v>
          </cell>
        </row>
        <row r="1727">
          <cell r="A1727" t="str">
            <v>098100</v>
          </cell>
          <cell r="B1727" t="str">
            <v>SERVICOS PARCIAIS - CAIXAS E QUADROS</v>
          </cell>
          <cell r="D1727" t="str">
            <v xml:space="preserve"> R$-   </v>
          </cell>
        </row>
        <row r="1728">
          <cell r="A1728" t="str">
            <v>098140</v>
          </cell>
          <cell r="B1728" t="str">
            <v>BASE EM CHAPA DE FERRO N.14,PARA DISJUNTOR TIPO"QUICK-LAG"</v>
          </cell>
          <cell r="C1728" t="str">
            <v>M2</v>
          </cell>
          <cell r="D1728">
            <v>35.78</v>
          </cell>
        </row>
        <row r="1729">
          <cell r="A1729" t="str">
            <v>098143</v>
          </cell>
          <cell r="B1729" t="str">
            <v>FECHADURA DE CILINDRO,P/QUADRO DE DISTRIBUICAO OU CAIXA DE PASSAGEM</v>
          </cell>
          <cell r="C1729" t="str">
            <v>UN</v>
          </cell>
          <cell r="D1729">
            <v>19.260000000000002</v>
          </cell>
        </row>
        <row r="1730">
          <cell r="A1730" t="str">
            <v>098200</v>
          </cell>
          <cell r="B1730" t="str">
            <v>SERVICOS PARCIAIS - PONTOS E APARELHOS</v>
          </cell>
          <cell r="D1730" t="str">
            <v xml:space="preserve"> R$-   </v>
          </cell>
        </row>
        <row r="1731">
          <cell r="A1731" t="str">
            <v>098201</v>
          </cell>
          <cell r="B1731" t="str">
            <v>INTERRUPTOR SIMPLES - 1 TECLA</v>
          </cell>
          <cell r="C1731" t="str">
            <v>UN</v>
          </cell>
          <cell r="D1731">
            <v>3.96</v>
          </cell>
        </row>
        <row r="1732">
          <cell r="A1732" t="str">
            <v>098202</v>
          </cell>
          <cell r="B1732" t="str">
            <v>INTERRUPTOR SIMPLES - 2 TECLAS</v>
          </cell>
          <cell r="C1732" t="str">
            <v>UN</v>
          </cell>
          <cell r="D1732">
            <v>5.5</v>
          </cell>
        </row>
        <row r="1733">
          <cell r="A1733" t="str">
            <v>098203</v>
          </cell>
          <cell r="B1733" t="str">
            <v>INTERRUPTOR SIMPLES - 3 TECLAS</v>
          </cell>
          <cell r="C1733" t="str">
            <v>UN</v>
          </cell>
          <cell r="D1733">
            <v>8.09</v>
          </cell>
        </row>
        <row r="1734">
          <cell r="A1734" t="str">
            <v>098204</v>
          </cell>
          <cell r="B1734" t="str">
            <v>INTERRUPTOR SIMPLES BIPOLAR - 1 TECLA</v>
          </cell>
          <cell r="C1734" t="str">
            <v>UN</v>
          </cell>
          <cell r="D1734">
            <v>11.59</v>
          </cell>
        </row>
        <row r="1735">
          <cell r="A1735" t="str">
            <v>098205</v>
          </cell>
          <cell r="B1735" t="str">
            <v>INTERRUPTOR PARALELO - 1 TECLA</v>
          </cell>
          <cell r="C1735" t="str">
            <v>UN</v>
          </cell>
          <cell r="D1735">
            <v>4.68</v>
          </cell>
        </row>
        <row r="1736">
          <cell r="A1736" t="str">
            <v>098206</v>
          </cell>
          <cell r="B1736" t="str">
            <v>ESPELHO PLASTICO - 3"X3"</v>
          </cell>
          <cell r="C1736" t="str">
            <v>UN</v>
          </cell>
          <cell r="D1736">
            <v>1</v>
          </cell>
        </row>
        <row r="1737">
          <cell r="A1737" t="str">
            <v>098207</v>
          </cell>
          <cell r="B1737" t="str">
            <v>ESPELHO PLASTICO - 4"X2"</v>
          </cell>
          <cell r="C1737" t="str">
            <v>UN</v>
          </cell>
          <cell r="D1737">
            <v>1</v>
          </cell>
        </row>
        <row r="1738">
          <cell r="A1738" t="str">
            <v>098208</v>
          </cell>
          <cell r="B1738" t="str">
            <v>ESPELHO PLASTICO - 4"X4"</v>
          </cell>
          <cell r="C1738" t="str">
            <v>UN</v>
          </cell>
          <cell r="D1738">
            <v>2</v>
          </cell>
        </row>
        <row r="1739">
          <cell r="A1739" t="str">
            <v>098209</v>
          </cell>
          <cell r="B1739" t="str">
            <v>TOMADA P/TELEFONE DE 4 POLOS PADRAO TELEBRAS</v>
          </cell>
          <cell r="C1739" t="str">
            <v>UN</v>
          </cell>
          <cell r="D1739">
            <v>6.47</v>
          </cell>
        </row>
        <row r="1740">
          <cell r="A1740" t="str">
            <v>098210</v>
          </cell>
          <cell r="B1740" t="str">
            <v>TOMADA SIMPLES DE EMBUTIR - 110/220V</v>
          </cell>
          <cell r="C1740" t="str">
            <v>UN</v>
          </cell>
          <cell r="D1740">
            <v>3.15</v>
          </cell>
        </row>
        <row r="1741">
          <cell r="A1741" t="str">
            <v>098211</v>
          </cell>
          <cell r="B1741" t="str">
            <v>TOMADA PARA APARELHOS FIXOS,TRIPOLAR - 220V</v>
          </cell>
          <cell r="C1741" t="str">
            <v>UN</v>
          </cell>
          <cell r="D1741">
            <v>5.88</v>
          </cell>
        </row>
        <row r="1742">
          <cell r="A1742" t="str">
            <v>098212</v>
          </cell>
          <cell r="B1742" t="str">
            <v>TOMADA SIMPLES DE EMBUTIR - PARA PISO</v>
          </cell>
          <cell r="C1742" t="str">
            <v>UN</v>
          </cell>
          <cell r="D1742">
            <v>20.329999999999998</v>
          </cell>
        </row>
        <row r="1743">
          <cell r="A1743" t="str">
            <v>098213</v>
          </cell>
          <cell r="B1743" t="str">
            <v>TOMADA 3P+T 30A - 440V</v>
          </cell>
          <cell r="C1743" t="str">
            <v>UN</v>
          </cell>
          <cell r="D1743">
            <v>7.69</v>
          </cell>
        </row>
        <row r="1744">
          <cell r="A1744" t="str">
            <v>098214</v>
          </cell>
          <cell r="B1744" t="str">
            <v>TOMADA 3P+T 32A - 750V TIPO INDUSTRIAL</v>
          </cell>
          <cell r="C1744" t="str">
            <v>UN</v>
          </cell>
          <cell r="D1744">
            <v>24.56</v>
          </cell>
        </row>
        <row r="1745">
          <cell r="A1745" t="str">
            <v>098215</v>
          </cell>
          <cell r="B1745" t="str">
            <v>TOMADA 3P+T 63A - 750V TIPO INDUSTRIAL</v>
          </cell>
          <cell r="C1745" t="str">
            <v>UN</v>
          </cell>
          <cell r="D1745">
            <v>64.709999999999994</v>
          </cell>
        </row>
        <row r="1746">
          <cell r="A1746" t="str">
            <v>098216</v>
          </cell>
          <cell r="B1746" t="str">
            <v>BOTAO PARA CAMPAINHA - USO AO TEMPO</v>
          </cell>
          <cell r="C1746" t="str">
            <v>UN</v>
          </cell>
          <cell r="D1746">
            <v>4.74</v>
          </cell>
        </row>
        <row r="1747">
          <cell r="A1747" t="str">
            <v>098217</v>
          </cell>
          <cell r="B1747" t="str">
            <v>CIGARRA DE SOBREPOR,TIPO COLEGIAL</v>
          </cell>
          <cell r="C1747" t="str">
            <v>UN</v>
          </cell>
          <cell r="D1747">
            <v>16.53</v>
          </cell>
        </row>
        <row r="1748">
          <cell r="A1748" t="str">
            <v>098218</v>
          </cell>
          <cell r="B1748" t="str">
            <v>SOQUETE DE PORCELANA COM ROSCA E-27</v>
          </cell>
          <cell r="C1748" t="str">
            <v>UN</v>
          </cell>
          <cell r="D1748">
            <v>2.99</v>
          </cell>
        </row>
        <row r="1749">
          <cell r="A1749" t="str">
            <v>098219</v>
          </cell>
          <cell r="B1749" t="str">
            <v>SOQUETE DE PORCELANA COM ROSCA E-40</v>
          </cell>
          <cell r="C1749" t="str">
            <v>UN</v>
          </cell>
          <cell r="D1749">
            <v>7.21</v>
          </cell>
        </row>
        <row r="1750">
          <cell r="A1750" t="str">
            <v>098220</v>
          </cell>
          <cell r="B1750" t="str">
            <v>GLOBO LEITOSO - 9"X4"</v>
          </cell>
          <cell r="C1750" t="str">
            <v>UN</v>
          </cell>
          <cell r="D1750">
            <v>4.6500000000000004</v>
          </cell>
        </row>
        <row r="1751">
          <cell r="A1751" t="str">
            <v>098221</v>
          </cell>
          <cell r="B1751" t="str">
            <v>GLOBO LEITOSO - 12"X6"</v>
          </cell>
          <cell r="C1751" t="str">
            <v>UN</v>
          </cell>
          <cell r="D1751">
            <v>15.35</v>
          </cell>
        </row>
        <row r="1752">
          <cell r="A1752" t="str">
            <v>098222</v>
          </cell>
          <cell r="B1752" t="str">
            <v>SOQUETE ANTIVIBRATORIO P/LAMPADA FLUORESCENTE S/PORTA-STARTER</v>
          </cell>
          <cell r="C1752" t="str">
            <v>UN</v>
          </cell>
          <cell r="D1752">
            <v>3.55</v>
          </cell>
        </row>
        <row r="1753">
          <cell r="A1753" t="str">
            <v>098223</v>
          </cell>
          <cell r="B1753" t="str">
            <v>SOQUETE ANTIVIBRATORIO P/LAMPADA FLUORESCENTE C/PORTA-STARTER</v>
          </cell>
          <cell r="C1753" t="str">
            <v>UN</v>
          </cell>
          <cell r="D1753">
            <v>4.33</v>
          </cell>
        </row>
        <row r="1754">
          <cell r="A1754" t="str">
            <v>098224</v>
          </cell>
          <cell r="B1754" t="str">
            <v>STARTER PARA LAMPADA FLUORESCENTE - 20/40W</v>
          </cell>
          <cell r="C1754" t="str">
            <v>UN</v>
          </cell>
          <cell r="D1754">
            <v>1.78</v>
          </cell>
        </row>
        <row r="1755">
          <cell r="A1755" t="str">
            <v>098225</v>
          </cell>
          <cell r="B1755" t="str">
            <v>IGNITOR P/PARTIDA LAMP VAPOR SODIO ALTA PRESSAO ATE 400W</v>
          </cell>
          <cell r="C1755" t="str">
            <v>UN</v>
          </cell>
          <cell r="D1755">
            <v>29.63</v>
          </cell>
        </row>
        <row r="1756">
          <cell r="A1756" t="str">
            <v>098226</v>
          </cell>
          <cell r="B1756" t="str">
            <v>REATOR SIMPLES P/LAMPADA FLUORESCENTE,BAIXO F.POTENCIA - 110V/20W</v>
          </cell>
          <cell r="C1756" t="str">
            <v>UN</v>
          </cell>
          <cell r="D1756">
            <v>16.64</v>
          </cell>
        </row>
        <row r="1757">
          <cell r="A1757" t="str">
            <v>098227</v>
          </cell>
          <cell r="B1757" t="str">
            <v>REATOR SIMPLES P/LAMPADA FLUORESCENTE,BAIXO F.POTENCIA - 220V/20W</v>
          </cell>
          <cell r="C1757" t="str">
            <v>UN</v>
          </cell>
          <cell r="D1757">
            <v>16.64</v>
          </cell>
        </row>
        <row r="1758">
          <cell r="A1758" t="str">
            <v>098228</v>
          </cell>
          <cell r="B1758" t="str">
            <v>REATOR SIMPLES P/LAMPADA FLUORESCENTE,ALTO F.POTENCIA - 220V/20W</v>
          </cell>
          <cell r="C1758" t="str">
            <v>UN</v>
          </cell>
          <cell r="D1758">
            <v>16.64</v>
          </cell>
        </row>
        <row r="1759">
          <cell r="A1759" t="str">
            <v>098229</v>
          </cell>
          <cell r="B1759" t="str">
            <v>REATOR SIMPLES P/LAMPADA FLUORESCENTE,BAIXO F.POTENCIA - 110V/40W</v>
          </cell>
          <cell r="C1759" t="str">
            <v>UN</v>
          </cell>
          <cell r="D1759">
            <v>16.8</v>
          </cell>
        </row>
        <row r="1760">
          <cell r="A1760" t="str">
            <v>098230</v>
          </cell>
          <cell r="B1760" t="str">
            <v>REATOR SIMPLES P/LAMPADA FLUORESCENTE,BAIXO F.POTENCIA - 220V/40W</v>
          </cell>
          <cell r="C1760" t="str">
            <v>UN</v>
          </cell>
          <cell r="D1760">
            <v>16.64</v>
          </cell>
        </row>
        <row r="1761">
          <cell r="A1761" t="str">
            <v>098231</v>
          </cell>
          <cell r="B1761" t="str">
            <v>REATOR SIMPLES P/LAMPADA FLUORESCENTE,ALTO F.POTENCIA - 220V/40W</v>
          </cell>
          <cell r="C1761" t="str">
            <v>UN</v>
          </cell>
          <cell r="D1761">
            <v>16.829999999999998</v>
          </cell>
        </row>
        <row r="1762">
          <cell r="A1762" t="str">
            <v>098232</v>
          </cell>
          <cell r="B1762" t="str">
            <v>REATOR SIMPLES P/LAMP.FLUOR.PART.RAP.,ALTO F.POTENCIA - 110-220V/20W</v>
          </cell>
          <cell r="C1762" t="str">
            <v>UN</v>
          </cell>
          <cell r="D1762">
            <v>16.72</v>
          </cell>
        </row>
        <row r="1763">
          <cell r="A1763" t="str">
            <v>098233</v>
          </cell>
          <cell r="B1763" t="str">
            <v>REATOR SIMPLES P/LAMP.FLUOR.PART.RAP.,ALTO F.POTENCIA - 110-220V/40W</v>
          </cell>
          <cell r="C1763" t="str">
            <v>UN</v>
          </cell>
          <cell r="D1763">
            <v>16.8</v>
          </cell>
        </row>
        <row r="1764">
          <cell r="A1764" t="str">
            <v>098234</v>
          </cell>
          <cell r="B1764" t="str">
            <v>REATOR DUPLO P/LAMP.FLUOR.PART.RAP.,ALTO F.POTENCIA - 110-220V/2X20W</v>
          </cell>
          <cell r="C1764" t="str">
            <v>UN</v>
          </cell>
          <cell r="D1764">
            <v>23.8</v>
          </cell>
        </row>
        <row r="1765">
          <cell r="A1765" t="str">
            <v>098235</v>
          </cell>
          <cell r="B1765" t="str">
            <v>REATOR DUPLO P/LAMP.FLUOR.PART.RAP.,ALTO F.POTENCIA 110-220V/2X40W</v>
          </cell>
          <cell r="C1765" t="str">
            <v>UN</v>
          </cell>
          <cell r="D1765">
            <v>23.45</v>
          </cell>
        </row>
        <row r="1766">
          <cell r="A1766" t="str">
            <v>098236</v>
          </cell>
          <cell r="B1766" t="str">
            <v>REATOR SIMPLES P/LAMP FLUOR.PART.RAP.BAIXO F.POT. 220V/65W</v>
          </cell>
          <cell r="C1766" t="str">
            <v>UN</v>
          </cell>
          <cell r="D1766">
            <v>25.47</v>
          </cell>
        </row>
        <row r="1767">
          <cell r="A1767" t="str">
            <v>098237</v>
          </cell>
          <cell r="B1767" t="str">
            <v>REATOR DUPLO P/LAMP FLUOR CONV. ALTO F.POT 220V/65W</v>
          </cell>
          <cell r="C1767" t="str">
            <v>UN</v>
          </cell>
          <cell r="D1767">
            <v>38.159999999999997</v>
          </cell>
        </row>
        <row r="1768">
          <cell r="A1768" t="str">
            <v>098238</v>
          </cell>
          <cell r="B1768" t="str">
            <v>REATOR SIMPLES P/LAMP FLUOR.PART.RAP.ALTO F.POTENCIA - 220V/1X110W</v>
          </cell>
          <cell r="C1768" t="str">
            <v>UN</v>
          </cell>
          <cell r="D1768">
            <v>42.14</v>
          </cell>
        </row>
        <row r="1769">
          <cell r="A1769" t="str">
            <v>098239</v>
          </cell>
          <cell r="B1769" t="str">
            <v>REATOR DUPLO P/LAMP FLUOR.PART.RAP.ALTO F.POTENCIA 220V/2X110W</v>
          </cell>
          <cell r="C1769" t="str">
            <v>UN</v>
          </cell>
          <cell r="D1769">
            <v>46.3</v>
          </cell>
        </row>
        <row r="1770">
          <cell r="A1770" t="str">
            <v>098240</v>
          </cell>
          <cell r="B1770" t="str">
            <v>REATOR PARA LAMPADA HG - 220V/125W</v>
          </cell>
          <cell r="C1770" t="str">
            <v>UN</v>
          </cell>
          <cell r="D1770">
            <v>28.53</v>
          </cell>
        </row>
        <row r="1771">
          <cell r="A1771" t="str">
            <v>098241</v>
          </cell>
          <cell r="B1771" t="str">
            <v>REATOR PARA LAMPADA HG - 220V/250W</v>
          </cell>
          <cell r="C1771" t="str">
            <v>UN</v>
          </cell>
          <cell r="D1771">
            <v>37.28</v>
          </cell>
        </row>
        <row r="1772">
          <cell r="A1772" t="str">
            <v>098242</v>
          </cell>
          <cell r="B1772" t="str">
            <v>REATOR PARA LAMPADA HG - 220V/400W</v>
          </cell>
          <cell r="C1772" t="str">
            <v>UN</v>
          </cell>
          <cell r="D1772">
            <v>40.03</v>
          </cell>
        </row>
        <row r="1773">
          <cell r="A1773" t="str">
            <v>098243</v>
          </cell>
          <cell r="B1773" t="str">
            <v>REATOR P/LAMP VP/MERCURIO USO EXTERNO 220V/400W</v>
          </cell>
          <cell r="C1773" t="str">
            <v>UN</v>
          </cell>
          <cell r="D1773">
            <v>50.03</v>
          </cell>
        </row>
        <row r="1774">
          <cell r="A1774" t="str">
            <v>098244</v>
          </cell>
          <cell r="B1774" t="str">
            <v>REATOR P/LAMP VP/SODIO ALTA PRESSAO - 220V/70W</v>
          </cell>
          <cell r="C1774" t="str">
            <v>UN</v>
          </cell>
          <cell r="D1774">
            <v>33.979999999999997</v>
          </cell>
        </row>
        <row r="1775">
          <cell r="A1775" t="str">
            <v>098245</v>
          </cell>
          <cell r="B1775" t="str">
            <v>REATOR P/LAMP VP/SODIO ALTA PRESSAO - 220V/150W</v>
          </cell>
          <cell r="C1775" t="str">
            <v>UN</v>
          </cell>
          <cell r="D1775">
            <v>39.71</v>
          </cell>
        </row>
        <row r="1776">
          <cell r="A1776" t="str">
            <v>098246</v>
          </cell>
          <cell r="B1776" t="str">
            <v>REATOR P/LAMP VP/SODIO ALTA PRESSAO - 220V/250W</v>
          </cell>
          <cell r="C1776" t="str">
            <v>UN</v>
          </cell>
          <cell r="D1776">
            <v>52.35</v>
          </cell>
        </row>
        <row r="1777">
          <cell r="A1777" t="str">
            <v>098247</v>
          </cell>
          <cell r="B1777" t="str">
            <v>REATOR P/LAMP VP/SODIO ALTA PRESSAO - 220V/400W</v>
          </cell>
          <cell r="C1777" t="str">
            <v>UN</v>
          </cell>
          <cell r="D1777">
            <v>65.67</v>
          </cell>
        </row>
        <row r="1778">
          <cell r="A1778" t="str">
            <v>098248</v>
          </cell>
          <cell r="B1778" t="str">
            <v>LAMPADA INCANDESCENTE - 25W</v>
          </cell>
          <cell r="C1778" t="str">
            <v>UN</v>
          </cell>
          <cell r="D1778">
            <v>1.1499999999999999</v>
          </cell>
        </row>
        <row r="1779">
          <cell r="A1779" t="str">
            <v>098249</v>
          </cell>
          <cell r="B1779" t="str">
            <v>LAMPADA INCANDESCENTE - 40W</v>
          </cell>
          <cell r="C1779" t="str">
            <v>UN</v>
          </cell>
          <cell r="D1779">
            <v>1.1499999999999999</v>
          </cell>
        </row>
        <row r="1780">
          <cell r="A1780" t="str">
            <v>098250</v>
          </cell>
          <cell r="B1780" t="str">
            <v>LAMPADA INCANDESCENTE - 60W</v>
          </cell>
          <cell r="C1780" t="str">
            <v>UN</v>
          </cell>
          <cell r="D1780">
            <v>1.1499999999999999</v>
          </cell>
        </row>
        <row r="1781">
          <cell r="A1781" t="str">
            <v>098251</v>
          </cell>
          <cell r="B1781" t="str">
            <v>LAMPADA INCANDESCENTE - 100W</v>
          </cell>
          <cell r="C1781" t="str">
            <v>UN</v>
          </cell>
          <cell r="D1781">
            <v>1.39</v>
          </cell>
        </row>
        <row r="1782">
          <cell r="A1782" t="str">
            <v>098252</v>
          </cell>
          <cell r="B1782" t="str">
            <v>LAMPADA INCANDESCENTE - 150W</v>
          </cell>
          <cell r="C1782" t="str">
            <v>UN</v>
          </cell>
          <cell r="D1782">
            <v>1.77</v>
          </cell>
        </row>
        <row r="1783">
          <cell r="A1783" t="str">
            <v>098253</v>
          </cell>
          <cell r="B1783" t="str">
            <v>LAMPADA INCANDESCENTE - 200W</v>
          </cell>
          <cell r="C1783" t="str">
            <v>UN</v>
          </cell>
          <cell r="D1783">
            <v>1.96</v>
          </cell>
        </row>
        <row r="1784">
          <cell r="A1784" t="str">
            <v>098254</v>
          </cell>
          <cell r="B1784" t="str">
            <v>LAMPADA FLUORESCENTE 65W</v>
          </cell>
          <cell r="C1784" t="str">
            <v>UN</v>
          </cell>
          <cell r="D1784">
            <v>7.25</v>
          </cell>
        </row>
        <row r="1785">
          <cell r="A1785" t="str">
            <v>098255</v>
          </cell>
          <cell r="B1785" t="str">
            <v>LAMPADA FLUORESCENTE - 20W</v>
          </cell>
          <cell r="C1785" t="str">
            <v>UN</v>
          </cell>
          <cell r="D1785">
            <v>3.28</v>
          </cell>
        </row>
        <row r="1786">
          <cell r="A1786" t="str">
            <v>098256</v>
          </cell>
          <cell r="B1786" t="str">
            <v>LAMPADA FLUORESCENTE - 40W</v>
          </cell>
          <cell r="C1786" t="str">
            <v>UN</v>
          </cell>
          <cell r="D1786">
            <v>3.28</v>
          </cell>
        </row>
        <row r="1787">
          <cell r="A1787" t="str">
            <v>098257</v>
          </cell>
          <cell r="B1787" t="str">
            <v>LAMPADA MISTA - 220V/160W</v>
          </cell>
          <cell r="C1787" t="str">
            <v>UN</v>
          </cell>
          <cell r="D1787">
            <v>10.84</v>
          </cell>
        </row>
        <row r="1788">
          <cell r="A1788" t="str">
            <v>098258</v>
          </cell>
          <cell r="B1788" t="str">
            <v>LAMPADA MISTA - 220V/250W</v>
          </cell>
          <cell r="C1788" t="str">
            <v>UN</v>
          </cell>
          <cell r="D1788">
            <v>13.53</v>
          </cell>
        </row>
        <row r="1789">
          <cell r="A1789" t="str">
            <v>098259</v>
          </cell>
          <cell r="B1789" t="str">
            <v>LAMPADA MISTA - 220V/500W</v>
          </cell>
          <cell r="C1789" t="str">
            <v>UN</v>
          </cell>
          <cell r="D1789">
            <v>26.44</v>
          </cell>
        </row>
        <row r="1790">
          <cell r="A1790" t="str">
            <v>098260</v>
          </cell>
          <cell r="B1790" t="str">
            <v>LAMPADA FLUORESCENTE - 110W TIPO HO</v>
          </cell>
          <cell r="C1790" t="str">
            <v>UN</v>
          </cell>
          <cell r="D1790">
            <v>8.52</v>
          </cell>
        </row>
        <row r="1791">
          <cell r="A1791" t="str">
            <v>098261</v>
          </cell>
          <cell r="B1791" t="str">
            <v>LAMPADA VAPOR DE MERCURIO - 220V/80W</v>
          </cell>
          <cell r="C1791" t="str">
            <v>UN</v>
          </cell>
          <cell r="D1791">
            <v>9.61</v>
          </cell>
        </row>
        <row r="1792">
          <cell r="A1792" t="str">
            <v>098262</v>
          </cell>
          <cell r="B1792" t="str">
            <v>LAMPADA VAPOR DE MERCURIO - 220V/125W</v>
          </cell>
          <cell r="C1792" t="str">
            <v>UN</v>
          </cell>
          <cell r="D1792">
            <v>10.31</v>
          </cell>
        </row>
        <row r="1793">
          <cell r="A1793" t="str">
            <v>098263</v>
          </cell>
          <cell r="B1793" t="str">
            <v>LAMPADA VAPOR DE MERCURIO - 220V/250W</v>
          </cell>
          <cell r="C1793" t="str">
            <v>UN</v>
          </cell>
          <cell r="D1793">
            <v>18.79</v>
          </cell>
        </row>
        <row r="1794">
          <cell r="A1794" t="str">
            <v>098264</v>
          </cell>
          <cell r="B1794" t="str">
            <v>LAMPADA VAPOR DE MERCURIO - 220V/400W</v>
          </cell>
          <cell r="C1794" t="str">
            <v>UN</v>
          </cell>
          <cell r="D1794">
            <v>26.55</v>
          </cell>
        </row>
        <row r="1795">
          <cell r="A1795" t="str">
            <v>098265</v>
          </cell>
          <cell r="B1795" t="str">
            <v>LAMPADA VAPOR DE SODIO ALTA PRESSAO 50W</v>
          </cell>
          <cell r="C1795" t="str">
            <v>UN</v>
          </cell>
          <cell r="D1795">
            <v>24.89</v>
          </cell>
        </row>
        <row r="1796">
          <cell r="A1796" t="str">
            <v>098266</v>
          </cell>
          <cell r="B1796" t="str">
            <v>LAMPADA VAPORDE SODIO ALTA PRESSAO - 70W</v>
          </cell>
          <cell r="C1796" t="str">
            <v>UN</v>
          </cell>
          <cell r="D1796">
            <v>24.89</v>
          </cell>
        </row>
        <row r="1797">
          <cell r="A1797" t="str">
            <v>098267</v>
          </cell>
          <cell r="B1797" t="str">
            <v>LAMPADA VAPOR DE SODIO ALTA PRESSAO - 150W</v>
          </cell>
          <cell r="C1797" t="str">
            <v>UN</v>
          </cell>
          <cell r="D1797">
            <v>35.549999999999997</v>
          </cell>
        </row>
        <row r="1798">
          <cell r="A1798" t="str">
            <v>098268</v>
          </cell>
          <cell r="B1798" t="str">
            <v>LAMPADA VAPOR DE SODIO ALTA PRESSAO - 250W</v>
          </cell>
          <cell r="C1798" t="str">
            <v>UN</v>
          </cell>
          <cell r="D1798">
            <v>35.69</v>
          </cell>
        </row>
        <row r="1799">
          <cell r="A1799" t="str">
            <v>098269</v>
          </cell>
          <cell r="B1799" t="str">
            <v>LAMPADA VAPOR DE SODIO ALTA PRESSAO 400W</v>
          </cell>
          <cell r="C1799" t="str">
            <v>UN</v>
          </cell>
          <cell r="D1799">
            <v>40.340000000000003</v>
          </cell>
        </row>
        <row r="1800">
          <cell r="A1800" t="str">
            <v>098271</v>
          </cell>
          <cell r="B1800" t="str">
            <v>LAMPADA INCANDESCENTE REFLETORA 110/220V-60W</v>
          </cell>
          <cell r="C1800" t="str">
            <v>UN</v>
          </cell>
          <cell r="D1800">
            <v>4</v>
          </cell>
        </row>
        <row r="1801">
          <cell r="A1801" t="str">
            <v>098272</v>
          </cell>
          <cell r="B1801" t="str">
            <v>LAMPADA INCANDESCENTE REFLETORA 110/220V-100W</v>
          </cell>
          <cell r="C1801" t="str">
            <v>UN</v>
          </cell>
          <cell r="D1801">
            <v>4.9400000000000004</v>
          </cell>
        </row>
        <row r="1802">
          <cell r="A1802" t="str">
            <v>098273</v>
          </cell>
          <cell r="B1802" t="str">
            <v>LAMPADA INCANDESCENTE REFLETORA 110/220V-150W</v>
          </cell>
          <cell r="C1802" t="str">
            <v>UN</v>
          </cell>
          <cell r="D1802">
            <v>8.93</v>
          </cell>
        </row>
        <row r="1803">
          <cell r="A1803" t="str">
            <v>098275</v>
          </cell>
          <cell r="B1803" t="str">
            <v>LAMPADA DE HALOGENIO 110V/220V/300W</v>
          </cell>
          <cell r="C1803" t="str">
            <v>UN</v>
          </cell>
          <cell r="D1803">
            <v>7.4</v>
          </cell>
        </row>
        <row r="1804">
          <cell r="A1804" t="str">
            <v>098277</v>
          </cell>
          <cell r="B1804" t="str">
            <v>LAMPADA DE HALOGENIO 110V/220V/500W</v>
          </cell>
          <cell r="C1804" t="str">
            <v>UN</v>
          </cell>
          <cell r="D1804">
            <v>7.4</v>
          </cell>
        </row>
        <row r="1805">
          <cell r="A1805" t="str">
            <v>098279</v>
          </cell>
          <cell r="B1805" t="str">
            <v>LAMPADA DE HALOGENIO 220V/1000W</v>
          </cell>
          <cell r="C1805" t="str">
            <v>UN</v>
          </cell>
          <cell r="D1805">
            <v>9.4</v>
          </cell>
        </row>
        <row r="1806">
          <cell r="A1806" t="str">
            <v>098281</v>
          </cell>
          <cell r="B1806" t="str">
            <v>LAMPADA INCANDESCENTE - 300W SOQUETE E-27</v>
          </cell>
          <cell r="C1806" t="str">
            <v>UN</v>
          </cell>
          <cell r="D1806">
            <v>9.32</v>
          </cell>
        </row>
        <row r="1807">
          <cell r="A1807" t="str">
            <v>098282</v>
          </cell>
          <cell r="B1807" t="str">
            <v>LAMPADA INCANDESCENTE - 500W SOQUETE E-27</v>
          </cell>
          <cell r="C1807" t="str">
            <v>UN</v>
          </cell>
          <cell r="D1807">
            <v>15.13</v>
          </cell>
        </row>
        <row r="1808">
          <cell r="A1808" t="str">
            <v>098283</v>
          </cell>
          <cell r="B1808" t="str">
            <v>LAMPADA INCANDESCENTE - 300W SOQUETE E-40</v>
          </cell>
          <cell r="C1808" t="str">
            <v>UN</v>
          </cell>
          <cell r="D1808">
            <v>9.32</v>
          </cell>
        </row>
        <row r="1809">
          <cell r="A1809" t="str">
            <v>098284</v>
          </cell>
          <cell r="B1809" t="str">
            <v>LAMPADA INCANDESCENTE - 500W SOQUETE E-40</v>
          </cell>
          <cell r="C1809" t="str">
            <v>UN</v>
          </cell>
          <cell r="D1809">
            <v>15.13</v>
          </cell>
        </row>
        <row r="1810">
          <cell r="A1810" t="str">
            <v>098290</v>
          </cell>
          <cell r="B1810" t="str">
            <v>PLUG P/TELEFONE DE 4 PINOS PADRAO TELEBRAS</v>
          </cell>
          <cell r="C1810" t="str">
            <v>UN</v>
          </cell>
          <cell r="D1810">
            <v>3.64</v>
          </cell>
        </row>
        <row r="1811">
          <cell r="A1811" t="str">
            <v>098291</v>
          </cell>
          <cell r="B1811" t="str">
            <v>PLUG 3P+T 30A - 440V</v>
          </cell>
          <cell r="C1811" t="str">
            <v>UN</v>
          </cell>
          <cell r="D1811">
            <v>6.52</v>
          </cell>
        </row>
        <row r="1812">
          <cell r="A1812" t="str">
            <v>098292</v>
          </cell>
          <cell r="B1812" t="str">
            <v>PLUG 3P+T 32A - 750V - TIPO INDUSTRIAL</v>
          </cell>
          <cell r="C1812" t="str">
            <v>UN</v>
          </cell>
          <cell r="D1812">
            <v>18.03</v>
          </cell>
        </row>
        <row r="1813">
          <cell r="A1813" t="str">
            <v>098293</v>
          </cell>
          <cell r="B1813" t="str">
            <v>PLUG 3P+T 63A - 750V TIPO INDUSTRIAL</v>
          </cell>
          <cell r="C1813" t="str">
            <v>UN</v>
          </cell>
          <cell r="D1813">
            <v>60.01</v>
          </cell>
        </row>
        <row r="1814">
          <cell r="A1814" t="str">
            <v>098297</v>
          </cell>
          <cell r="B1814" t="str">
            <v>INTERRUPTOR PARALELO BIPOLAR 1 TECLA</v>
          </cell>
          <cell r="C1814" t="str">
            <v>UN</v>
          </cell>
          <cell r="D1814">
            <v>12.72</v>
          </cell>
        </row>
        <row r="1815">
          <cell r="A1815" t="str">
            <v>098298</v>
          </cell>
          <cell r="B1815" t="str">
            <v>REATOR P/LAMP SODIO ALTA PRESSAO - 220V/50W</v>
          </cell>
          <cell r="C1815" t="str">
            <v>UN</v>
          </cell>
          <cell r="D1815">
            <v>33.979999999999997</v>
          </cell>
        </row>
        <row r="1816">
          <cell r="A1816" t="str">
            <v>098299</v>
          </cell>
          <cell r="B1816" t="str">
            <v>REATOR PARA LAMPADA HG - 220V/80W</v>
          </cell>
          <cell r="C1816" t="str">
            <v>UN</v>
          </cell>
          <cell r="D1816">
            <v>26.29</v>
          </cell>
        </row>
        <row r="1817">
          <cell r="A1817" t="str">
            <v>098300</v>
          </cell>
          <cell r="B1817" t="str">
            <v>SERVICOS PARCIAIS - PARA-RAIOS E OUTROS</v>
          </cell>
          <cell r="D1817" t="str">
            <v xml:space="preserve"> R$-   </v>
          </cell>
        </row>
        <row r="1818">
          <cell r="A1818" t="str">
            <v>098302</v>
          </cell>
          <cell r="B1818" t="str">
            <v>CONECTOR P/TUBO FLEXIVEL TP MACHO CMZ - 3/4"</v>
          </cell>
          <cell r="C1818" t="str">
            <v>UN</v>
          </cell>
          <cell r="D1818">
            <v>6.97</v>
          </cell>
        </row>
        <row r="1819">
          <cell r="A1819" t="str">
            <v>098303</v>
          </cell>
          <cell r="B1819" t="str">
            <v>CONECTOR P/TUBO FLEXIVEL TP MACHO CMZ - 1"</v>
          </cell>
          <cell r="C1819" t="str">
            <v>UN</v>
          </cell>
          <cell r="D1819">
            <v>9.11</v>
          </cell>
        </row>
        <row r="1820">
          <cell r="A1820" t="str">
            <v>098305</v>
          </cell>
          <cell r="B1820" t="str">
            <v>CONECTOR P/TUBO FLEXIVEL, TP. MACHO CMZ - 1 1/2"</v>
          </cell>
          <cell r="C1820" t="str">
            <v>UN</v>
          </cell>
          <cell r="D1820">
            <v>17.18</v>
          </cell>
        </row>
        <row r="1821">
          <cell r="A1821" t="str">
            <v>098312</v>
          </cell>
          <cell r="B1821" t="str">
            <v>CONECTOR P/TUBO FLEXIVEL TP FEMEA CFZ - 3/4"</v>
          </cell>
          <cell r="C1821" t="str">
            <v>UN</v>
          </cell>
          <cell r="D1821">
            <v>7.65</v>
          </cell>
        </row>
        <row r="1822">
          <cell r="A1822" t="str">
            <v>098313</v>
          </cell>
          <cell r="B1822" t="str">
            <v>CONECTOR P/TUBO FLEXIVEL TP FEMEA CFZ - 1"</v>
          </cell>
          <cell r="C1822" t="str">
            <v>UN</v>
          </cell>
          <cell r="D1822">
            <v>9.73</v>
          </cell>
        </row>
        <row r="1823">
          <cell r="A1823" t="str">
            <v>098315</v>
          </cell>
          <cell r="B1823" t="str">
            <v>CONECTOR P/TUBO FLEXIVEL TP FEMEA CFZ - 1 1/2"</v>
          </cell>
          <cell r="C1823" t="str">
            <v>UN</v>
          </cell>
          <cell r="D1823">
            <v>18.260000000000002</v>
          </cell>
        </row>
        <row r="1824">
          <cell r="A1824" t="str">
            <v>098320</v>
          </cell>
          <cell r="B1824" t="str">
            <v>COLOCACAO DE ARAME GUIA #14 DE ACO GALVANIZADO EM ELETRODUTO</v>
          </cell>
          <cell r="C1824" t="str">
            <v>M</v>
          </cell>
          <cell r="D1824">
            <v>0.41</v>
          </cell>
        </row>
        <row r="1825">
          <cell r="A1825" t="str">
            <v>098331</v>
          </cell>
          <cell r="B1825" t="str">
            <v>FINCAPINO CALIBRE 22 LONGO</v>
          </cell>
          <cell r="C1825" t="str">
            <v>UN</v>
          </cell>
          <cell r="D1825">
            <v>0.53</v>
          </cell>
        </row>
        <row r="1826">
          <cell r="A1826" t="str">
            <v>098332</v>
          </cell>
          <cell r="B1826" t="str">
            <v>FINCAPINO CALIBRE 38</v>
          </cell>
          <cell r="C1826" t="str">
            <v>UN</v>
          </cell>
          <cell r="D1826">
            <v>1.78</v>
          </cell>
        </row>
        <row r="1827">
          <cell r="A1827" t="str">
            <v>098335</v>
          </cell>
          <cell r="B1827" t="str">
            <v>PINO DE DIAMETRO 1/4" COM ROSCA</v>
          </cell>
          <cell r="C1827" t="str">
            <v>UN</v>
          </cell>
          <cell r="D1827">
            <v>0.44</v>
          </cell>
        </row>
        <row r="1828">
          <cell r="A1828" t="str">
            <v>098336</v>
          </cell>
          <cell r="B1828" t="str">
            <v>PINO DE DIAMETRO 3/8" COM ROSCA</v>
          </cell>
          <cell r="C1828" t="str">
            <v>UN</v>
          </cell>
          <cell r="D1828">
            <v>0.8</v>
          </cell>
        </row>
        <row r="1829">
          <cell r="A1829" t="str">
            <v>098342</v>
          </cell>
          <cell r="B1829" t="str">
            <v>FITA ISOLANTE TIPO AUTO-FUSAO 35KV/MM</v>
          </cell>
          <cell r="C1829" t="str">
            <v>M</v>
          </cell>
          <cell r="D1829">
            <v>3.05</v>
          </cell>
        </row>
        <row r="1830">
          <cell r="A1830" t="str">
            <v>098345</v>
          </cell>
          <cell r="B1830" t="str">
            <v>ISOLACAO TERMO-CONTRATIL DE 10 A 50MM2</v>
          </cell>
          <cell r="C1830" t="str">
            <v>M</v>
          </cell>
          <cell r="D1830">
            <v>98.82</v>
          </cell>
        </row>
        <row r="1831">
          <cell r="A1831" t="str">
            <v>098346</v>
          </cell>
          <cell r="B1831" t="str">
            <v>ISOLACAO TERMO-CONTRATIL DE 70 A 95MM2</v>
          </cell>
          <cell r="C1831" t="str">
            <v>M</v>
          </cell>
          <cell r="D1831">
            <v>132.84</v>
          </cell>
        </row>
        <row r="1832">
          <cell r="A1832" t="str">
            <v>098347</v>
          </cell>
          <cell r="B1832" t="str">
            <v>ISOLACAO TERMO-CONTRATIL DE 120 A 240MM2</v>
          </cell>
          <cell r="C1832" t="str">
            <v>M</v>
          </cell>
          <cell r="D1832">
            <v>157.63</v>
          </cell>
        </row>
        <row r="1833">
          <cell r="A1833" t="str">
            <v>098350</v>
          </cell>
          <cell r="B1833" t="str">
            <v>FOTOCELULA SOLAR-RELE FOTOELETRICO CAP. 500W</v>
          </cell>
          <cell r="C1833" t="str">
            <v>UN</v>
          </cell>
          <cell r="D1833">
            <v>18.829999999999998</v>
          </cell>
        </row>
        <row r="1834">
          <cell r="A1834" t="str">
            <v>098351</v>
          </cell>
          <cell r="B1834" t="str">
            <v>FOTOCELULA SOLAR-RELE FOTOELETRICO CAP. 1000W</v>
          </cell>
          <cell r="C1834" t="str">
            <v>UN</v>
          </cell>
          <cell r="D1834">
            <v>18.829999999999998</v>
          </cell>
        </row>
        <row r="1835">
          <cell r="A1835" t="str">
            <v>098353</v>
          </cell>
          <cell r="B1835" t="str">
            <v>BUQUE "FRANKLIN" C/ROSCA E NIPLE 3/4"</v>
          </cell>
          <cell r="C1835" t="str">
            <v>UN</v>
          </cell>
          <cell r="D1835">
            <v>18.73</v>
          </cell>
        </row>
        <row r="1836">
          <cell r="A1836" t="str">
            <v>098354</v>
          </cell>
          <cell r="B1836" t="str">
            <v>HASTE DE ACO GALVANIZADO - 2"X3M</v>
          </cell>
          <cell r="C1836" t="str">
            <v>UN</v>
          </cell>
          <cell r="D1836">
            <v>83.71</v>
          </cell>
        </row>
        <row r="1837">
          <cell r="A1837" t="str">
            <v>098355</v>
          </cell>
          <cell r="B1837" t="str">
            <v>BASE E ESTAIS P/HASTE DE PARA-RAIOS</v>
          </cell>
          <cell r="C1837" t="str">
            <v>UN</v>
          </cell>
          <cell r="D1837">
            <v>24.73</v>
          </cell>
        </row>
        <row r="1838">
          <cell r="A1838" t="str">
            <v>098356</v>
          </cell>
          <cell r="B1838" t="str">
            <v>PORTA BANDEIRA EM ACO GALVANIZADO 2"</v>
          </cell>
          <cell r="C1838" t="str">
            <v>UN</v>
          </cell>
          <cell r="D1838">
            <v>8.1</v>
          </cell>
        </row>
        <row r="1839">
          <cell r="A1839" t="str">
            <v>098357</v>
          </cell>
          <cell r="B1839" t="str">
            <v>TERMINAL AEREO EM ACO GALV. C/BASE DE FIXACAO H=30CM</v>
          </cell>
          <cell r="C1839" t="str">
            <v>UN</v>
          </cell>
          <cell r="D1839">
            <v>6.41</v>
          </cell>
        </row>
        <row r="1840">
          <cell r="A1840" t="str">
            <v>098358</v>
          </cell>
          <cell r="B1840" t="str">
            <v>SUPORTE P/FIXACAO DE CABO EM TELHA ONDULADA</v>
          </cell>
          <cell r="C1840" t="str">
            <v>UN</v>
          </cell>
          <cell r="D1840">
            <v>10.17</v>
          </cell>
        </row>
        <row r="1841">
          <cell r="A1841" t="str">
            <v>098362</v>
          </cell>
          <cell r="B1841" t="str">
            <v>CRUZETA DE FERRO GALVANIZADO P/3 PROJETORES</v>
          </cell>
          <cell r="C1841" t="str">
            <v>UN</v>
          </cell>
          <cell r="D1841">
            <v>56.18</v>
          </cell>
        </row>
        <row r="1842">
          <cell r="A1842" t="str">
            <v>098363</v>
          </cell>
          <cell r="B1842" t="str">
            <v>BRACO P/LUMINARIA EM TUBO FERRO GALVANIZADO 1"X1M</v>
          </cell>
          <cell r="C1842" t="str">
            <v>UN</v>
          </cell>
          <cell r="D1842">
            <v>22.72</v>
          </cell>
        </row>
        <row r="1843">
          <cell r="A1843" t="str">
            <v>098365</v>
          </cell>
          <cell r="B1843" t="str">
            <v>POSTE DE FERRO GALVANIZADO TIPO RETO FLANGEADO H=5M</v>
          </cell>
          <cell r="C1843" t="str">
            <v>UN</v>
          </cell>
          <cell r="D1843">
            <v>317.83</v>
          </cell>
        </row>
        <row r="1844">
          <cell r="A1844" t="str">
            <v>098366</v>
          </cell>
          <cell r="B1844" t="str">
            <v>POSTE DE FERRO GALVANIZADO TIPO RETO FLANGEADO H=7M</v>
          </cell>
          <cell r="C1844" t="str">
            <v>UN</v>
          </cell>
          <cell r="D1844">
            <v>400.33</v>
          </cell>
        </row>
        <row r="1845">
          <cell r="A1845" t="str">
            <v>098370</v>
          </cell>
          <cell r="B1845" t="str">
            <v>POSTE DE FERRO GALVANIZADO,TIPO CURVO SIMPLES - H=7M</v>
          </cell>
          <cell r="C1845" t="str">
            <v>UN</v>
          </cell>
          <cell r="D1845">
            <v>280.85000000000002</v>
          </cell>
        </row>
        <row r="1846">
          <cell r="A1846" t="str">
            <v>098371</v>
          </cell>
          <cell r="B1846" t="str">
            <v>POSTE DE FERRO GALVANIZADO,TIPO CURVO DUPLO - H=7M</v>
          </cell>
          <cell r="C1846" t="str">
            <v>UN</v>
          </cell>
          <cell r="D1846">
            <v>440.23</v>
          </cell>
        </row>
        <row r="1847">
          <cell r="A1847" t="str">
            <v>098372</v>
          </cell>
          <cell r="B1847" t="str">
            <v>POSTE DE FERRO GALVANIZADO,TIPO RETO - H=9M</v>
          </cell>
          <cell r="C1847" t="str">
            <v>UN</v>
          </cell>
          <cell r="D1847">
            <v>394.41</v>
          </cell>
        </row>
        <row r="1848">
          <cell r="A1848" t="str">
            <v>098373</v>
          </cell>
          <cell r="B1848" t="str">
            <v>POSTE DE CONCRETO TUBULAR OCO,COM INSPECAO - 7M DE COMPRIMENTO</v>
          </cell>
          <cell r="C1848" t="str">
            <v>UN</v>
          </cell>
          <cell r="D1848">
            <v>203.43</v>
          </cell>
        </row>
        <row r="1849">
          <cell r="A1849" t="str">
            <v>098374</v>
          </cell>
          <cell r="B1849" t="str">
            <v>POSTE DE FERRO GALVANIZADO TIPO RETO H=10M</v>
          </cell>
          <cell r="C1849" t="str">
            <v>UN</v>
          </cell>
          <cell r="D1849">
            <v>439.81</v>
          </cell>
        </row>
        <row r="1850">
          <cell r="A1850" t="str">
            <v>098376</v>
          </cell>
          <cell r="B1850" t="str">
            <v>CONECTOR TIPO PRENSA CABO EM ALUMINIO - 3/8"</v>
          </cell>
          <cell r="C1850" t="str">
            <v>UN</v>
          </cell>
          <cell r="D1850">
            <v>2.96</v>
          </cell>
        </row>
        <row r="1851">
          <cell r="A1851" t="str">
            <v>098377</v>
          </cell>
          <cell r="B1851" t="str">
            <v>CONECTOR TIPO PRENSA-CABO EM ALUMINIO - 1/2"</v>
          </cell>
          <cell r="C1851" t="str">
            <v>UN</v>
          </cell>
          <cell r="D1851">
            <v>3.14</v>
          </cell>
        </row>
        <row r="1852">
          <cell r="A1852" t="str">
            <v>098378</v>
          </cell>
          <cell r="B1852" t="str">
            <v>CONECTOR TIPO PRENSA-CABO EM ALUMINIO - 3/4"</v>
          </cell>
          <cell r="C1852" t="str">
            <v>UN</v>
          </cell>
          <cell r="D1852">
            <v>3.78</v>
          </cell>
        </row>
        <row r="1853">
          <cell r="A1853" t="str">
            <v>098379</v>
          </cell>
          <cell r="B1853" t="str">
            <v>CONECTOR TIPO PRENSA - CABO EM ALUMINIO - 1"</v>
          </cell>
          <cell r="C1853" t="str">
            <v>UN</v>
          </cell>
          <cell r="D1853">
            <v>3.78</v>
          </cell>
        </row>
        <row r="1854">
          <cell r="A1854" t="str">
            <v>098380</v>
          </cell>
          <cell r="B1854" t="str">
            <v>CONECTOR TIPO "SPLIT-BOLT" - PARA CABO DE 6,00MM2</v>
          </cell>
          <cell r="C1854" t="str">
            <v>UN</v>
          </cell>
          <cell r="D1854">
            <v>2.14</v>
          </cell>
        </row>
        <row r="1855">
          <cell r="A1855" t="str">
            <v>098381</v>
          </cell>
          <cell r="B1855" t="str">
            <v>CONECTOR TIPO "SPLIT-BOLT" - PARA CABO DE 10,00MM2</v>
          </cell>
          <cell r="C1855" t="str">
            <v>UN</v>
          </cell>
          <cell r="D1855">
            <v>2.14</v>
          </cell>
        </row>
        <row r="1856">
          <cell r="A1856" t="str">
            <v>098382</v>
          </cell>
          <cell r="B1856" t="str">
            <v>SUPORTE SIMPLES COM ROLDANA,PARA DESCIDA DE PARA-RAIOS</v>
          </cell>
          <cell r="C1856" t="str">
            <v>UN</v>
          </cell>
          <cell r="D1856">
            <v>9.26</v>
          </cell>
        </row>
        <row r="1857">
          <cell r="A1857" t="str">
            <v>098383</v>
          </cell>
          <cell r="B1857" t="str">
            <v>CONECTOR TIPO"SPLIT-BOLT" - PARA CABO DE 16MM2</v>
          </cell>
          <cell r="C1857" t="str">
            <v>UN</v>
          </cell>
          <cell r="D1857">
            <v>2.3199999999999998</v>
          </cell>
        </row>
        <row r="1858">
          <cell r="A1858" t="str">
            <v>098384</v>
          </cell>
          <cell r="B1858" t="str">
            <v>CONECTOR TIPO"SPLIT-BOLT" - PARA CABO DE 25MM2</v>
          </cell>
          <cell r="C1858" t="str">
            <v>UN</v>
          </cell>
          <cell r="D1858">
            <v>2.57</v>
          </cell>
        </row>
        <row r="1859">
          <cell r="A1859" t="str">
            <v>098385</v>
          </cell>
          <cell r="B1859" t="str">
            <v>CONECTOR TIPO"SPLIT-BOLT" - PARA CABO DE 35MM2</v>
          </cell>
          <cell r="C1859" t="str">
            <v>UN</v>
          </cell>
          <cell r="D1859">
            <v>2.59</v>
          </cell>
        </row>
        <row r="1860">
          <cell r="A1860" t="str">
            <v>098386</v>
          </cell>
          <cell r="B1860" t="str">
            <v>CONECTOR TIPO"SPLIT-BOLT" - PARA CABO DE 50MM2</v>
          </cell>
          <cell r="C1860" t="str">
            <v>UN</v>
          </cell>
          <cell r="D1860">
            <v>2.97</v>
          </cell>
        </row>
        <row r="1861">
          <cell r="A1861" t="str">
            <v>098387</v>
          </cell>
          <cell r="B1861" t="str">
            <v>CONECTOR TIPO"SPLIT-BOLT" - PARA CABO DE 70MM2</v>
          </cell>
          <cell r="C1861" t="str">
            <v>UN</v>
          </cell>
          <cell r="D1861">
            <v>3.47</v>
          </cell>
        </row>
        <row r="1862">
          <cell r="A1862" t="str">
            <v>098388</v>
          </cell>
          <cell r="B1862" t="str">
            <v>CONECTOR TIPO"SPLIT-BOLT" - PARA CABO DE 95MM2</v>
          </cell>
          <cell r="C1862" t="str">
            <v>UN</v>
          </cell>
          <cell r="D1862">
            <v>4.08</v>
          </cell>
        </row>
        <row r="1863">
          <cell r="A1863" t="str">
            <v>098389</v>
          </cell>
          <cell r="B1863" t="str">
            <v>CONECTOR TIPO "SPLIT-BOLT" - PARA CABO DE 120,00MM2</v>
          </cell>
          <cell r="C1863" t="str">
            <v>UN</v>
          </cell>
          <cell r="D1863">
            <v>5.17</v>
          </cell>
        </row>
        <row r="1864">
          <cell r="A1864" t="str">
            <v>098390</v>
          </cell>
          <cell r="B1864" t="str">
            <v>HASTE"COPPERWELD"- 5/8"X3,OOM</v>
          </cell>
          <cell r="C1864" t="str">
            <v>UN</v>
          </cell>
          <cell r="D1864">
            <v>26.09</v>
          </cell>
        </row>
        <row r="1865">
          <cell r="A1865" t="str">
            <v>098391</v>
          </cell>
          <cell r="B1865" t="str">
            <v>CONECTOR PARA HASTE "COPPERWELD"</v>
          </cell>
          <cell r="C1865" t="str">
            <v>UN</v>
          </cell>
          <cell r="D1865">
            <v>4.75</v>
          </cell>
        </row>
        <row r="1866">
          <cell r="A1866" t="str">
            <v>098392</v>
          </cell>
          <cell r="B1866" t="str">
            <v>CONECTOR TIPO "SPLIT-BOLT" - PARA CABO DE 150,00MM2</v>
          </cell>
          <cell r="C1866" t="str">
            <v>UN</v>
          </cell>
          <cell r="D1866">
            <v>5.87</v>
          </cell>
        </row>
        <row r="1867">
          <cell r="A1867" t="str">
            <v>098393</v>
          </cell>
          <cell r="B1867" t="str">
            <v>CONECTOR TIPO "SPLIT-BOLT" - PARA CABO DE 185,00MM2</v>
          </cell>
          <cell r="C1867" t="str">
            <v>UN</v>
          </cell>
          <cell r="D1867">
            <v>8</v>
          </cell>
        </row>
        <row r="1868">
          <cell r="A1868" t="str">
            <v>098394</v>
          </cell>
          <cell r="B1868" t="str">
            <v>CONECTOR TIPO "SPLIT-BOLT" - PARA CABO DE 240,00MM2</v>
          </cell>
          <cell r="C1868" t="str">
            <v>UN</v>
          </cell>
          <cell r="D1868">
            <v>10.9</v>
          </cell>
        </row>
        <row r="1869">
          <cell r="A1869" t="str">
            <v>098395</v>
          </cell>
          <cell r="B1869" t="str">
            <v>CONECTOR TIPO "SPLIT-BOLT"-PARA CABO DE 300.00MM2</v>
          </cell>
          <cell r="C1869" t="str">
            <v>UN</v>
          </cell>
          <cell r="D1869">
            <v>20</v>
          </cell>
        </row>
        <row r="1870">
          <cell r="A1870" t="str">
            <v>098397</v>
          </cell>
          <cell r="B1870" t="str">
            <v>HASTE " COPPERWELD " - 3/4"X3,00M</v>
          </cell>
          <cell r="C1870" t="str">
            <v>UN</v>
          </cell>
          <cell r="D1870">
            <v>31.74</v>
          </cell>
        </row>
        <row r="1871">
          <cell r="A1871" t="str">
            <v>098400</v>
          </cell>
          <cell r="B1871" t="str">
            <v>SERVICOS PARCIAIS - ELETROFERRAGENS E ACESSORIOS</v>
          </cell>
          <cell r="D1871" t="str">
            <v xml:space="preserve"> R$-   </v>
          </cell>
        </row>
        <row r="1872">
          <cell r="A1872" t="str">
            <v>098401</v>
          </cell>
          <cell r="B1872" t="str">
            <v>BUCHA E ARRUELA RIGIDA PESADA EM ZAMAK - 1/2"</v>
          </cell>
          <cell r="C1872" t="str">
            <v>UN</v>
          </cell>
          <cell r="D1872">
            <v>1.74</v>
          </cell>
        </row>
        <row r="1873">
          <cell r="A1873" t="str">
            <v>098402</v>
          </cell>
          <cell r="B1873" t="str">
            <v>BUCHA E ARRUELA RIGIDA PESADA EM ZAMAK - 3/4"</v>
          </cell>
          <cell r="C1873" t="str">
            <v>UN</v>
          </cell>
          <cell r="D1873">
            <v>1.78</v>
          </cell>
        </row>
        <row r="1874">
          <cell r="A1874" t="str">
            <v>098403</v>
          </cell>
          <cell r="B1874" t="str">
            <v>BUCHA E ARRUELA RIGIDA PESADA EM ZAMAK - 1"</v>
          </cell>
          <cell r="C1874" t="str">
            <v>UN</v>
          </cell>
          <cell r="D1874">
            <v>2.72</v>
          </cell>
        </row>
        <row r="1875">
          <cell r="A1875" t="str">
            <v>098405</v>
          </cell>
          <cell r="B1875" t="str">
            <v>BUCHA E ARRUELA RIGIDA PESADA EM ZAMAK - 1 1/2"</v>
          </cell>
          <cell r="C1875" t="str">
            <v>UN</v>
          </cell>
          <cell r="D1875">
            <v>2.96</v>
          </cell>
        </row>
        <row r="1876">
          <cell r="A1876" t="str">
            <v>098406</v>
          </cell>
          <cell r="B1876" t="str">
            <v>BUCHA E ARRUELA RIGIDA PESADA EM ZAMAK - 2"</v>
          </cell>
          <cell r="C1876" t="str">
            <v>UN</v>
          </cell>
          <cell r="D1876">
            <v>3.58</v>
          </cell>
        </row>
        <row r="1877">
          <cell r="A1877" t="str">
            <v>098407</v>
          </cell>
          <cell r="B1877" t="str">
            <v>BUCHA E ARRUELA RIGIDA PESADA EM ZAMAK - 2 1/2"</v>
          </cell>
          <cell r="C1877" t="str">
            <v>UN</v>
          </cell>
          <cell r="D1877">
            <v>4.03</v>
          </cell>
        </row>
        <row r="1878">
          <cell r="A1878" t="str">
            <v>098408</v>
          </cell>
          <cell r="B1878" t="str">
            <v>BUCHA E ARRUELA RIGIDA PESADA EM ZAMAK - 3"</v>
          </cell>
          <cell r="C1878" t="str">
            <v>UN</v>
          </cell>
          <cell r="D1878">
            <v>4.79</v>
          </cell>
        </row>
        <row r="1879">
          <cell r="A1879" t="str">
            <v>098409</v>
          </cell>
          <cell r="B1879" t="str">
            <v>BUCHA E ARRUELA RIGIDA PESADA EM ZAMAK - 3 1/2"</v>
          </cell>
          <cell r="C1879" t="str">
            <v>UN</v>
          </cell>
          <cell r="D1879">
            <v>5.44</v>
          </cell>
        </row>
        <row r="1880">
          <cell r="A1880" t="str">
            <v>098410</v>
          </cell>
          <cell r="B1880" t="str">
            <v>BUCHA E ARRUELA RIGIDA PESADA COM ZAMAK - 4"</v>
          </cell>
          <cell r="C1880" t="str">
            <v>UN</v>
          </cell>
          <cell r="D1880">
            <v>6.47</v>
          </cell>
        </row>
        <row r="1881">
          <cell r="A1881" t="str">
            <v>098411</v>
          </cell>
          <cell r="B1881" t="str">
            <v>BRACADEIRA DE ACO GALVANIZADO - 1/2"</v>
          </cell>
          <cell r="C1881" t="str">
            <v>UN</v>
          </cell>
          <cell r="D1881">
            <v>1.39</v>
          </cell>
        </row>
        <row r="1882">
          <cell r="A1882" t="str">
            <v>098412</v>
          </cell>
          <cell r="B1882" t="str">
            <v>BRACADEIRA DE ACO GALVANIZADO - 3/4"</v>
          </cell>
          <cell r="C1882" t="str">
            <v>UN</v>
          </cell>
          <cell r="D1882">
            <v>1.39</v>
          </cell>
        </row>
        <row r="1883">
          <cell r="A1883" t="str">
            <v>098413</v>
          </cell>
          <cell r="B1883" t="str">
            <v>BRACADEIRA DE ACO GALVANIZADO - 1"</v>
          </cell>
          <cell r="C1883" t="str">
            <v>UN</v>
          </cell>
          <cell r="D1883">
            <v>1.45</v>
          </cell>
        </row>
        <row r="1884">
          <cell r="A1884" t="str">
            <v>098415</v>
          </cell>
          <cell r="B1884" t="str">
            <v>BRACADEIRA DE ACO GALVANIZADO - 1 1/2"</v>
          </cell>
          <cell r="C1884" t="str">
            <v>UN</v>
          </cell>
          <cell r="D1884">
            <v>2.0299999999999998</v>
          </cell>
        </row>
        <row r="1885">
          <cell r="A1885" t="str">
            <v>098416</v>
          </cell>
          <cell r="B1885" t="str">
            <v>BRACADEIRA DE ACO GALVANIZADO - 2"</v>
          </cell>
          <cell r="C1885" t="str">
            <v>UN</v>
          </cell>
          <cell r="D1885">
            <v>2.4700000000000002</v>
          </cell>
        </row>
        <row r="1886">
          <cell r="A1886" t="str">
            <v>098417</v>
          </cell>
          <cell r="B1886" t="str">
            <v>BRACADEIRA DE ACO GALVANIZADO - 2 1/2"</v>
          </cell>
          <cell r="C1886" t="str">
            <v>UN</v>
          </cell>
          <cell r="D1886">
            <v>2.5099999999999998</v>
          </cell>
        </row>
        <row r="1887">
          <cell r="A1887" t="str">
            <v>098418</v>
          </cell>
          <cell r="B1887" t="str">
            <v>BRACADEIRA DE ACO GALVANIZADO - 3"</v>
          </cell>
          <cell r="C1887" t="str">
            <v>UN</v>
          </cell>
          <cell r="D1887">
            <v>2.94</v>
          </cell>
        </row>
        <row r="1888">
          <cell r="A1888" t="str">
            <v>098419</v>
          </cell>
          <cell r="B1888" t="str">
            <v>BRACADEIRA DE ACO GALVANIZADO - 3 1/2"</v>
          </cell>
          <cell r="C1888" t="str">
            <v>UN</v>
          </cell>
          <cell r="D1888">
            <v>3</v>
          </cell>
        </row>
        <row r="1889">
          <cell r="A1889" t="str">
            <v>098420</v>
          </cell>
          <cell r="B1889" t="str">
            <v>BRACADEIRA DE ACO GALVANIZADO - 4"</v>
          </cell>
          <cell r="C1889" t="str">
            <v>UN</v>
          </cell>
          <cell r="D1889">
            <v>3.41</v>
          </cell>
        </row>
        <row r="1890">
          <cell r="A1890" t="str">
            <v>098421</v>
          </cell>
          <cell r="B1890" t="str">
            <v>SUPORTE P/PERFILADO 100X38MM GE</v>
          </cell>
          <cell r="C1890" t="str">
            <v>UN</v>
          </cell>
          <cell r="D1890">
            <v>2.2200000000000002</v>
          </cell>
        </row>
        <row r="1891">
          <cell r="A1891" t="str">
            <v>098422</v>
          </cell>
          <cell r="B1891" t="str">
            <v>SUPORTE P/ PERFILADO 100X76 MM GE</v>
          </cell>
          <cell r="C1891" t="str">
            <v>UN</v>
          </cell>
          <cell r="D1891">
            <v>2.46</v>
          </cell>
        </row>
        <row r="1892">
          <cell r="A1892" t="str">
            <v>098423</v>
          </cell>
          <cell r="B1892" t="str">
            <v>SUPORTE CURTO P/LUMINARIA 100X38MM GE</v>
          </cell>
          <cell r="C1892" t="str">
            <v>UN</v>
          </cell>
          <cell r="D1892">
            <v>2.5099999999999998</v>
          </cell>
        </row>
        <row r="1893">
          <cell r="A1893" t="str">
            <v>098424</v>
          </cell>
          <cell r="B1893" t="str">
            <v>SUPORTE LONGO P/LUMINARIA 165X38MM GE</v>
          </cell>
          <cell r="C1893" t="str">
            <v>UN</v>
          </cell>
          <cell r="D1893">
            <v>2.67</v>
          </cell>
        </row>
        <row r="1894">
          <cell r="A1894" t="str">
            <v>098425</v>
          </cell>
          <cell r="B1894" t="str">
            <v>EMENDA INTERNA P/PERFILADO 38X38 "I" GE</v>
          </cell>
          <cell r="C1894" t="str">
            <v>UN</v>
          </cell>
          <cell r="D1894">
            <v>2.2000000000000002</v>
          </cell>
        </row>
        <row r="1895">
          <cell r="A1895" t="str">
            <v>098426</v>
          </cell>
          <cell r="B1895" t="str">
            <v>EMENDA INTERNA P/PERFILADO 38X38 "L" GE</v>
          </cell>
          <cell r="C1895" t="str">
            <v>UN</v>
          </cell>
          <cell r="D1895">
            <v>2.56</v>
          </cell>
        </row>
        <row r="1896">
          <cell r="A1896" t="str">
            <v>098427</v>
          </cell>
          <cell r="B1896" t="str">
            <v>EMENDA INTERNA P/PERFILADO 38X38 "T" GE</v>
          </cell>
          <cell r="C1896" t="str">
            <v>UN</v>
          </cell>
          <cell r="D1896">
            <v>3.31</v>
          </cell>
        </row>
        <row r="1897">
          <cell r="A1897" t="str">
            <v>098428</v>
          </cell>
          <cell r="B1897" t="str">
            <v>EMENDA INTERNA P/PERFILADO 38X38 "X" GE</v>
          </cell>
          <cell r="C1897" t="str">
            <v>UN</v>
          </cell>
          <cell r="D1897">
            <v>3.79</v>
          </cell>
        </row>
        <row r="1898">
          <cell r="A1898" t="str">
            <v>098430</v>
          </cell>
          <cell r="B1898" t="str">
            <v>EMENDA INTERNA P/ PERFILADO 38X76 "I" GE</v>
          </cell>
          <cell r="C1898" t="str">
            <v>UN</v>
          </cell>
          <cell r="D1898">
            <v>2.54</v>
          </cell>
        </row>
        <row r="1899">
          <cell r="A1899" t="str">
            <v>098431</v>
          </cell>
          <cell r="B1899" t="str">
            <v>EMENDA INTERNA P/ PERFILADO 38X76 "L" GE</v>
          </cell>
          <cell r="C1899" t="str">
            <v>UN</v>
          </cell>
          <cell r="D1899">
            <v>9.2200000000000006</v>
          </cell>
        </row>
        <row r="1900">
          <cell r="A1900" t="str">
            <v>098432</v>
          </cell>
          <cell r="B1900" t="str">
            <v>EMENDA INTERNA P/PERFILADO 38X76 "T" GE</v>
          </cell>
          <cell r="C1900" t="str">
            <v>UN</v>
          </cell>
          <cell r="D1900">
            <v>10.41</v>
          </cell>
        </row>
        <row r="1901">
          <cell r="A1901" t="str">
            <v>098433</v>
          </cell>
          <cell r="B1901" t="str">
            <v>EMENDA INTERNA P/ PERFILADO 38X76 "X" GE</v>
          </cell>
          <cell r="C1901" t="str">
            <v>UN</v>
          </cell>
          <cell r="D1901">
            <v>11.56</v>
          </cell>
        </row>
        <row r="1902">
          <cell r="A1902" t="str">
            <v>098435</v>
          </cell>
          <cell r="B1902" t="str">
            <v>CAIXA DE DERIVACAO P/PERFILADO 38X38 TP "E" GE</v>
          </cell>
          <cell r="C1902" t="str">
            <v>UN</v>
          </cell>
          <cell r="D1902">
            <v>4.4400000000000004</v>
          </cell>
        </row>
        <row r="1903">
          <cell r="A1903" t="str">
            <v>098436</v>
          </cell>
          <cell r="B1903" t="str">
            <v>CAIXA DE DERIVACAO P/PERFILADO 38X38 TP "C" GE</v>
          </cell>
          <cell r="C1903" t="str">
            <v>UN</v>
          </cell>
          <cell r="D1903">
            <v>5.37</v>
          </cell>
        </row>
        <row r="1904">
          <cell r="A1904" t="str">
            <v>098437</v>
          </cell>
          <cell r="B1904" t="str">
            <v>CAIXA DE DERIVACAO P/PERFILADO 38X38 TP "L" GE</v>
          </cell>
          <cell r="C1904" t="str">
            <v>UN</v>
          </cell>
          <cell r="D1904">
            <v>5.37</v>
          </cell>
        </row>
        <row r="1905">
          <cell r="A1905" t="str">
            <v>098438</v>
          </cell>
          <cell r="B1905" t="str">
            <v>CAIXA DE DERIVACAO P/PERFILADO 38X38 TP "T" GE</v>
          </cell>
          <cell r="C1905" t="str">
            <v>UN</v>
          </cell>
          <cell r="D1905">
            <v>6.68</v>
          </cell>
        </row>
        <row r="1906">
          <cell r="A1906" t="str">
            <v>098439</v>
          </cell>
          <cell r="B1906" t="str">
            <v>CAIXA DE DERIVACAO P/PERFILADO 38X38 TP "X" GE</v>
          </cell>
          <cell r="C1906" t="str">
            <v>UN</v>
          </cell>
          <cell r="D1906">
            <v>7.58</v>
          </cell>
        </row>
        <row r="1907">
          <cell r="A1907" t="str">
            <v>098440</v>
          </cell>
          <cell r="B1907" t="str">
            <v>CAIXA DE DERIVACAO P/ PERFILADO 38X76 TP "E" GE</v>
          </cell>
          <cell r="C1907" t="str">
            <v>UN</v>
          </cell>
          <cell r="D1907">
            <v>8.02</v>
          </cell>
        </row>
        <row r="1908">
          <cell r="A1908" t="str">
            <v>098441</v>
          </cell>
          <cell r="B1908" t="str">
            <v>CAIXA DE DERIVACAO P/ PERFILADO 38X76 TP "C" GE</v>
          </cell>
          <cell r="C1908" t="str">
            <v>UN</v>
          </cell>
          <cell r="D1908">
            <v>9.25</v>
          </cell>
        </row>
        <row r="1909">
          <cell r="A1909" t="str">
            <v>098442</v>
          </cell>
          <cell r="B1909" t="str">
            <v>CAIXA DE DERIVACAO P/PERFILADO 38X76 TP "L" GE</v>
          </cell>
          <cell r="C1909" t="str">
            <v>UN</v>
          </cell>
          <cell r="D1909">
            <v>9.25</v>
          </cell>
        </row>
        <row r="1910">
          <cell r="A1910" t="str">
            <v>098443</v>
          </cell>
          <cell r="B1910" t="str">
            <v>CAIXA DE DERIVACAO P/ PERFILADO 38X76 TP "T" GE</v>
          </cell>
          <cell r="C1910" t="str">
            <v>UN</v>
          </cell>
          <cell r="D1910">
            <v>10.82</v>
          </cell>
        </row>
        <row r="1911">
          <cell r="A1911" t="str">
            <v>098444</v>
          </cell>
          <cell r="B1911" t="str">
            <v>CAIXA DE DERIVACAO P/ PERFILADO 38X76 TP "X" GE</v>
          </cell>
          <cell r="C1911" t="str">
            <v>UN</v>
          </cell>
          <cell r="D1911">
            <v>11.97</v>
          </cell>
        </row>
        <row r="1912">
          <cell r="A1912" t="str">
            <v>098445</v>
          </cell>
          <cell r="B1912" t="str">
            <v>CAIXA EM ALUMINIO P/TOMADA FIXACAO EM PERFILADO</v>
          </cell>
          <cell r="C1912" t="str">
            <v>UN</v>
          </cell>
          <cell r="D1912">
            <v>7.49</v>
          </cell>
        </row>
        <row r="1913">
          <cell r="A1913" t="str">
            <v>098450</v>
          </cell>
          <cell r="B1913" t="str">
            <v>PORCA LOSANGULAR C/PINO 1/4" GE</v>
          </cell>
          <cell r="C1913" t="str">
            <v>UN</v>
          </cell>
          <cell r="D1913">
            <v>0.93</v>
          </cell>
        </row>
        <row r="1914">
          <cell r="A1914" t="str">
            <v>098451</v>
          </cell>
          <cell r="B1914" t="str">
            <v>PORCA LOSANGULAR C/PINO 5/16" GE</v>
          </cell>
          <cell r="C1914" t="str">
            <v>UN</v>
          </cell>
          <cell r="D1914">
            <v>1.31</v>
          </cell>
        </row>
        <row r="1915">
          <cell r="A1915" t="str">
            <v>098452</v>
          </cell>
          <cell r="B1915" t="str">
            <v>PORCA LOSANGULAR C/PINO 3/8" GE</v>
          </cell>
          <cell r="C1915" t="str">
            <v>UN</v>
          </cell>
          <cell r="D1915">
            <v>1.0900000000000001</v>
          </cell>
        </row>
        <row r="1916">
          <cell r="A1916" t="str">
            <v>098455</v>
          </cell>
          <cell r="B1916" t="str">
            <v>SUSPENSAO PARA TIRANTE DE ACO 1/4" GE</v>
          </cell>
          <cell r="C1916" t="str">
            <v>UN</v>
          </cell>
          <cell r="D1916">
            <v>2.13</v>
          </cell>
        </row>
        <row r="1917">
          <cell r="A1917" t="str">
            <v>098456</v>
          </cell>
          <cell r="B1917" t="str">
            <v>SUSPENSAO PARA TIRANTE DE ACO 3/8" GE</v>
          </cell>
          <cell r="C1917" t="str">
            <v>UN</v>
          </cell>
          <cell r="D1917">
            <v>2.54</v>
          </cell>
        </row>
        <row r="1918">
          <cell r="A1918" t="str">
            <v>098457</v>
          </cell>
          <cell r="B1918" t="str">
            <v>SAIDA P/ELETRODUTO EM PERFILADO 3/4" GE</v>
          </cell>
          <cell r="C1918" t="str">
            <v>UN</v>
          </cell>
          <cell r="D1918">
            <v>1.39</v>
          </cell>
        </row>
        <row r="1919">
          <cell r="A1919" t="str">
            <v>098458</v>
          </cell>
          <cell r="B1919" t="str">
            <v>CHUMBADOR METALICO P/CONCRETO C/ROSCA INTERNA 1/4"</v>
          </cell>
          <cell r="C1919" t="str">
            <v>UN</v>
          </cell>
          <cell r="D1919">
            <v>3.08</v>
          </cell>
        </row>
        <row r="1920">
          <cell r="A1920" t="str">
            <v>098459</v>
          </cell>
          <cell r="B1920" t="str">
            <v>CHUMBADOR METALICO P/CONCRETO C/ROSCA INTERNA 3/8"</v>
          </cell>
          <cell r="C1920" t="str">
            <v>UN</v>
          </cell>
          <cell r="D1920">
            <v>3.29</v>
          </cell>
        </row>
        <row r="1921">
          <cell r="A1921" t="str">
            <v>098460</v>
          </cell>
          <cell r="B1921" t="str">
            <v>CABO DE ACO TRANCADO 1/4"</v>
          </cell>
          <cell r="C1921" t="str">
            <v>M</v>
          </cell>
          <cell r="D1921">
            <v>2.0699999999999998</v>
          </cell>
        </row>
        <row r="1922">
          <cell r="A1922" t="str">
            <v>098461</v>
          </cell>
          <cell r="B1922" t="str">
            <v>VERGALHAO DE ACO C/ROSCA TOTAL 1/4" GE</v>
          </cell>
          <cell r="C1922" t="str">
            <v>M</v>
          </cell>
          <cell r="D1922">
            <v>7.61</v>
          </cell>
        </row>
        <row r="1923">
          <cell r="A1923" t="str">
            <v>098462</v>
          </cell>
          <cell r="B1923" t="str">
            <v>VERGALHAO DE ACO C/ROSCA TOTAL 5/16" GE</v>
          </cell>
          <cell r="C1923" t="str">
            <v>M</v>
          </cell>
          <cell r="D1923">
            <v>8.42</v>
          </cell>
        </row>
        <row r="1924">
          <cell r="A1924" t="str">
            <v>098463</v>
          </cell>
          <cell r="B1924" t="str">
            <v>VERGALHAO DE ACO C/ROSCA TOTAL 3/8" GE</v>
          </cell>
          <cell r="C1924" t="str">
            <v>M</v>
          </cell>
          <cell r="D1924">
            <v>7.82</v>
          </cell>
        </row>
        <row r="1925">
          <cell r="A1925" t="str">
            <v>098465</v>
          </cell>
          <cell r="B1925" t="str">
            <v>TAMPA METALICA P/PERFILADO LARG. 38MM GE</v>
          </cell>
          <cell r="C1925" t="str">
            <v>M</v>
          </cell>
          <cell r="D1925">
            <v>2.0299999999999998</v>
          </cell>
        </row>
        <row r="1926">
          <cell r="A1926" t="str">
            <v>098466</v>
          </cell>
          <cell r="B1926" t="str">
            <v>TAMPA METALICA P/ PERFILADO LARG. 76MM GE</v>
          </cell>
          <cell r="C1926" t="str">
            <v>M</v>
          </cell>
          <cell r="D1926">
            <v>2.4500000000000002</v>
          </cell>
        </row>
        <row r="1927">
          <cell r="A1927" t="str">
            <v>100000</v>
          </cell>
          <cell r="B1927" t="str">
            <v>INST.HIDRO-SANITARIAS</v>
          </cell>
          <cell r="D1927" t="str">
            <v xml:space="preserve"> R$-   </v>
          </cell>
        </row>
        <row r="1928">
          <cell r="A1928" t="str">
            <v>100100</v>
          </cell>
          <cell r="B1928" t="str">
            <v>ALIMENTACAO PREDIAL DE AGUA E GAS</v>
          </cell>
          <cell r="D1928" t="str">
            <v xml:space="preserve"> R$-   </v>
          </cell>
        </row>
        <row r="1929">
          <cell r="A1929" t="str">
            <v>100101</v>
          </cell>
          <cell r="B1929" t="str">
            <v>CAVALETE DE ENTRADA - 3/4"</v>
          </cell>
          <cell r="C1929" t="str">
            <v>UN</v>
          </cell>
          <cell r="D1929">
            <v>47.93</v>
          </cell>
        </row>
        <row r="1930">
          <cell r="A1930" t="str">
            <v>100102</v>
          </cell>
          <cell r="B1930" t="str">
            <v>CAVALETE DE ENTRADA - 1"</v>
          </cell>
          <cell r="C1930" t="str">
            <v>UN</v>
          </cell>
          <cell r="D1930">
            <v>54.15</v>
          </cell>
        </row>
        <row r="1931">
          <cell r="A1931" t="str">
            <v>100104</v>
          </cell>
          <cell r="B1931" t="str">
            <v>CAVALETE DE ENTRADA - 1 1/2"</v>
          </cell>
          <cell r="C1931" t="str">
            <v>UN</v>
          </cell>
          <cell r="D1931">
            <v>70.819999999999993</v>
          </cell>
        </row>
        <row r="1932">
          <cell r="A1932" t="str">
            <v>100115</v>
          </cell>
          <cell r="B1932" t="str">
            <v>HV.01-ABRIGO P/CAVALETE DE ENT.,D=19MM OU 25MM EM BL.DE CONCRETO AP.</v>
          </cell>
          <cell r="C1932" t="str">
            <v>UN</v>
          </cell>
          <cell r="D1932">
            <v>75.099999999999994</v>
          </cell>
        </row>
        <row r="1933">
          <cell r="A1933" t="str">
            <v>100116</v>
          </cell>
          <cell r="B1933" t="str">
            <v>HV.02-ABRIGO P/CAVALETE DE ENTR.,D=32MM OU 50MM EM BL. DE CONCR. AP.</v>
          </cell>
          <cell r="C1933" t="str">
            <v>UN</v>
          </cell>
          <cell r="D1933">
            <v>170.55</v>
          </cell>
        </row>
        <row r="1934">
          <cell r="A1934" t="str">
            <v>100117</v>
          </cell>
          <cell r="B1934" t="str">
            <v>HV.05-ABRIGO P/CAVALETE DE ENTRADA,D=3/4" OU 1" EM TIJOLO APARENTE</v>
          </cell>
          <cell r="C1934" t="str">
            <v>UN</v>
          </cell>
          <cell r="D1934">
            <v>92.28</v>
          </cell>
        </row>
        <row r="1935">
          <cell r="A1935" t="str">
            <v>100118</v>
          </cell>
          <cell r="B1935" t="str">
            <v>HV.06-ABRIGO P/CAVALETE ENTR.,D=1 1/4",D=1 1/2"OU 2" EM TIJOLO AP.</v>
          </cell>
          <cell r="C1935" t="str">
            <v>UN</v>
          </cell>
          <cell r="D1935">
            <v>224.66</v>
          </cell>
        </row>
        <row r="1936">
          <cell r="A1936" t="str">
            <v>100119</v>
          </cell>
          <cell r="B1936" t="str">
            <v>HV.09-ABRIGO P/CAVALETE ENTR.,D=3/4" OU 1" EM ALVENARIA REVESTIDA</v>
          </cell>
          <cell r="C1936" t="str">
            <v>UN</v>
          </cell>
          <cell r="D1936">
            <v>85.9</v>
          </cell>
        </row>
        <row r="1937">
          <cell r="A1937" t="str">
            <v>100120</v>
          </cell>
          <cell r="B1937" t="str">
            <v>HV.10-ABRIGO P/CAVALETE ENTR.,D=1 1/4", D=1 1/2"OU 2" EM ALV.REVEST.</v>
          </cell>
          <cell r="C1937" t="str">
            <v>UN</v>
          </cell>
          <cell r="D1937">
            <v>207.23</v>
          </cell>
        </row>
        <row r="1938">
          <cell r="A1938" t="str">
            <v>100121</v>
          </cell>
          <cell r="B1938" t="str">
            <v>TUBO DE ACO GALVANIZADO,CLASSE LEVE I (LINHA AGUA) - 3/4"</v>
          </cell>
          <cell r="C1938" t="str">
            <v>M</v>
          </cell>
          <cell r="D1938">
            <v>13.63</v>
          </cell>
        </row>
        <row r="1939">
          <cell r="A1939" t="str">
            <v>100122</v>
          </cell>
          <cell r="B1939" t="str">
            <v>TUBO DE ACO GALVANIZADO,CLASSE LEVE I (LINHA AGUA) - 1"</v>
          </cell>
          <cell r="C1939" t="str">
            <v>M</v>
          </cell>
          <cell r="D1939">
            <v>17.29</v>
          </cell>
        </row>
        <row r="1940">
          <cell r="A1940" t="str">
            <v>100124</v>
          </cell>
          <cell r="B1940" t="str">
            <v>TUBO DE ACO GALVANIZADO,CLASSE LEVE I (LINHA AGUA) - 1 1/2"</v>
          </cell>
          <cell r="C1940" t="str">
            <v>M</v>
          </cell>
          <cell r="D1940">
            <v>23.56</v>
          </cell>
        </row>
        <row r="1941">
          <cell r="A1941" t="str">
            <v>100152</v>
          </cell>
          <cell r="B1941" t="str">
            <v>HV.03-ABRIGO PARA MEDIDOR DE GAS EM BL.DE CONCR. APARENTE</v>
          </cell>
          <cell r="C1941" t="str">
            <v>UN</v>
          </cell>
          <cell r="D1941">
            <v>56.62</v>
          </cell>
        </row>
        <row r="1942">
          <cell r="A1942" t="str">
            <v>100153</v>
          </cell>
          <cell r="B1942" t="str">
            <v>HV.07-ABRIGO PARA MEDIDOR DE GAS EM TIJOLOS APARENTES</v>
          </cell>
          <cell r="C1942" t="str">
            <v>UN</v>
          </cell>
          <cell r="D1942">
            <v>72.319999999999993</v>
          </cell>
        </row>
        <row r="1943">
          <cell r="A1943" t="str">
            <v>100154</v>
          </cell>
          <cell r="B1943" t="str">
            <v>HV.11-ABRIGO PARA MEDIDOR DE GAS EM ALVENARIA REVESTIDA</v>
          </cell>
          <cell r="C1943" t="str">
            <v>UN</v>
          </cell>
          <cell r="D1943">
            <v>67.989999999999995</v>
          </cell>
        </row>
        <row r="1944">
          <cell r="A1944" t="str">
            <v>100176</v>
          </cell>
          <cell r="B1944" t="str">
            <v>TUBO PRETO DE ACO-CARBONO,CLASSE SCH-40 - 3/4"</v>
          </cell>
          <cell r="C1944" t="str">
            <v>M</v>
          </cell>
          <cell r="D1944">
            <v>15.98</v>
          </cell>
        </row>
        <row r="1945">
          <cell r="A1945" t="str">
            <v>100177</v>
          </cell>
          <cell r="B1945" t="str">
            <v>TUBO PRETO DE ACO-CARBONO,CLASSE SCH-40 - 1"</v>
          </cell>
          <cell r="C1945" t="str">
            <v>M</v>
          </cell>
          <cell r="D1945">
            <v>18.309999999999999</v>
          </cell>
        </row>
        <row r="1946">
          <cell r="A1946" t="str">
            <v>100178</v>
          </cell>
          <cell r="B1946" t="str">
            <v>TUBO PRETO DE ACO-CARBONO,CLASSE SCH-40 - 1 1/4"</v>
          </cell>
          <cell r="C1946" t="str">
            <v>M</v>
          </cell>
          <cell r="D1946">
            <v>21.76</v>
          </cell>
        </row>
        <row r="1947">
          <cell r="A1947" t="str">
            <v>100190</v>
          </cell>
          <cell r="B1947" t="str">
            <v>CAIXA COM COLETOR DE AGUA (SIFAO) PARA REDE DE GAS</v>
          </cell>
          <cell r="C1947" t="str">
            <v>UN</v>
          </cell>
          <cell r="D1947">
            <v>30.39</v>
          </cell>
        </row>
        <row r="1948">
          <cell r="A1948" t="str">
            <v>100195</v>
          </cell>
          <cell r="B1948" t="str">
            <v>PROTECAO ANTICORROSIVA PARA TUBULACAO ENTERRADA</v>
          </cell>
          <cell r="C1948" t="str">
            <v>M</v>
          </cell>
          <cell r="D1948">
            <v>0.42</v>
          </cell>
        </row>
        <row r="1949">
          <cell r="A1949" t="str">
            <v>100198</v>
          </cell>
          <cell r="B1949" t="str">
            <v>ENVELOPAMENTO DE TUBULACAO ENTERRADA,COM CONCRETO</v>
          </cell>
          <cell r="C1949" t="str">
            <v>M</v>
          </cell>
          <cell r="D1949">
            <v>6.73</v>
          </cell>
        </row>
        <row r="1950">
          <cell r="A1950" t="str">
            <v>100200</v>
          </cell>
          <cell r="B1950" t="str">
            <v>RESERVACAO DE AGUA</v>
          </cell>
          <cell r="D1950" t="str">
            <v xml:space="preserve"> R$-   </v>
          </cell>
        </row>
        <row r="1951">
          <cell r="A1951" t="str">
            <v>100207</v>
          </cell>
          <cell r="B1951" t="str">
            <v>RESERVATORIO DE CIMENTO-AMIANTO - CAPACIDADE DE 500 LITROS</v>
          </cell>
          <cell r="C1951" t="str">
            <v>UN</v>
          </cell>
          <cell r="D1951">
            <v>226.92</v>
          </cell>
        </row>
        <row r="1952">
          <cell r="A1952" t="str">
            <v>100208</v>
          </cell>
          <cell r="B1952" t="str">
            <v>RESERVATORIO DE CIMENTO-AMIANTO - CAPACIDADE DE 750 LITROS</v>
          </cell>
          <cell r="C1952" t="str">
            <v>UN</v>
          </cell>
          <cell r="D1952">
            <v>302.83999999999997</v>
          </cell>
        </row>
        <row r="1953">
          <cell r="A1953" t="str">
            <v>100209</v>
          </cell>
          <cell r="B1953" t="str">
            <v>RESERVATORIO DE CIMENTO-AMIANTO - CAPACIDADE DE 1000 LITROS</v>
          </cell>
          <cell r="C1953" t="str">
            <v>UN</v>
          </cell>
          <cell r="D1953">
            <v>302.95999999999998</v>
          </cell>
        </row>
        <row r="1954">
          <cell r="A1954" t="str">
            <v>100220</v>
          </cell>
          <cell r="B1954" t="str">
            <v>CX D'AGUA EM ANEIS C.A.C/ESC/AL. E GUARDA CORPO,H=8,00M C=30M3</v>
          </cell>
          <cell r="C1954" t="str">
            <v>UN</v>
          </cell>
          <cell r="D1954">
            <v>16922.84</v>
          </cell>
        </row>
        <row r="1955">
          <cell r="A1955" t="str">
            <v>100221</v>
          </cell>
          <cell r="B1955" t="str">
            <v>CX D'AGUA EM ANEIS C.A.C/ESC/AL.E GUARDA CORPO H=16M CI=15M3 CS=19M3</v>
          </cell>
          <cell r="C1955" t="str">
            <v>UN</v>
          </cell>
          <cell r="D1955">
            <v>29428.75</v>
          </cell>
        </row>
        <row r="1956">
          <cell r="A1956" t="str">
            <v>100222</v>
          </cell>
          <cell r="B1956" t="str">
            <v>CX D'AGUA EM ANEIS C.A.C/ESC/AL. GUARDA CORPO H=17M CI=16M3 CS 16M3</v>
          </cell>
          <cell r="C1956" t="str">
            <v>UN</v>
          </cell>
          <cell r="D1956">
            <v>31428.75</v>
          </cell>
        </row>
        <row r="1957">
          <cell r="A1957" t="str">
            <v>100223</v>
          </cell>
          <cell r="B1957" t="str">
            <v>CX D'AGUA EM ANEIS C.A.C/ESC/AL. GUARDA CORPO H=18M CI=24M3 CS=24M3</v>
          </cell>
          <cell r="C1957" t="str">
            <v>UN</v>
          </cell>
          <cell r="D1957">
            <v>37024.959999999999</v>
          </cell>
        </row>
        <row r="1958">
          <cell r="A1958" t="str">
            <v>100224</v>
          </cell>
          <cell r="B1958" t="str">
            <v>CX D'AGUA EM ANEIS C.A.C/ESC.AL.GUARDA CORPO H=16M CI=20M3 CS=20M3</v>
          </cell>
          <cell r="C1958" t="str">
            <v>UN</v>
          </cell>
          <cell r="D1958">
            <v>36024.959999999999</v>
          </cell>
        </row>
        <row r="1959">
          <cell r="A1959" t="str">
            <v>100225</v>
          </cell>
          <cell r="B1959" t="str">
            <v>CX D'AGUA EM ANEIS C.A.C/ESC.AL.E G.CORPO H=19,50M CI=32M3 CS=22M3</v>
          </cell>
          <cell r="C1959" t="str">
            <v>UN</v>
          </cell>
          <cell r="D1959">
            <v>40024.959999999999</v>
          </cell>
        </row>
        <row r="1960">
          <cell r="A1960" t="str">
            <v>100226</v>
          </cell>
          <cell r="B1960" t="str">
            <v>CX D'AGUA EM ANEIS C.A.C/ESC AL.E GUARDA CORPO H=16M CI=14M3 CS=14M3</v>
          </cell>
          <cell r="C1960" t="str">
            <v>UN</v>
          </cell>
          <cell r="D1960">
            <v>35767.800000000003</v>
          </cell>
        </row>
        <row r="1961">
          <cell r="A1961" t="str">
            <v>100227</v>
          </cell>
          <cell r="B1961" t="str">
            <v>CX. D'AGUA EM ANEIS C.A.C/ESC.ALUM.E G.C H=16 M CI=16M3 CS=22M3</v>
          </cell>
          <cell r="C1961" t="str">
            <v>UN</v>
          </cell>
          <cell r="D1961">
            <v>36024.959999999999</v>
          </cell>
        </row>
        <row r="1962">
          <cell r="A1962" t="str">
            <v>100251</v>
          </cell>
          <cell r="B1962" t="str">
            <v>TUBO DE ACO GALVANIZADO,CLASSE LEVE I (LINHA AGUA) - 3/4"</v>
          </cell>
          <cell r="C1962" t="str">
            <v>M</v>
          </cell>
          <cell r="D1962">
            <v>14.26</v>
          </cell>
        </row>
        <row r="1963">
          <cell r="A1963" t="str">
            <v>100252</v>
          </cell>
          <cell r="B1963" t="str">
            <v>TUBO DE ACO GALVANIZADO,CLASSE LEVE I (LINHA AGUA) - 1"</v>
          </cell>
          <cell r="C1963" t="str">
            <v>M</v>
          </cell>
          <cell r="D1963">
            <v>17.75</v>
          </cell>
        </row>
        <row r="1964">
          <cell r="A1964" t="str">
            <v>100254</v>
          </cell>
          <cell r="B1964" t="str">
            <v>TUBO DE ACO GALVANIZADO,CLASSE LEVE I (LINHA AGUA) - 1 1/2"</v>
          </cell>
          <cell r="C1964" t="str">
            <v>M</v>
          </cell>
          <cell r="D1964">
            <v>23.56</v>
          </cell>
        </row>
        <row r="1965">
          <cell r="A1965" t="str">
            <v>100255</v>
          </cell>
          <cell r="B1965" t="str">
            <v>TUBO DE ACO GALVANIZADO,CLASSE LEVE I (LINHA AGUA) - 2"</v>
          </cell>
          <cell r="C1965" t="str">
            <v>M</v>
          </cell>
          <cell r="D1965">
            <v>28.07</v>
          </cell>
        </row>
        <row r="1966">
          <cell r="A1966" t="str">
            <v>100261</v>
          </cell>
          <cell r="B1966" t="str">
            <v>TUBO DE PVC RIGIDO,SOLDAVEL (LINHA AGUA) - 25MM (3/4")</v>
          </cell>
          <cell r="C1966" t="str">
            <v>M</v>
          </cell>
          <cell r="D1966">
            <v>8.17</v>
          </cell>
        </row>
        <row r="1967">
          <cell r="A1967" t="str">
            <v>100262</v>
          </cell>
          <cell r="B1967" t="str">
            <v>TUBO DE PVC RIGIDO,SOLDAVEL (LINHA AGUA) - 32MM (1")</v>
          </cell>
          <cell r="C1967" t="str">
            <v>M</v>
          </cell>
          <cell r="D1967">
            <v>10.65</v>
          </cell>
        </row>
        <row r="1968">
          <cell r="A1968" t="str">
            <v>100264</v>
          </cell>
          <cell r="B1968" t="str">
            <v>TUBO DE PVC RIGIDO,SOLDAVEL (LINHA AGUA) - 50MM (1 1/2")</v>
          </cell>
          <cell r="C1968" t="str">
            <v>M</v>
          </cell>
          <cell r="D1968">
            <v>14.3</v>
          </cell>
        </row>
        <row r="1969">
          <cell r="A1969" t="str">
            <v>100265</v>
          </cell>
          <cell r="B1969" t="str">
            <v>TUBO DE PVC RIGIDO,SOLDAVEL (LINHA AGUA) - 60MM (2")</v>
          </cell>
          <cell r="C1969" t="str">
            <v>M</v>
          </cell>
          <cell r="D1969">
            <v>18.41</v>
          </cell>
        </row>
        <row r="1970">
          <cell r="A1970" t="str">
            <v>100281</v>
          </cell>
          <cell r="B1970" t="str">
            <v>REGISTRO DE GAVETA,METAL AMARELO - 3/4"</v>
          </cell>
          <cell r="C1970" t="str">
            <v>UN</v>
          </cell>
          <cell r="D1970">
            <v>12.21</v>
          </cell>
        </row>
        <row r="1971">
          <cell r="A1971" t="str">
            <v>100282</v>
          </cell>
          <cell r="B1971" t="str">
            <v>REGISTRO DE GAVETA,METAL AMARELO - 1"</v>
          </cell>
          <cell r="C1971" t="str">
            <v>UN</v>
          </cell>
          <cell r="D1971">
            <v>16.45</v>
          </cell>
        </row>
        <row r="1972">
          <cell r="A1972" t="str">
            <v>100284</v>
          </cell>
          <cell r="B1972" t="str">
            <v>REGISTRO DE GAVETA,METAL AMARELO - 1 1/2"</v>
          </cell>
          <cell r="C1972" t="str">
            <v>UN</v>
          </cell>
          <cell r="D1972">
            <v>24.85</v>
          </cell>
        </row>
        <row r="1973">
          <cell r="A1973" t="str">
            <v>100285</v>
          </cell>
          <cell r="B1973" t="str">
            <v>REGISTRO DE GAVETA,METAL AMARELO - 2"</v>
          </cell>
          <cell r="C1973" t="str">
            <v>UN</v>
          </cell>
          <cell r="D1973">
            <v>35.54</v>
          </cell>
        </row>
        <row r="1974">
          <cell r="A1974" t="str">
            <v>100291</v>
          </cell>
          <cell r="B1974" t="str">
            <v>TORNEIRA DE BOIA,DE COBRE - 3/4"</v>
          </cell>
          <cell r="C1974" t="str">
            <v>UN</v>
          </cell>
          <cell r="D1974">
            <v>18.48</v>
          </cell>
        </row>
        <row r="1975">
          <cell r="A1975" t="str">
            <v>100292</v>
          </cell>
          <cell r="B1975" t="str">
            <v>TORNEIRA DE BOIA,DE COBRE - 1"</v>
          </cell>
          <cell r="C1975" t="str">
            <v>UN</v>
          </cell>
          <cell r="D1975">
            <v>25.08</v>
          </cell>
        </row>
        <row r="1976">
          <cell r="A1976" t="str">
            <v>100294</v>
          </cell>
          <cell r="B1976" t="str">
            <v>TORNEIRA DE BOIA,DE COBRE - 1 1/2"</v>
          </cell>
          <cell r="C1976" t="str">
            <v>UN</v>
          </cell>
          <cell r="D1976">
            <v>42.64</v>
          </cell>
        </row>
        <row r="1977">
          <cell r="A1977" t="str">
            <v>100295</v>
          </cell>
          <cell r="B1977" t="str">
            <v>TORNEIRA DE BOIA,DE COBRE - 2"</v>
          </cell>
          <cell r="C1977" t="str">
            <v>UN</v>
          </cell>
          <cell r="D1977">
            <v>48.91</v>
          </cell>
        </row>
        <row r="1978">
          <cell r="A1978" t="str">
            <v>100300</v>
          </cell>
          <cell r="B1978" t="str">
            <v>INSTALACAO ELEVATORIA</v>
          </cell>
          <cell r="D1978" t="str">
            <v xml:space="preserve"> R$-   </v>
          </cell>
        </row>
        <row r="1979">
          <cell r="A1979" t="str">
            <v>100301</v>
          </cell>
          <cell r="B1979" t="str">
            <v>CONJUNTO MOTOR-BOMBA - ATE 1/4 HP</v>
          </cell>
          <cell r="C1979" t="str">
            <v>UN</v>
          </cell>
          <cell r="D1979">
            <v>314.83999999999997</v>
          </cell>
        </row>
        <row r="1980">
          <cell r="A1980" t="str">
            <v>100303</v>
          </cell>
          <cell r="B1980" t="str">
            <v>CONJUNTO MOTOR-BOMBA - ATE 1/2 HP</v>
          </cell>
          <cell r="C1980" t="str">
            <v>UN</v>
          </cell>
          <cell r="D1980">
            <v>314.83999999999997</v>
          </cell>
        </row>
        <row r="1981">
          <cell r="A1981" t="str">
            <v>100304</v>
          </cell>
          <cell r="B1981" t="str">
            <v>CONJUNTO MOTOR-BOMBA - ATE 3/4 HP</v>
          </cell>
          <cell r="C1981" t="str">
            <v>UN</v>
          </cell>
          <cell r="D1981">
            <v>320.83999999999997</v>
          </cell>
        </row>
        <row r="1982">
          <cell r="A1982" t="str">
            <v>100305</v>
          </cell>
          <cell r="B1982" t="str">
            <v>CONJUNTO MOTOR-BOMBA - ATE 1 HP</v>
          </cell>
          <cell r="C1982" t="str">
            <v>UN</v>
          </cell>
          <cell r="D1982">
            <v>320.83999999999997</v>
          </cell>
        </row>
        <row r="1983">
          <cell r="A1983" t="str">
            <v>100306</v>
          </cell>
          <cell r="B1983" t="str">
            <v>CONJUNTO MOTOR-BOMBA - ATE 2 HP</v>
          </cell>
          <cell r="C1983" t="str">
            <v>UN</v>
          </cell>
          <cell r="D1983">
            <v>401.84</v>
          </cell>
        </row>
        <row r="1984">
          <cell r="A1984" t="str">
            <v>100307</v>
          </cell>
          <cell r="B1984" t="str">
            <v>CONJUNTO MOTOR-BOMBA - ATE 3 HP</v>
          </cell>
          <cell r="C1984" t="str">
            <v>UN</v>
          </cell>
          <cell r="D1984">
            <v>401.84</v>
          </cell>
        </row>
        <row r="1985">
          <cell r="A1985" t="str">
            <v>100308</v>
          </cell>
          <cell r="B1985" t="str">
            <v>CONJUNTO MOTOR-BOMBA - ATE 4 HP</v>
          </cell>
          <cell r="C1985" t="str">
            <v>UN</v>
          </cell>
          <cell r="D1985">
            <v>401.84</v>
          </cell>
        </row>
        <row r="1986">
          <cell r="A1986" t="str">
            <v>100309</v>
          </cell>
          <cell r="B1986" t="str">
            <v>CONJUNTO MOTOR-BOMBA - ATE 5 HP</v>
          </cell>
          <cell r="C1986" t="str">
            <v>UN</v>
          </cell>
          <cell r="D1986">
            <v>449.84</v>
          </cell>
        </row>
        <row r="1987">
          <cell r="A1987" t="str">
            <v>100342</v>
          </cell>
          <cell r="B1987" t="str">
            <v>TUBO DE ACO-CARBONO GALVANIZADO,CL.MEDIA (DIN2440) - 1" (RECALQUE)</v>
          </cell>
          <cell r="C1987" t="str">
            <v>M</v>
          </cell>
          <cell r="D1987">
            <v>17.53</v>
          </cell>
        </row>
        <row r="1988">
          <cell r="A1988" t="str">
            <v>100344</v>
          </cell>
          <cell r="B1988" t="str">
            <v>TUBO DE ACO-CARBONO GALVANIZADO,CL.MEDIA (DIN2440) - 1 1/2" (SUCCAO)</v>
          </cell>
          <cell r="C1988" t="str">
            <v>M</v>
          </cell>
          <cell r="D1988">
            <v>23.53</v>
          </cell>
        </row>
        <row r="1989">
          <cell r="A1989" t="str">
            <v>100352</v>
          </cell>
          <cell r="B1989" t="str">
            <v>REGISTRO DE GAVETA,METAL AMARELO - 1"</v>
          </cell>
          <cell r="C1989" t="str">
            <v>UN</v>
          </cell>
          <cell r="D1989">
            <v>16.45</v>
          </cell>
        </row>
        <row r="1990">
          <cell r="A1990" t="str">
            <v>100354</v>
          </cell>
          <cell r="B1990" t="str">
            <v>REGISTRO DE GAVETA,METAL AMARELO - 1 1/2"</v>
          </cell>
          <cell r="C1990" t="str">
            <v>UN</v>
          </cell>
          <cell r="D1990">
            <v>24.85</v>
          </cell>
        </row>
        <row r="1991">
          <cell r="A1991" t="str">
            <v>100362</v>
          </cell>
          <cell r="B1991" t="str">
            <v>VALVULA DE RETENCAO HORIZONTAL - 1"</v>
          </cell>
          <cell r="C1991" t="str">
            <v>UN</v>
          </cell>
          <cell r="D1991">
            <v>29.06</v>
          </cell>
        </row>
        <row r="1992">
          <cell r="A1992" t="str">
            <v>100364</v>
          </cell>
          <cell r="B1992" t="str">
            <v>VALVULA DE RETENCAO HORIZONTAL - 1 1/2"</v>
          </cell>
          <cell r="C1992" t="str">
            <v>UN</v>
          </cell>
          <cell r="D1992">
            <v>53.12</v>
          </cell>
        </row>
        <row r="1993">
          <cell r="A1993" t="str">
            <v>100365</v>
          </cell>
          <cell r="B1993" t="str">
            <v>VALVULA DE RETENCAO HORIZONTAL - 2"</v>
          </cell>
          <cell r="C1993" t="str">
            <v>UN</v>
          </cell>
          <cell r="D1993">
            <v>67.88</v>
          </cell>
        </row>
        <row r="1994">
          <cell r="A1994" t="str">
            <v>100366</v>
          </cell>
          <cell r="B1994" t="str">
            <v>VALVULA DE RETENCAO HORIZONTAL - 2 1/2"</v>
          </cell>
          <cell r="C1994" t="str">
            <v>UN</v>
          </cell>
          <cell r="D1994">
            <v>122.22</v>
          </cell>
        </row>
        <row r="1995">
          <cell r="A1995" t="str">
            <v>100367</v>
          </cell>
          <cell r="B1995" t="str">
            <v>VALVULA DE RETENCAO HORIZONTAL - 3"</v>
          </cell>
          <cell r="C1995" t="str">
            <v>UN</v>
          </cell>
          <cell r="D1995">
            <v>178.01</v>
          </cell>
        </row>
        <row r="1996">
          <cell r="A1996" t="str">
            <v>100368</v>
          </cell>
          <cell r="B1996" t="str">
            <v>VALVULA DE RETENCAO HORIZONTAL - 4"</v>
          </cell>
          <cell r="C1996" t="str">
            <v>UN</v>
          </cell>
          <cell r="D1996">
            <v>241.91</v>
          </cell>
        </row>
        <row r="1997">
          <cell r="A1997" t="str">
            <v>100371</v>
          </cell>
          <cell r="B1997" t="str">
            <v>VALVULA DE RETENCAO VERTICAL - 3/4"</v>
          </cell>
          <cell r="C1997" t="str">
            <v>UN</v>
          </cell>
          <cell r="D1997">
            <v>16.829999999999998</v>
          </cell>
        </row>
        <row r="1998">
          <cell r="A1998" t="str">
            <v>100372</v>
          </cell>
          <cell r="B1998" t="str">
            <v>VALVULA DE RETENCAO VERTICAL - 1"</v>
          </cell>
          <cell r="C1998" t="str">
            <v>UN</v>
          </cell>
          <cell r="D1998">
            <v>18.29</v>
          </cell>
        </row>
        <row r="1999">
          <cell r="A1999" t="str">
            <v>100373</v>
          </cell>
          <cell r="B1999" t="str">
            <v>VALVULA DE RETENCAO VERTICAL - 1 1/4"</v>
          </cell>
          <cell r="C1999" t="str">
            <v>UN</v>
          </cell>
          <cell r="D1999">
            <v>26.14</v>
          </cell>
        </row>
        <row r="2000">
          <cell r="A2000" t="str">
            <v>100374</v>
          </cell>
          <cell r="B2000" t="str">
            <v>VALVULA DE RETENCAO VERTICAL - 1 1/2"</v>
          </cell>
          <cell r="C2000" t="str">
            <v>UN</v>
          </cell>
          <cell r="D2000">
            <v>30.13</v>
          </cell>
        </row>
        <row r="2001">
          <cell r="A2001" t="str">
            <v>100375</v>
          </cell>
          <cell r="B2001" t="str">
            <v>VALVULA DE RETENCAO VERTICAL - 2"</v>
          </cell>
          <cell r="C2001" t="str">
            <v>UN</v>
          </cell>
          <cell r="D2001">
            <v>40.130000000000003</v>
          </cell>
        </row>
        <row r="2002">
          <cell r="A2002" t="str">
            <v>100376</v>
          </cell>
          <cell r="B2002" t="str">
            <v>VALVULA DE RETENCAO VERTICAL - 2 1/2"</v>
          </cell>
          <cell r="C2002" t="str">
            <v>UN</v>
          </cell>
          <cell r="D2002">
            <v>79.540000000000006</v>
          </cell>
        </row>
        <row r="2003">
          <cell r="A2003" t="str">
            <v>100377</v>
          </cell>
          <cell r="B2003" t="str">
            <v>VALVULA DE RETENCAO VERTICAL - 3"</v>
          </cell>
          <cell r="C2003" t="str">
            <v>UN</v>
          </cell>
          <cell r="D2003">
            <v>103.8</v>
          </cell>
        </row>
        <row r="2004">
          <cell r="A2004" t="str">
            <v>100378</v>
          </cell>
          <cell r="B2004" t="str">
            <v>VALVULA DE RETENCAO VERTICAL - 4"</v>
          </cell>
          <cell r="C2004" t="str">
            <v>UN</v>
          </cell>
          <cell r="D2004">
            <v>175.46</v>
          </cell>
        </row>
        <row r="2005">
          <cell r="A2005" t="str">
            <v>100384</v>
          </cell>
          <cell r="B2005" t="str">
            <v>VALVULA DE RETENCAO,DE PE COM CRIVO DE BRONZE - 1 1/2"</v>
          </cell>
          <cell r="C2005" t="str">
            <v>UN</v>
          </cell>
          <cell r="D2005">
            <v>27.61</v>
          </cell>
        </row>
        <row r="2006">
          <cell r="A2006" t="str">
            <v>100385</v>
          </cell>
          <cell r="B2006" t="str">
            <v>VALVULA DE RETENCAO,DE PE COM CRIVO DE BRONZE - 2"</v>
          </cell>
          <cell r="C2006" t="str">
            <v>UN</v>
          </cell>
          <cell r="D2006">
            <v>38.01</v>
          </cell>
        </row>
        <row r="2007">
          <cell r="A2007" t="str">
            <v>100386</v>
          </cell>
          <cell r="B2007" t="str">
            <v>VALVULA DE RETENCAO DE PE COM CRIVO DE BRONZE - 2 1/2"</v>
          </cell>
          <cell r="C2007" t="str">
            <v>UN</v>
          </cell>
          <cell r="D2007">
            <v>73.72</v>
          </cell>
        </row>
        <row r="2008">
          <cell r="A2008" t="str">
            <v>100387</v>
          </cell>
          <cell r="B2008" t="str">
            <v>VALVULA DE RETENCAO DE PE COM CRIVO DE BRONZE - 3"</v>
          </cell>
          <cell r="C2008" t="str">
            <v>UN</v>
          </cell>
          <cell r="D2008">
            <v>82.84</v>
          </cell>
        </row>
        <row r="2009">
          <cell r="A2009" t="str">
            <v>100390</v>
          </cell>
          <cell r="B2009" t="str">
            <v>CHAVE DE BOIA</v>
          </cell>
          <cell r="C2009" t="str">
            <v>UN</v>
          </cell>
          <cell r="D2009">
            <v>35.81</v>
          </cell>
        </row>
        <row r="2010">
          <cell r="A2010" t="str">
            <v>100400</v>
          </cell>
          <cell r="B2010" t="str">
            <v>REDE DE AGUA FRIA - TUBULACAO</v>
          </cell>
          <cell r="D2010" t="str">
            <v xml:space="preserve"> R$-   </v>
          </cell>
        </row>
        <row r="2011">
          <cell r="A2011" t="str">
            <v>100401</v>
          </cell>
          <cell r="B2011" t="str">
            <v>TUBO DE ACO GALVANIZADO,CLASSE LEVE I (LINHA AGUA) - 1/2"</v>
          </cell>
          <cell r="C2011" t="str">
            <v>M</v>
          </cell>
          <cell r="D2011">
            <v>12.35</v>
          </cell>
        </row>
        <row r="2012">
          <cell r="A2012" t="str">
            <v>100402</v>
          </cell>
          <cell r="B2012" t="str">
            <v>TUBO DE ACO GALVANIZADO,CLASSE LEVE I (LINHA AGUA) - 3/4"</v>
          </cell>
          <cell r="C2012" t="str">
            <v>M</v>
          </cell>
          <cell r="D2012">
            <v>14.26</v>
          </cell>
        </row>
        <row r="2013">
          <cell r="A2013" t="str">
            <v>100403</v>
          </cell>
          <cell r="B2013" t="str">
            <v>TUBO DE ACO GALVANIZADO,CLASSE LEVE I (LINHA AGUA) - 1"</v>
          </cell>
          <cell r="C2013" t="str">
            <v>M</v>
          </cell>
          <cell r="D2013">
            <v>17.75</v>
          </cell>
        </row>
        <row r="2014">
          <cell r="A2014" t="str">
            <v>100404</v>
          </cell>
          <cell r="B2014" t="str">
            <v>TUBO DE ACO GALVANIZADO,CLASSE LEVE I (LINHA AGUA) - 1 1/4"</v>
          </cell>
          <cell r="C2014" t="str">
            <v>M</v>
          </cell>
          <cell r="D2014">
            <v>20.55</v>
          </cell>
        </row>
        <row r="2015">
          <cell r="A2015" t="str">
            <v>100405</v>
          </cell>
          <cell r="B2015" t="str">
            <v>TUBO DE ACO GALVANIZADO,CLASSE LEVE I (LINHA AGUA) - 1 1/2"</v>
          </cell>
          <cell r="C2015" t="str">
            <v>M</v>
          </cell>
          <cell r="D2015">
            <v>23.56</v>
          </cell>
        </row>
        <row r="2016">
          <cell r="A2016" t="str">
            <v>100406</v>
          </cell>
          <cell r="B2016" t="str">
            <v>TUBO DE ACO GALVANIZADO,CLASSE LEVE I (LINHA AGUA) - 2"</v>
          </cell>
          <cell r="C2016" t="str">
            <v>M</v>
          </cell>
          <cell r="D2016">
            <v>28.07</v>
          </cell>
        </row>
        <row r="2017">
          <cell r="A2017" t="str">
            <v>100407</v>
          </cell>
          <cell r="B2017" t="str">
            <v>TUBO DE ACO GALVANIZADO,CLASSE LEVE I (LINHA AGUA) - 2 1/2"</v>
          </cell>
          <cell r="C2017" t="str">
            <v>M</v>
          </cell>
          <cell r="D2017">
            <v>34.909999999999997</v>
          </cell>
        </row>
        <row r="2018">
          <cell r="A2018" t="str">
            <v>100408</v>
          </cell>
          <cell r="B2018" t="str">
            <v>TUBO DE ACO GALVANIZADO,CLASSE LEVE I (LINHA AGUA) - 3"</v>
          </cell>
          <cell r="C2018" t="str">
            <v>M</v>
          </cell>
          <cell r="D2018">
            <v>39.54</v>
          </cell>
        </row>
        <row r="2019">
          <cell r="A2019" t="str">
            <v>100409</v>
          </cell>
          <cell r="B2019" t="str">
            <v>TUBO DE ACO GALVANIZADO,CLASSE LEVE I (LINHA AGUA) - 4"</v>
          </cell>
          <cell r="C2019" t="str">
            <v>M</v>
          </cell>
          <cell r="D2019">
            <v>50.88</v>
          </cell>
        </row>
        <row r="2020">
          <cell r="A2020" t="str">
            <v>100461</v>
          </cell>
          <cell r="B2020" t="str">
            <v>TUBO DE PVC RIGIDO,SOLDAVEL (LINHA AGUA) - 20MM (1/2")</v>
          </cell>
          <cell r="C2020" t="str">
            <v>M</v>
          </cell>
          <cell r="D2020">
            <v>6.9</v>
          </cell>
        </row>
        <row r="2021">
          <cell r="A2021" t="str">
            <v>100462</v>
          </cell>
          <cell r="B2021" t="str">
            <v>TUBO DE PVC RIGIDO,SOLDAVEL (LINHA AGUA) - 25MM (3/4")</v>
          </cell>
          <cell r="C2021" t="str">
            <v>M</v>
          </cell>
          <cell r="D2021">
            <v>8.17</v>
          </cell>
        </row>
        <row r="2022">
          <cell r="A2022" t="str">
            <v>100463</v>
          </cell>
          <cell r="B2022" t="str">
            <v>TUBO DE PVC RIGIDO,SOLDAVEL (LINHA AGUA) - 32MM (1")</v>
          </cell>
          <cell r="C2022" t="str">
            <v>M</v>
          </cell>
          <cell r="D2022">
            <v>10.65</v>
          </cell>
        </row>
        <row r="2023">
          <cell r="A2023" t="str">
            <v>100464</v>
          </cell>
          <cell r="B2023" t="str">
            <v>TUBO DE PVC RIGIDO,SOLDAVEL (LINHA AGUA) - 40MM (1 1/4")</v>
          </cell>
          <cell r="C2023" t="str">
            <v>M</v>
          </cell>
          <cell r="D2023">
            <v>12.66</v>
          </cell>
        </row>
        <row r="2024">
          <cell r="A2024" t="str">
            <v>100465</v>
          </cell>
          <cell r="B2024" t="str">
            <v>TUBO DE PVC RIGIDO,SOLDAVEL (LINHA AGUA) - 50MM (1 1/2")</v>
          </cell>
          <cell r="C2024" t="str">
            <v>M</v>
          </cell>
          <cell r="D2024">
            <v>14.3</v>
          </cell>
        </row>
        <row r="2025">
          <cell r="A2025" t="str">
            <v>100466</v>
          </cell>
          <cell r="B2025" t="str">
            <v>TUBO DE PVC RIGIDO,SOLDAVEL (LINHA AGUA) - 60MM (2")</v>
          </cell>
          <cell r="C2025" t="str">
            <v>M</v>
          </cell>
          <cell r="D2025">
            <v>18.41</v>
          </cell>
        </row>
        <row r="2026">
          <cell r="A2026" t="str">
            <v>100467</v>
          </cell>
          <cell r="B2026" t="str">
            <v>TUBO DE PVC RIGIDO,SOLDAVEL (LINHA AGUA) - 75MM (2 1/2")</v>
          </cell>
          <cell r="C2026" t="str">
            <v>M</v>
          </cell>
          <cell r="D2026">
            <v>23.81</v>
          </cell>
        </row>
        <row r="2027">
          <cell r="A2027" t="str">
            <v>100468</v>
          </cell>
          <cell r="B2027" t="str">
            <v>TUBO DE PVC RIGIDO,SOLDAVEL (LINHA AGUA) - 85MM (3")</v>
          </cell>
          <cell r="C2027" t="str">
            <v>M</v>
          </cell>
          <cell r="D2027">
            <v>27.76</v>
          </cell>
        </row>
        <row r="2028">
          <cell r="A2028" t="str">
            <v>100469</v>
          </cell>
          <cell r="B2028" t="str">
            <v>TUBO DE PVC RIGIDO,SOLDAVEL (LINHA AGUA) - 110MM (4")</v>
          </cell>
          <cell r="C2028" t="str">
            <v>M</v>
          </cell>
          <cell r="D2028">
            <v>38.64</v>
          </cell>
        </row>
        <row r="2029">
          <cell r="A2029" t="str">
            <v>100498</v>
          </cell>
          <cell r="B2029" t="str">
            <v>ENVELOPAMENTO DE TUBULACAO ENTERRADA,COM CONCRETO</v>
          </cell>
          <cell r="C2029" t="str">
            <v>M</v>
          </cell>
          <cell r="D2029">
            <v>6.73</v>
          </cell>
        </row>
        <row r="2030">
          <cell r="A2030" t="str">
            <v>100500</v>
          </cell>
          <cell r="B2030" t="str">
            <v>REDE DE AGUA FRIA - ACESSORIOS</v>
          </cell>
          <cell r="D2030" t="str">
            <v xml:space="preserve"> R$-   </v>
          </cell>
        </row>
        <row r="2031">
          <cell r="A2031" t="str">
            <v>100501</v>
          </cell>
          <cell r="B2031" t="str">
            <v>REGISTRO DE GAVETA,METAL AMARELO - 1/2"</v>
          </cell>
          <cell r="C2031" t="str">
            <v>UN</v>
          </cell>
          <cell r="D2031">
            <v>9.7100000000000009</v>
          </cell>
        </row>
        <row r="2032">
          <cell r="A2032" t="str">
            <v>100502</v>
          </cell>
          <cell r="B2032" t="str">
            <v>REGISTRO DE GAVETA,METAL AMARELO - 3/4"</v>
          </cell>
          <cell r="C2032" t="str">
            <v>UN</v>
          </cell>
          <cell r="D2032">
            <v>12.21</v>
          </cell>
        </row>
        <row r="2033">
          <cell r="A2033" t="str">
            <v>100503</v>
          </cell>
          <cell r="B2033" t="str">
            <v>REGISTRO DE GAVETA,METAL AMARELO - 1"</v>
          </cell>
          <cell r="C2033" t="str">
            <v>UN</v>
          </cell>
          <cell r="D2033">
            <v>16.45</v>
          </cell>
        </row>
        <row r="2034">
          <cell r="A2034" t="str">
            <v>100504</v>
          </cell>
          <cell r="B2034" t="str">
            <v>REGISTRO DE GAVETA,METAL AMARELO - 1 1/4"</v>
          </cell>
          <cell r="C2034" t="str">
            <v>UN</v>
          </cell>
          <cell r="D2034">
            <v>20.96</v>
          </cell>
        </row>
        <row r="2035">
          <cell r="A2035" t="str">
            <v>100505</v>
          </cell>
          <cell r="B2035" t="str">
            <v>REGISTRO DE GAVETA,METAL AMARELO - 1 1/2"</v>
          </cell>
          <cell r="C2035" t="str">
            <v>UN</v>
          </cell>
          <cell r="D2035">
            <v>24.85</v>
          </cell>
        </row>
        <row r="2036">
          <cell r="A2036" t="str">
            <v>100506</v>
          </cell>
          <cell r="B2036" t="str">
            <v>REGISTRO DE GAVETA,METAL AMARELO - 2"</v>
          </cell>
          <cell r="C2036" t="str">
            <v>UN</v>
          </cell>
          <cell r="D2036">
            <v>35.54</v>
          </cell>
        </row>
        <row r="2037">
          <cell r="A2037" t="str">
            <v>100507</v>
          </cell>
          <cell r="B2037" t="str">
            <v>REGISTRO DE GAVETA,METAL AMARELO - 2 1/2"</v>
          </cell>
          <cell r="C2037" t="str">
            <v>UN</v>
          </cell>
          <cell r="D2037">
            <v>72.87</v>
          </cell>
        </row>
        <row r="2038">
          <cell r="A2038" t="str">
            <v>100508</v>
          </cell>
          <cell r="B2038" t="str">
            <v>REGISTRO DE GAVETA,METAL AMARELO - 3"</v>
          </cell>
          <cell r="C2038" t="str">
            <v>UN</v>
          </cell>
          <cell r="D2038">
            <v>99.27</v>
          </cell>
        </row>
        <row r="2039">
          <cell r="A2039" t="str">
            <v>100509</v>
          </cell>
          <cell r="B2039" t="str">
            <v>REGISTRO DE GAVETA,METAL AMARELO - 4"</v>
          </cell>
          <cell r="C2039" t="str">
            <v>UN</v>
          </cell>
          <cell r="D2039">
            <v>163.65</v>
          </cell>
        </row>
        <row r="2040">
          <cell r="A2040" t="str">
            <v>100530</v>
          </cell>
          <cell r="B2040" t="str">
            <v>REGISTRO DE GAVETA,METAL CROMADO - 1/2"</v>
          </cell>
          <cell r="C2040" t="str">
            <v>UN</v>
          </cell>
          <cell r="D2040">
            <v>21.11</v>
          </cell>
        </row>
        <row r="2041">
          <cell r="A2041" t="str">
            <v>100531</v>
          </cell>
          <cell r="B2041" t="str">
            <v>REGISTRO DE GAVETA,METAL CROMADO - 3/4"</v>
          </cell>
          <cell r="C2041" t="str">
            <v>UN</v>
          </cell>
          <cell r="D2041">
            <v>21.62</v>
          </cell>
        </row>
        <row r="2042">
          <cell r="A2042" t="str">
            <v>100532</v>
          </cell>
          <cell r="B2042" t="str">
            <v>REGISTRO DE GAVETA,METAL CROMADO - 1"</v>
          </cell>
          <cell r="C2042" t="str">
            <v>UN</v>
          </cell>
          <cell r="D2042">
            <v>27.66</v>
          </cell>
        </row>
        <row r="2043">
          <cell r="A2043" t="str">
            <v>100533</v>
          </cell>
          <cell r="B2043" t="str">
            <v>REGISTRO DE GAVETA,METAL CROMADO - 1 1/4"</v>
          </cell>
          <cell r="C2043" t="str">
            <v>UN</v>
          </cell>
          <cell r="D2043">
            <v>34.61</v>
          </cell>
        </row>
        <row r="2044">
          <cell r="A2044" t="str">
            <v>100534</v>
          </cell>
          <cell r="B2044" t="str">
            <v>REGISTRO DE GAVETA,METAL CROMADO - 1 1/2"</v>
          </cell>
          <cell r="C2044" t="str">
            <v>UN</v>
          </cell>
          <cell r="D2044">
            <v>36.630000000000003</v>
          </cell>
        </row>
        <row r="2045">
          <cell r="A2045" t="str">
            <v>100540</v>
          </cell>
          <cell r="B2045" t="str">
            <v>REGISTRO DE PRESSAO,METAL AMARELO - 1/2"</v>
          </cell>
          <cell r="C2045" t="str">
            <v>UN</v>
          </cell>
          <cell r="D2045">
            <v>12.34</v>
          </cell>
        </row>
        <row r="2046">
          <cell r="A2046" t="str">
            <v>100541</v>
          </cell>
          <cell r="B2046" t="str">
            <v>REGISTRO DE PRESSAO,METAL AMARELO - 3/4"</v>
          </cell>
          <cell r="C2046" t="str">
            <v>UN</v>
          </cell>
          <cell r="D2046">
            <v>14.4</v>
          </cell>
        </row>
        <row r="2047">
          <cell r="A2047" t="str">
            <v>100550</v>
          </cell>
          <cell r="B2047" t="str">
            <v>REGISTRO DE PRESSAO,METAL CROMADO - 1/2"</v>
          </cell>
          <cell r="C2047" t="str">
            <v>UN</v>
          </cell>
          <cell r="D2047">
            <v>20.350000000000001</v>
          </cell>
        </row>
        <row r="2048">
          <cell r="A2048" t="str">
            <v>100551</v>
          </cell>
          <cell r="B2048" t="str">
            <v>REGISTRO DE PRESSAO,METAL CROMADO - 3/4"</v>
          </cell>
          <cell r="C2048" t="str">
            <v>UN</v>
          </cell>
          <cell r="D2048">
            <v>22.07</v>
          </cell>
        </row>
        <row r="2049">
          <cell r="A2049" t="str">
            <v>100560</v>
          </cell>
          <cell r="B2049" t="str">
            <v>REGISTRO GLOBO C/ADPTADOR E TAMPA - 2 1/2"</v>
          </cell>
          <cell r="C2049" t="str">
            <v>UN</v>
          </cell>
          <cell r="D2049">
            <v>50.48</v>
          </cell>
        </row>
        <row r="2050">
          <cell r="A2050" t="str">
            <v>100600</v>
          </cell>
          <cell r="B2050" t="str">
            <v>REDE DE AGUA QUENTE</v>
          </cell>
          <cell r="D2050" t="str">
            <v xml:space="preserve"> R$-   </v>
          </cell>
        </row>
        <row r="2051">
          <cell r="A2051" t="str">
            <v>100620</v>
          </cell>
          <cell r="B2051" t="str">
            <v>TUBO DE COBRE SEM COSTURA,CLASSE EL - 1/2"</v>
          </cell>
          <cell r="C2051" t="str">
            <v>M</v>
          </cell>
          <cell r="D2051">
            <v>13.46</v>
          </cell>
        </row>
        <row r="2052">
          <cell r="A2052" t="str">
            <v>100621</v>
          </cell>
          <cell r="B2052" t="str">
            <v>TUBO DE COBRE SEM COSTURA,CLASSE EL - 3/4"</v>
          </cell>
          <cell r="C2052" t="str">
            <v>M</v>
          </cell>
          <cell r="D2052">
            <v>17.02</v>
          </cell>
        </row>
        <row r="2053">
          <cell r="A2053" t="str">
            <v>100622</v>
          </cell>
          <cell r="B2053" t="str">
            <v>TUBO DE COBRE SEM COSTURA,CLASSE EL - 1"</v>
          </cell>
          <cell r="C2053" t="str">
            <v>M</v>
          </cell>
          <cell r="D2053">
            <v>19.89</v>
          </cell>
        </row>
        <row r="2054">
          <cell r="A2054" t="str">
            <v>100623</v>
          </cell>
          <cell r="B2054" t="str">
            <v>TUBO DE COBRE SEM COSTURA,CLASSE EL - 1 1/4"</v>
          </cell>
          <cell r="C2054" t="str">
            <v>M</v>
          </cell>
          <cell r="D2054">
            <v>24.58</v>
          </cell>
        </row>
        <row r="2055">
          <cell r="A2055" t="str">
            <v>100624</v>
          </cell>
          <cell r="B2055" t="str">
            <v>TUBO DE COBRE SEM COSTURA,CLASSE EL - 1 1/2"</v>
          </cell>
          <cell r="C2055" t="str">
            <v>M</v>
          </cell>
          <cell r="D2055">
            <v>29.05</v>
          </cell>
        </row>
        <row r="2056">
          <cell r="A2056" t="str">
            <v>100625</v>
          </cell>
          <cell r="B2056" t="str">
            <v>TUBO DE COBRE SEM COSTURA,CLASSE EL - 2"</v>
          </cell>
          <cell r="C2056" t="str">
            <v>M</v>
          </cell>
          <cell r="D2056">
            <v>36.6</v>
          </cell>
        </row>
        <row r="2057">
          <cell r="A2057" t="str">
            <v>100650</v>
          </cell>
          <cell r="B2057" t="str">
            <v>REGISTRO DE GAVETA,METAL AMARELO - 1/2"</v>
          </cell>
          <cell r="C2057" t="str">
            <v>UN</v>
          </cell>
          <cell r="D2057">
            <v>9.7100000000000009</v>
          </cell>
        </row>
        <row r="2058">
          <cell r="A2058" t="str">
            <v>100651</v>
          </cell>
          <cell r="B2058" t="str">
            <v>REGISTRO DE GAVETA,METAL AMARELO - 3/4"</v>
          </cell>
          <cell r="C2058" t="str">
            <v>UN</v>
          </cell>
          <cell r="D2058">
            <v>12.21</v>
          </cell>
        </row>
        <row r="2059">
          <cell r="A2059" t="str">
            <v>100652</v>
          </cell>
          <cell r="B2059" t="str">
            <v>REGISTRO DE GAVETA,METAL AMARELO - 1"</v>
          </cell>
          <cell r="C2059" t="str">
            <v>UN</v>
          </cell>
          <cell r="D2059">
            <v>16.45</v>
          </cell>
        </row>
        <row r="2060">
          <cell r="A2060" t="str">
            <v>100653</v>
          </cell>
          <cell r="B2060" t="str">
            <v>REGISTRO DE GAVETA,METAL AMARELO - 1 1/4"</v>
          </cell>
          <cell r="C2060" t="str">
            <v>UN</v>
          </cell>
          <cell r="D2060">
            <v>20.96</v>
          </cell>
        </row>
        <row r="2061">
          <cell r="A2061" t="str">
            <v>100654</v>
          </cell>
          <cell r="B2061" t="str">
            <v>REGISTRO DE GAVETA,METAL AMARELO - 1 1/2"</v>
          </cell>
          <cell r="C2061" t="str">
            <v>UN</v>
          </cell>
          <cell r="D2061">
            <v>24.85</v>
          </cell>
        </row>
        <row r="2062">
          <cell r="A2062" t="str">
            <v>100655</v>
          </cell>
          <cell r="B2062" t="str">
            <v>REGISTRO DE GAVETA,METAL AMARELO - 2"</v>
          </cell>
          <cell r="C2062" t="str">
            <v>UN</v>
          </cell>
          <cell r="D2062">
            <v>35.54</v>
          </cell>
        </row>
        <row r="2063">
          <cell r="A2063" t="str">
            <v>100660</v>
          </cell>
          <cell r="B2063" t="str">
            <v>REGISTRO DE GAVETA,METAL CROMADO - 1/2"</v>
          </cell>
          <cell r="C2063" t="str">
            <v>UN</v>
          </cell>
          <cell r="D2063">
            <v>21.11</v>
          </cell>
        </row>
        <row r="2064">
          <cell r="A2064" t="str">
            <v>100661</v>
          </cell>
          <cell r="B2064" t="str">
            <v>REGISTRO DE GAVETA,METAL CROMADO - 3/4"</v>
          </cell>
          <cell r="C2064" t="str">
            <v>UN</v>
          </cell>
          <cell r="D2064">
            <v>21.62</v>
          </cell>
        </row>
        <row r="2065">
          <cell r="A2065" t="str">
            <v>100662</v>
          </cell>
          <cell r="B2065" t="str">
            <v>REGISTRO DE GAVETA,METAL CROMADO - 1"</v>
          </cell>
          <cell r="C2065" t="str">
            <v>UN</v>
          </cell>
          <cell r="D2065">
            <v>27.66</v>
          </cell>
        </row>
        <row r="2066">
          <cell r="A2066" t="str">
            <v>100665</v>
          </cell>
          <cell r="B2066" t="str">
            <v>REGISTRO DE PRESSAO,METAL CROMADO - 1/2"</v>
          </cell>
          <cell r="C2066" t="str">
            <v>UN</v>
          </cell>
          <cell r="D2066">
            <v>20.350000000000001</v>
          </cell>
        </row>
        <row r="2067">
          <cell r="A2067" t="str">
            <v>100666</v>
          </cell>
          <cell r="B2067" t="str">
            <v>REGISTRO DE PRESSAO,METAL CROMADO - 3/4"</v>
          </cell>
          <cell r="C2067" t="str">
            <v>UN</v>
          </cell>
          <cell r="D2067">
            <v>22.07</v>
          </cell>
        </row>
        <row r="2068">
          <cell r="A2068" t="str">
            <v>100671</v>
          </cell>
          <cell r="B2068" t="str">
            <v>VALVULA DE RETENCAO HORIZONTAL - 3/4"</v>
          </cell>
          <cell r="C2068" t="str">
            <v>UN</v>
          </cell>
          <cell r="D2068">
            <v>23.72</v>
          </cell>
        </row>
        <row r="2069">
          <cell r="A2069" t="str">
            <v>100672</v>
          </cell>
          <cell r="B2069" t="str">
            <v>VALVULA DE RETENCAO HORIZONTAL - 1"</v>
          </cell>
          <cell r="C2069" t="str">
            <v>UN</v>
          </cell>
          <cell r="D2069">
            <v>29.06</v>
          </cell>
        </row>
        <row r="2070">
          <cell r="A2070" t="str">
            <v>100673</v>
          </cell>
          <cell r="B2070" t="str">
            <v>VALVULA DE RETENCAO HORIZONTAL - 1 1/4"</v>
          </cell>
          <cell r="C2070" t="str">
            <v>UN</v>
          </cell>
          <cell r="D2070">
            <v>43.41</v>
          </cell>
        </row>
        <row r="2071">
          <cell r="A2071" t="str">
            <v>100674</v>
          </cell>
          <cell r="B2071" t="str">
            <v>VALVULA DE RETENCAO HORIZONTAL - 1 1/2"</v>
          </cell>
          <cell r="C2071" t="str">
            <v>UN</v>
          </cell>
          <cell r="D2071">
            <v>53.12</v>
          </cell>
        </row>
        <row r="2072">
          <cell r="A2072" t="str">
            <v>100680</v>
          </cell>
          <cell r="B2072" t="str">
            <v>ISOLAMENTO TERMICO COM ARGAMASSA DE CAL E AMIANTO EM PO - ESPES=3CM</v>
          </cell>
          <cell r="C2072" t="str">
            <v>M2</v>
          </cell>
          <cell r="D2072">
            <v>37.049999999999997</v>
          </cell>
        </row>
        <row r="2073">
          <cell r="A2073" t="str">
            <v>100685</v>
          </cell>
          <cell r="B2073" t="str">
            <v>ISOLAMENTO TERMICO COM CALHA DE LA DE VIDRO - 3/4"</v>
          </cell>
          <cell r="C2073" t="str">
            <v>M</v>
          </cell>
          <cell r="D2073">
            <v>8.85</v>
          </cell>
        </row>
        <row r="2074">
          <cell r="A2074" t="str">
            <v>100686</v>
          </cell>
          <cell r="B2074" t="str">
            <v>ISOLAMENTO TERMICO COM CALHA DE LA DE VIDRO - 1"</v>
          </cell>
          <cell r="C2074" t="str">
            <v>M</v>
          </cell>
          <cell r="D2074">
            <v>9.14</v>
          </cell>
        </row>
        <row r="2075">
          <cell r="A2075" t="str">
            <v>100687</v>
          </cell>
          <cell r="B2075" t="str">
            <v>ISOLAMENTO TERMICO COM CALHA DE LA DE VIDRO - 1 1/4"</v>
          </cell>
          <cell r="C2075" t="str">
            <v>M</v>
          </cell>
          <cell r="D2075">
            <v>9.66</v>
          </cell>
        </row>
        <row r="2076">
          <cell r="A2076" t="str">
            <v>100688</v>
          </cell>
          <cell r="B2076" t="str">
            <v>ISOLAMENTO TERMICO COM CALHA DE LA DE VIDRO - 1 1/2"</v>
          </cell>
          <cell r="C2076" t="str">
            <v>M</v>
          </cell>
          <cell r="D2076">
            <v>10.73</v>
          </cell>
        </row>
        <row r="2077">
          <cell r="A2077" t="str">
            <v>100689</v>
          </cell>
          <cell r="B2077" t="str">
            <v>ISOLAMENTO TERMICO COM CALHA DE LA DE VIDRO - 2"</v>
          </cell>
          <cell r="C2077" t="str">
            <v>M</v>
          </cell>
          <cell r="D2077">
            <v>12.18</v>
          </cell>
        </row>
        <row r="2078">
          <cell r="A2078" t="str">
            <v>100700</v>
          </cell>
          <cell r="B2078" t="str">
            <v>REDE DE GAS</v>
          </cell>
          <cell r="D2078" t="str">
            <v xml:space="preserve"> R$-   </v>
          </cell>
        </row>
        <row r="2079">
          <cell r="A2079" t="str">
            <v>100711</v>
          </cell>
          <cell r="B2079" t="str">
            <v>TUBO PRETO DE ACO-CARBONO,CLASSE SCH-40 - 3/4"</v>
          </cell>
          <cell r="C2079" t="str">
            <v>M</v>
          </cell>
          <cell r="D2079">
            <v>15.98</v>
          </cell>
        </row>
        <row r="2080">
          <cell r="A2080" t="str">
            <v>100712</v>
          </cell>
          <cell r="B2080" t="str">
            <v>TUBO PRETO DE ACO-CARBONO,CLASSE SCH-40 - 1"</v>
          </cell>
          <cell r="C2080" t="str">
            <v>M</v>
          </cell>
          <cell r="D2080">
            <v>18.309999999999999</v>
          </cell>
        </row>
        <row r="2081">
          <cell r="A2081" t="str">
            <v>100713</v>
          </cell>
          <cell r="B2081" t="str">
            <v>TUBO PRETO DE ACO-CARBONO,CLASSE SCH-40 - 1 1/4"</v>
          </cell>
          <cell r="C2081" t="str">
            <v>M</v>
          </cell>
          <cell r="D2081">
            <v>21.76</v>
          </cell>
        </row>
        <row r="2082">
          <cell r="A2082" t="str">
            <v>100714</v>
          </cell>
          <cell r="B2082" t="str">
            <v>TUBO PRETO DE ACO-CARBONO,CLASSE SCH-40 - 1 1/2"</v>
          </cell>
          <cell r="C2082" t="str">
            <v>M</v>
          </cell>
          <cell r="D2082">
            <v>25.45</v>
          </cell>
        </row>
        <row r="2083">
          <cell r="A2083" t="str">
            <v>100720</v>
          </cell>
          <cell r="B2083" t="str">
            <v>REGISTRO ESFERICO D=3/4" P/GAS</v>
          </cell>
          <cell r="C2083" t="str">
            <v>UN</v>
          </cell>
          <cell r="D2083">
            <v>30.66</v>
          </cell>
        </row>
        <row r="2084">
          <cell r="A2084" t="str">
            <v>100760</v>
          </cell>
          <cell r="B2084" t="str">
            <v>HV.04-ABRIGO P/GAS EM BLOCO DE CONCRETO APARENTE P/2 BUJOES</v>
          </cell>
          <cell r="C2084" t="str">
            <v>UN</v>
          </cell>
          <cell r="D2084">
            <v>112.84</v>
          </cell>
        </row>
        <row r="2085">
          <cell r="A2085" t="str">
            <v>100761</v>
          </cell>
          <cell r="B2085" t="str">
            <v>HV.08-ABRIGO PARA GAS EM TIJOLO APARENTE P/2 BUJOES</v>
          </cell>
          <cell r="C2085" t="str">
            <v>UN</v>
          </cell>
          <cell r="D2085">
            <v>147.38</v>
          </cell>
        </row>
        <row r="2086">
          <cell r="A2086" t="str">
            <v>100762</v>
          </cell>
          <cell r="B2086" t="str">
            <v>HV.12-ABRIGO P/GAS EM ALVENARIA REVESTIDA P/ 2 BUJOES</v>
          </cell>
          <cell r="C2086" t="str">
            <v>UN</v>
          </cell>
          <cell r="D2086">
            <v>136.47</v>
          </cell>
        </row>
        <row r="2087">
          <cell r="A2087" t="str">
            <v>100763</v>
          </cell>
          <cell r="B2087" t="str">
            <v>HV.13-ABRIGO P/GAS EM BLOCOS DE CONCRETO APARENTE P/2 CILINDROS</v>
          </cell>
          <cell r="C2087" t="str">
            <v>UN</v>
          </cell>
          <cell r="D2087">
            <v>275.12</v>
          </cell>
        </row>
        <row r="2088">
          <cell r="A2088" t="str">
            <v>100764</v>
          </cell>
          <cell r="B2088" t="str">
            <v>HV.14-ABRIGO P/GAS EM BLOCO DE CONCRETO APARENTE P/4 CILINDROS</v>
          </cell>
          <cell r="C2088" t="str">
            <v>UN</v>
          </cell>
          <cell r="D2088">
            <v>357.72</v>
          </cell>
        </row>
        <row r="2089">
          <cell r="A2089" t="str">
            <v>100765</v>
          </cell>
          <cell r="B2089" t="str">
            <v>HV.15-ABRIGO P/GAS EM BLOCO DE CONCRETO APARENTE P/6 CILINDROS</v>
          </cell>
          <cell r="C2089" t="str">
            <v>UN</v>
          </cell>
          <cell r="D2089">
            <v>457.13</v>
          </cell>
        </row>
        <row r="2090">
          <cell r="A2090" t="str">
            <v>100766</v>
          </cell>
          <cell r="B2090" t="str">
            <v>HV.16-ABRIGO P/GAS EM TIJOLO APARENTE P/2 CILINDROS</v>
          </cell>
          <cell r="C2090" t="str">
            <v>UN</v>
          </cell>
          <cell r="D2090">
            <v>394.54</v>
          </cell>
        </row>
        <row r="2091">
          <cell r="A2091" t="str">
            <v>100767</v>
          </cell>
          <cell r="B2091" t="str">
            <v>HV.17-ABRIGO P/GAS EM TIJOLO APARENTE P/4 CILINDROS</v>
          </cell>
          <cell r="C2091" t="str">
            <v>UN</v>
          </cell>
          <cell r="D2091">
            <v>505.88</v>
          </cell>
        </row>
        <row r="2092">
          <cell r="A2092" t="str">
            <v>100768</v>
          </cell>
          <cell r="B2092" t="str">
            <v>HV.18-ABRIGO P/GAS EM TIJOLO APARENTE P/6 CILINDROS</v>
          </cell>
          <cell r="C2092" t="str">
            <v>UN</v>
          </cell>
          <cell r="D2092">
            <v>633.36</v>
          </cell>
        </row>
        <row r="2093">
          <cell r="A2093" t="str">
            <v>100769</v>
          </cell>
          <cell r="B2093" t="str">
            <v>HV.19-ABRIGO P/GAS EM ALVENARIA REVESTIDA P/2 CILINDROS</v>
          </cell>
          <cell r="C2093" t="str">
            <v>UN</v>
          </cell>
          <cell r="D2093">
            <v>336.87</v>
          </cell>
        </row>
        <row r="2094">
          <cell r="A2094" t="str">
            <v>100770</v>
          </cell>
          <cell r="B2094" t="str">
            <v>HV.20-ABRIGO P/GAS EM ALVENARIA REVESTIDA P/4 CILINDROS</v>
          </cell>
          <cell r="C2094" t="str">
            <v>UN</v>
          </cell>
          <cell r="D2094">
            <v>431.77</v>
          </cell>
        </row>
        <row r="2095">
          <cell r="A2095" t="str">
            <v>100771</v>
          </cell>
          <cell r="B2095" t="str">
            <v>HV.21-ABRIGO P/GAS EM ALVENARIA REVESTIDA P/6 CILINDROS</v>
          </cell>
          <cell r="C2095" t="str">
            <v>UN</v>
          </cell>
          <cell r="D2095">
            <v>543.41999999999996</v>
          </cell>
        </row>
        <row r="2096">
          <cell r="A2096" t="str">
            <v>100780</v>
          </cell>
          <cell r="B2096" t="str">
            <v>HD.10 INSTALACAO P/ 2 BUJOES GLP 13KG EXCLUSIVE ABRIGO</v>
          </cell>
          <cell r="C2096" t="str">
            <v>UN</v>
          </cell>
          <cell r="D2096">
            <v>21.4</v>
          </cell>
        </row>
        <row r="2097">
          <cell r="A2097" t="str">
            <v>100781</v>
          </cell>
          <cell r="B2097" t="str">
            <v>HD.11 INSTALACAO P/ 2 CILINDROS GLP 45 KG EXCLUSIVE ABRIGO</v>
          </cell>
          <cell r="C2097" t="str">
            <v>UN</v>
          </cell>
          <cell r="D2097">
            <v>179.35</v>
          </cell>
        </row>
        <row r="2098">
          <cell r="A2098" t="str">
            <v>100782</v>
          </cell>
          <cell r="B2098" t="str">
            <v>HD.12 INSTALACAO P/ 4 CILINDRO GLP 45 KGS EXCLUSIVE ABRIGO</v>
          </cell>
          <cell r="C2098" t="str">
            <v>CJ</v>
          </cell>
          <cell r="D2098">
            <v>209.45</v>
          </cell>
        </row>
        <row r="2099">
          <cell r="A2099" t="str">
            <v>100783</v>
          </cell>
          <cell r="B2099" t="str">
            <v>HD.13 INSTALACAO P/ 6 CILINDROS GLP, 45KG EXCLUSIVE ABRIGO</v>
          </cell>
          <cell r="C2099" t="str">
            <v>UN</v>
          </cell>
          <cell r="D2099">
            <v>235.68</v>
          </cell>
        </row>
        <row r="2100">
          <cell r="A2100" t="str">
            <v>100785</v>
          </cell>
          <cell r="B2100" t="str">
            <v>BUJAO DE GAS DE 13KG COM CARGA</v>
          </cell>
          <cell r="C2100" t="str">
            <v>UN</v>
          </cell>
          <cell r="D2100">
            <v>44.04</v>
          </cell>
        </row>
        <row r="2101">
          <cell r="A2101" t="str">
            <v>100786</v>
          </cell>
          <cell r="B2101" t="str">
            <v>CILINDRO DE G.L.P. DE 45 KG COM CARGA</v>
          </cell>
          <cell r="C2101" t="str">
            <v>UN</v>
          </cell>
          <cell r="D2101">
            <v>216.54</v>
          </cell>
        </row>
        <row r="2102">
          <cell r="A2102" t="str">
            <v>100790</v>
          </cell>
          <cell r="B2102" t="str">
            <v>CAIXA COM COLETOR DE AGUA (SIFAO) PARA REDE DE GAS</v>
          </cell>
          <cell r="C2102" t="str">
            <v>UN</v>
          </cell>
          <cell r="D2102">
            <v>30.39</v>
          </cell>
        </row>
        <row r="2103">
          <cell r="A2103" t="str">
            <v>100795</v>
          </cell>
          <cell r="B2103" t="str">
            <v>PROTECAO ANTICORROSIVA PARA TUBULACAO ENTERRADA</v>
          </cell>
          <cell r="C2103" t="str">
            <v>M</v>
          </cell>
          <cell r="D2103">
            <v>0.42</v>
          </cell>
        </row>
        <row r="2104">
          <cell r="A2104" t="str">
            <v>100798</v>
          </cell>
          <cell r="B2104" t="str">
            <v>ENVELOPAMENTO DE TUBULACAO ENTERRADA,COM CONCRETO</v>
          </cell>
          <cell r="C2104" t="str">
            <v>M</v>
          </cell>
          <cell r="D2104">
            <v>6.73</v>
          </cell>
        </row>
        <row r="2105">
          <cell r="A2105" t="str">
            <v>100800</v>
          </cell>
          <cell r="B2105" t="str">
            <v>REDE DE PREVENCAO E COMBATE A INCENDIOS</v>
          </cell>
          <cell r="D2105" t="str">
            <v xml:space="preserve"> R$-   </v>
          </cell>
        </row>
        <row r="2106">
          <cell r="A2106" t="str">
            <v>100802</v>
          </cell>
          <cell r="B2106" t="str">
            <v>TUBO DE ACO-CARBONO GALVANIZADO,CLASSE MEDIA (DIN2440) - 2 1/2"</v>
          </cell>
          <cell r="C2106" t="str">
            <v>M</v>
          </cell>
          <cell r="D2106">
            <v>35.090000000000003</v>
          </cell>
        </row>
        <row r="2107">
          <cell r="A2107" t="str">
            <v>100803</v>
          </cell>
          <cell r="B2107" t="str">
            <v>TUBO DE ACO-CARBONO GALVANIZADO,CLASSE MEDIA (DIN2440) - 3"</v>
          </cell>
          <cell r="C2107" t="str">
            <v>M</v>
          </cell>
          <cell r="D2107">
            <v>38.15</v>
          </cell>
        </row>
        <row r="2108">
          <cell r="A2108" t="str">
            <v>100805</v>
          </cell>
          <cell r="B2108" t="str">
            <v>TUBO DE ACO-CARBONO GALVANIZADO,CLASSE MEDIA (DIN2440) - 4"</v>
          </cell>
          <cell r="C2108" t="str">
            <v>M</v>
          </cell>
          <cell r="D2108">
            <v>50.52</v>
          </cell>
        </row>
        <row r="2109">
          <cell r="A2109" t="str">
            <v>100806</v>
          </cell>
          <cell r="B2109" t="str">
            <v>TUBO DE ACO-CARBONO GALVANIZADO,CLASSE MEDIA (DIN2440) - 6"</v>
          </cell>
          <cell r="C2109" t="str">
            <v>M</v>
          </cell>
          <cell r="D2109">
            <v>75.739999999999995</v>
          </cell>
        </row>
        <row r="2110">
          <cell r="A2110" t="str">
            <v>100822</v>
          </cell>
          <cell r="B2110" t="str">
            <v>TUBO DE FERRO FUNDIDO PARA PRESSAO,LINHA K - 75MM</v>
          </cell>
          <cell r="C2110" t="str">
            <v>M</v>
          </cell>
          <cell r="D2110">
            <v>65.930000000000007</v>
          </cell>
        </row>
        <row r="2111">
          <cell r="A2111" t="str">
            <v>100831</v>
          </cell>
          <cell r="B2111" t="str">
            <v>REGISTRO DE GAVETA,METAL AMARELO - 2 1/2"</v>
          </cell>
          <cell r="C2111" t="str">
            <v>UN</v>
          </cell>
          <cell r="D2111">
            <v>72.87</v>
          </cell>
        </row>
        <row r="2112">
          <cell r="A2112" t="str">
            <v>100832</v>
          </cell>
          <cell r="B2112" t="str">
            <v>REGISTRO DE GAVETA,METAL AMARELO - 3"</v>
          </cell>
          <cell r="C2112" t="str">
            <v>UN</v>
          </cell>
          <cell r="D2112">
            <v>99.27</v>
          </cell>
        </row>
        <row r="2113">
          <cell r="A2113" t="str">
            <v>100834</v>
          </cell>
          <cell r="B2113" t="str">
            <v>REGISTRO DE GAVETA,METAL AMARELO - 4"</v>
          </cell>
          <cell r="C2113" t="str">
            <v>UN</v>
          </cell>
          <cell r="D2113">
            <v>163.65</v>
          </cell>
        </row>
        <row r="2114">
          <cell r="A2114" t="str">
            <v>100841</v>
          </cell>
          <cell r="B2114" t="str">
            <v>VALVULA DE RETENCAO VERTICAL,TIPO PESADO - 2 1/2"</v>
          </cell>
          <cell r="C2114" t="str">
            <v>UN</v>
          </cell>
          <cell r="D2114">
            <v>393.13</v>
          </cell>
        </row>
        <row r="2115">
          <cell r="A2115" t="str">
            <v>100849</v>
          </cell>
          <cell r="B2115" t="str">
            <v>ENVELOPAMENTO DE TUBULACAO ENTERRADA,COM CONCRETO</v>
          </cell>
          <cell r="C2115" t="str">
            <v>M</v>
          </cell>
          <cell r="D2115">
            <v>6.73</v>
          </cell>
        </row>
        <row r="2116">
          <cell r="A2116" t="str">
            <v>100850</v>
          </cell>
          <cell r="B2116" t="str">
            <v>RECALQUE DE PASSEIO C/UNIAO ENG.RAPIDO - REGISTRO TIPO GLOBO 2 1/2"</v>
          </cell>
          <cell r="C2116" t="str">
            <v>UN</v>
          </cell>
          <cell r="D2116">
            <v>100.36</v>
          </cell>
        </row>
        <row r="2117">
          <cell r="A2117" t="str">
            <v>100855</v>
          </cell>
          <cell r="B2117" t="str">
            <v>HIDRANTE COM UNIAO DE ENGATE RAPIDO - REGISTRO TIPO GLOBO 2 1/2"</v>
          </cell>
          <cell r="C2117" t="str">
            <v>UN</v>
          </cell>
          <cell r="D2117">
            <v>247.55</v>
          </cell>
        </row>
        <row r="2118">
          <cell r="A2118" t="str">
            <v>100860</v>
          </cell>
          <cell r="B2118" t="str">
            <v>ABRIGO DE EMBUTIR,PARA HIDRANTE E MANGUEIRA - CHAPA DE ACO N.20</v>
          </cell>
          <cell r="C2118" t="str">
            <v>UN</v>
          </cell>
          <cell r="D2118">
            <v>71.989999999999995</v>
          </cell>
        </row>
        <row r="2119">
          <cell r="A2119" t="str">
            <v>100865</v>
          </cell>
          <cell r="B2119" t="str">
            <v>MANGUEIRA DE INCENDIO COM UNIAO DE ENGATE RAPIDO,15M - 1 1/2"</v>
          </cell>
          <cell r="C2119" t="str">
            <v>UN</v>
          </cell>
          <cell r="D2119">
            <v>57.35</v>
          </cell>
        </row>
        <row r="2120">
          <cell r="A2120" t="str">
            <v>100868</v>
          </cell>
          <cell r="B2120" t="str">
            <v>MANGUEIRA DE INCENDIO COM UNIAO DE ENGATE RAPIDO,30M - 1 1/2"</v>
          </cell>
          <cell r="C2120" t="str">
            <v>UN</v>
          </cell>
          <cell r="D2120">
            <v>103.24</v>
          </cell>
        </row>
        <row r="2121">
          <cell r="A2121" t="str">
            <v>100872</v>
          </cell>
          <cell r="B2121" t="str">
            <v>MANGUEIRA DE INCENDIO COM UNIAO DE ENGATE RAPIDO,30M - 2 1/2"</v>
          </cell>
          <cell r="C2121" t="str">
            <v>UN</v>
          </cell>
          <cell r="D2121">
            <v>300.14</v>
          </cell>
        </row>
        <row r="2122">
          <cell r="A2122" t="str">
            <v>100873</v>
          </cell>
          <cell r="B2122" t="str">
            <v>ESGUICHO DE INCENDIO COM ENGATE RAPIDO - 1 1/2"X1/2"</v>
          </cell>
          <cell r="C2122" t="str">
            <v>UN</v>
          </cell>
          <cell r="D2122">
            <v>7.59</v>
          </cell>
        </row>
        <row r="2123">
          <cell r="A2123" t="str">
            <v>100877</v>
          </cell>
          <cell r="B2123" t="str">
            <v>ESGUICHO DE INCENDIO COM ENGATE RAPIDO - 2 1/2"X5/8"</v>
          </cell>
          <cell r="C2123" t="str">
            <v>UN</v>
          </cell>
          <cell r="D2123">
            <v>18.09</v>
          </cell>
        </row>
        <row r="2124">
          <cell r="A2124" t="str">
            <v>100880</v>
          </cell>
          <cell r="B2124" t="str">
            <v>EXTINTOR DE INCENDIO COM CARGA DE GAS CARBONICO (CO2) - 4KG</v>
          </cell>
          <cell r="C2124" t="str">
            <v>UN</v>
          </cell>
          <cell r="D2124">
            <v>96.66</v>
          </cell>
        </row>
        <row r="2125">
          <cell r="A2125" t="str">
            <v>100881</v>
          </cell>
          <cell r="B2125" t="str">
            <v>EXTINTOR DE INCENDIO COM CARGA DE GAS CARBONICO (CO2) - 6KG</v>
          </cell>
          <cell r="C2125" t="str">
            <v>UN</v>
          </cell>
          <cell r="D2125">
            <v>107.95</v>
          </cell>
        </row>
        <row r="2126">
          <cell r="A2126" t="str">
            <v>100882</v>
          </cell>
          <cell r="B2126" t="str">
            <v>EXTINTOR DE INCENDIO COM CARGA DE GAS CARBONICO (CO2) - 10KG</v>
          </cell>
          <cell r="C2126" t="str">
            <v>UN</v>
          </cell>
          <cell r="D2126">
            <v>184.15</v>
          </cell>
        </row>
        <row r="2127">
          <cell r="A2127" t="str">
            <v>100885</v>
          </cell>
          <cell r="B2127" t="str">
            <v>EXTINTOR DE INCENDIO COM CARGA DE AGUA PRESSURIZADA - 10L</v>
          </cell>
          <cell r="C2127" t="str">
            <v>UN</v>
          </cell>
          <cell r="D2127">
            <v>27.41</v>
          </cell>
        </row>
        <row r="2128">
          <cell r="A2128" t="str">
            <v>100888</v>
          </cell>
          <cell r="B2128" t="str">
            <v>EXTINTOR DE INCENDIO COM CARGA DE ESPUMA QUIMICA - 10L</v>
          </cell>
          <cell r="C2128" t="str">
            <v>UN</v>
          </cell>
          <cell r="D2128">
            <v>27.41</v>
          </cell>
        </row>
        <row r="2129">
          <cell r="A2129" t="str">
            <v>100890</v>
          </cell>
          <cell r="B2129" t="str">
            <v>EXTINTOR DE INCENDIO COM CARGA DE PO QUIMICO SECO - 4KG</v>
          </cell>
          <cell r="C2129" t="str">
            <v>UN</v>
          </cell>
          <cell r="D2129">
            <v>27.41</v>
          </cell>
        </row>
        <row r="2130">
          <cell r="A2130" t="str">
            <v>100892</v>
          </cell>
          <cell r="B2130" t="str">
            <v>EXTINTOR DE INCENDIO COM CARGA DE PO QUIMICO SECO - 8KG</v>
          </cell>
          <cell r="C2130" t="str">
            <v>UN</v>
          </cell>
          <cell r="D2130">
            <v>32.54</v>
          </cell>
        </row>
        <row r="2131">
          <cell r="A2131" t="str">
            <v>100893</v>
          </cell>
          <cell r="B2131" t="str">
            <v>EXTINTOR DE INCENDIO COM CARGA DE PO QUIMICO SECO - 12KG</v>
          </cell>
          <cell r="C2131" t="str">
            <v>UN</v>
          </cell>
          <cell r="D2131">
            <v>40.74</v>
          </cell>
        </row>
        <row r="2132">
          <cell r="A2132" t="str">
            <v>100895</v>
          </cell>
          <cell r="B2132" t="str">
            <v>SETA P/HIDRANTE/EXTINTOR DE INCENDIO</v>
          </cell>
          <cell r="C2132" t="str">
            <v>UN</v>
          </cell>
          <cell r="D2132">
            <v>2.59</v>
          </cell>
        </row>
        <row r="2133">
          <cell r="A2133" t="str">
            <v>100900</v>
          </cell>
          <cell r="B2133" t="str">
            <v>REDE DE ESGOTO SANITARIO - TUBULACAO</v>
          </cell>
          <cell r="D2133" t="str">
            <v xml:space="preserve"> R$-   </v>
          </cell>
        </row>
        <row r="2134">
          <cell r="A2134" t="str">
            <v>100903</v>
          </cell>
          <cell r="B2134" t="str">
            <v>TUBO DE ACO GALVANIZADO,CLASSE LEVE I (LINHA AGUA) - 1 1/2"</v>
          </cell>
          <cell r="C2134" t="str">
            <v>M</v>
          </cell>
          <cell r="D2134">
            <v>23.46</v>
          </cell>
        </row>
        <row r="2135">
          <cell r="A2135" t="str">
            <v>100904</v>
          </cell>
          <cell r="B2135" t="str">
            <v>TUBO DE ACO GALVANIZADO,CLASSE LEVE I (LINHA AGUA) - 2"</v>
          </cell>
          <cell r="C2135" t="str">
            <v>M</v>
          </cell>
          <cell r="D2135">
            <v>28.53</v>
          </cell>
        </row>
        <row r="2136">
          <cell r="A2136" t="str">
            <v>100910</v>
          </cell>
          <cell r="B2136" t="str">
            <v>TUBO DE FERRO FUNDIDO PARA ESGOTO,LINHA HL - 50MM</v>
          </cell>
          <cell r="C2136" t="str">
            <v>M</v>
          </cell>
          <cell r="D2136">
            <v>40.36</v>
          </cell>
        </row>
        <row r="2137">
          <cell r="A2137" t="str">
            <v>100911</v>
          </cell>
          <cell r="B2137" t="str">
            <v>TUBO DE FERRO FUNDIDO PARA ESGOTO,LINHA HL - 75MM</v>
          </cell>
          <cell r="C2137" t="str">
            <v>M</v>
          </cell>
          <cell r="D2137">
            <v>55.38</v>
          </cell>
        </row>
        <row r="2138">
          <cell r="A2138" t="str">
            <v>100912</v>
          </cell>
          <cell r="B2138" t="str">
            <v>TUBO DE FERRO FUNDIDO PARA ESGOTO,LINHA HL - 100MM</v>
          </cell>
          <cell r="C2138" t="str">
            <v>M</v>
          </cell>
          <cell r="D2138">
            <v>71.900000000000006</v>
          </cell>
        </row>
        <row r="2139">
          <cell r="A2139" t="str">
            <v>100913</v>
          </cell>
          <cell r="B2139" t="str">
            <v>TUBO DE FERRO FUNDIDO PARA ESGOTO,LINHA HL - 150MM</v>
          </cell>
          <cell r="C2139" t="str">
            <v>M</v>
          </cell>
          <cell r="D2139">
            <v>111.77</v>
          </cell>
        </row>
        <row r="2140">
          <cell r="A2140" t="str">
            <v>100930</v>
          </cell>
          <cell r="B2140" t="str">
            <v>TUBO DE PVC RIGIDO,PONTA E BOLSA (LINHA ESGOTO) - 40MM (1 1/2")</v>
          </cell>
          <cell r="C2140" t="str">
            <v>M</v>
          </cell>
          <cell r="D2140">
            <v>8.25</v>
          </cell>
        </row>
        <row r="2141">
          <cell r="A2141" t="str">
            <v>100931</v>
          </cell>
          <cell r="B2141" t="str">
            <v>TUBO DE PVC RIGIDO,PONTA E BOLSA (LINHA ESGOTO) - 50MM (2")</v>
          </cell>
          <cell r="C2141" t="str">
            <v>M</v>
          </cell>
          <cell r="D2141">
            <v>9.39</v>
          </cell>
        </row>
        <row r="2142">
          <cell r="A2142" t="str">
            <v>100932</v>
          </cell>
          <cell r="B2142" t="str">
            <v>TUBO DE PVC RIGIDO,PONTA E BOLSA (LINHA ESGOTO) - 75MM (3")</v>
          </cell>
          <cell r="C2142" t="str">
            <v>M</v>
          </cell>
          <cell r="D2142">
            <v>10.92</v>
          </cell>
        </row>
        <row r="2143">
          <cell r="A2143" t="str">
            <v>100933</v>
          </cell>
          <cell r="B2143" t="str">
            <v>TUBO DE PVC RIGIDO,PONTA E BOLSA (LINHA ESGOTO) - 100MM (4")</v>
          </cell>
          <cell r="C2143" t="str">
            <v>M</v>
          </cell>
          <cell r="D2143">
            <v>14.19</v>
          </cell>
        </row>
        <row r="2144">
          <cell r="A2144" t="str">
            <v>100934</v>
          </cell>
          <cell r="B2144" t="str">
            <v>TUBO DE PVC RIGIDO, PONTA E BOLSA(LINHA ESGOTO)-150MM(6")</v>
          </cell>
          <cell r="C2144" t="str">
            <v>M</v>
          </cell>
          <cell r="D2144">
            <v>22.94</v>
          </cell>
        </row>
        <row r="2145">
          <cell r="A2145" t="str">
            <v>100935</v>
          </cell>
          <cell r="B2145" t="str">
            <v>TUBO DE PVC RIGIDO, PONTA E BOLSA (LINHA ESGOTO) 200MM 8"</v>
          </cell>
          <cell r="C2145" t="str">
            <v>M</v>
          </cell>
          <cell r="D2145">
            <v>24.08</v>
          </cell>
        </row>
        <row r="2146">
          <cell r="A2146" t="str">
            <v>100954</v>
          </cell>
          <cell r="B2146" t="str">
            <v>TUBO DE CIMENTO-AMIANTO,PONTA E BOLSA (CLASSE A) - 100MM</v>
          </cell>
          <cell r="C2146" t="str">
            <v>M</v>
          </cell>
          <cell r="D2146">
            <v>27.56</v>
          </cell>
        </row>
        <row r="2147">
          <cell r="A2147" t="str">
            <v>100962</v>
          </cell>
          <cell r="B2147" t="str">
            <v>TUBO DE CERAMICA VIDRADA,PONTA E BOLSA (CLASSE A) - 4"</v>
          </cell>
          <cell r="C2147" t="str">
            <v>M</v>
          </cell>
          <cell r="D2147">
            <v>13.68</v>
          </cell>
        </row>
        <row r="2148">
          <cell r="A2148" t="str">
            <v>100963</v>
          </cell>
          <cell r="B2148" t="str">
            <v>TUBO DE CERAMICA VIDRADA,PONTA E BOLSA (CLASSE A) - 6"</v>
          </cell>
          <cell r="C2148" t="str">
            <v>M</v>
          </cell>
          <cell r="D2148">
            <v>16.72</v>
          </cell>
        </row>
        <row r="2149">
          <cell r="A2149" t="str">
            <v>100964</v>
          </cell>
          <cell r="B2149" t="str">
            <v>TUBO DE CERAMICA VIDRADA,PONTA E BOLSA (CLASSE A) - 8"</v>
          </cell>
          <cell r="C2149" t="str">
            <v>M</v>
          </cell>
          <cell r="D2149">
            <v>21.25</v>
          </cell>
        </row>
        <row r="2150">
          <cell r="A2150" t="str">
            <v>100965</v>
          </cell>
          <cell r="B2150" t="str">
            <v>TUBO DE CERAMICA VIDRADA,PONTA E BOLSA (CLASSE A) - 10"</v>
          </cell>
          <cell r="C2150" t="str">
            <v>M</v>
          </cell>
          <cell r="D2150">
            <v>30.79</v>
          </cell>
        </row>
        <row r="2151">
          <cell r="A2151" t="str">
            <v>100998</v>
          </cell>
          <cell r="B2151" t="str">
            <v>ENVELOPAMENTO DE TUBULACAO ENTERRADA,COM CONCRETO</v>
          </cell>
          <cell r="C2151" t="str">
            <v>M</v>
          </cell>
          <cell r="D2151">
            <v>6.73</v>
          </cell>
        </row>
        <row r="2152">
          <cell r="A2152" t="str">
            <v>101000</v>
          </cell>
          <cell r="B2152" t="str">
            <v>REDE DE ESGOTO SANITARIO - ACESSORIOS</v>
          </cell>
          <cell r="D2152" t="str">
            <v xml:space="preserve"> R$-   </v>
          </cell>
        </row>
        <row r="2153">
          <cell r="A2153" t="str">
            <v>101010</v>
          </cell>
          <cell r="B2153" t="str">
            <v>CAIXA SIFONADA DE PVC RIGIDO - 100X150MM</v>
          </cell>
          <cell r="C2153" t="str">
            <v>UN</v>
          </cell>
          <cell r="D2153">
            <v>29.61</v>
          </cell>
        </row>
        <row r="2154">
          <cell r="A2154" t="str">
            <v>101012</v>
          </cell>
          <cell r="B2154" t="str">
            <v>CAIXA SIFONADA DE PVC RIGIDO - 150X150MM</v>
          </cell>
          <cell r="C2154" t="str">
            <v>UN</v>
          </cell>
          <cell r="D2154">
            <v>41.38</v>
          </cell>
        </row>
        <row r="2155">
          <cell r="A2155" t="str">
            <v>101015</v>
          </cell>
          <cell r="B2155" t="str">
            <v>CAIXA SIFONADA PVC RIGIDO 250X230X75MM</v>
          </cell>
          <cell r="C2155" t="str">
            <v>UN</v>
          </cell>
          <cell r="D2155">
            <v>27.13</v>
          </cell>
        </row>
        <row r="2156">
          <cell r="A2156" t="str">
            <v>101035</v>
          </cell>
          <cell r="B2156" t="str">
            <v>RALO SECO DE FERRO FUNDIDO,COM SAIDA VERTICAL (HL) - DIAMETRO 100MM</v>
          </cell>
          <cell r="C2156" t="str">
            <v>UN</v>
          </cell>
          <cell r="D2156">
            <v>22.08</v>
          </cell>
        </row>
        <row r="2157">
          <cell r="A2157" t="str">
            <v>101038</v>
          </cell>
          <cell r="B2157" t="str">
            <v>CAIXA SIFONADA DE FERRO FUNDIDO (HL) - DIAMETRO 150MM</v>
          </cell>
          <cell r="C2157" t="str">
            <v>UN</v>
          </cell>
          <cell r="D2157">
            <v>60.7</v>
          </cell>
        </row>
        <row r="2158">
          <cell r="A2158" t="str">
            <v>101059</v>
          </cell>
          <cell r="B2158" t="str">
            <v>CAIXA DE GORDURA,ALVENARIA DE TIJOLOS MACICOS COMUNS - 60X60CM</v>
          </cell>
          <cell r="C2158" t="str">
            <v>UN</v>
          </cell>
          <cell r="D2158">
            <v>57.11</v>
          </cell>
        </row>
        <row r="2159">
          <cell r="A2159" t="str">
            <v>101060</v>
          </cell>
          <cell r="B2159" t="str">
            <v>FOSSA SEPTICA EM ANEIS DE CONCRETO, PARA 10 PESSOAS - 1,40 X 1,20M</v>
          </cell>
          <cell r="C2159" t="str">
            <v>UN</v>
          </cell>
          <cell r="D2159">
            <v>723.28</v>
          </cell>
        </row>
        <row r="2160">
          <cell r="A2160" t="str">
            <v>101061</v>
          </cell>
          <cell r="B2160" t="str">
            <v>FOSSA SEPTICA EM ANEIS DE CONCRETO, PARA 20 PESSOAS - 1,40 X 1,70M</v>
          </cell>
          <cell r="C2160" t="str">
            <v>UN</v>
          </cell>
          <cell r="D2160">
            <v>902.68</v>
          </cell>
        </row>
        <row r="2161">
          <cell r="A2161" t="str">
            <v>101062</v>
          </cell>
          <cell r="B2161" t="str">
            <v>FOSSA SEPTICA EM ANEIS DE CONCRETO, PARA 30 PESSOAS - 1,40 X 2,20M</v>
          </cell>
          <cell r="C2161" t="str">
            <v>UN</v>
          </cell>
          <cell r="D2161">
            <v>1082.04</v>
          </cell>
        </row>
        <row r="2162">
          <cell r="A2162" t="str">
            <v>101063</v>
          </cell>
          <cell r="B2162" t="str">
            <v>FOSSA SEPTICA EM ANEIS DE CONCRETO, PARA 80 PESSOAS - 2,40 X 2,00M</v>
          </cell>
          <cell r="C2162" t="str">
            <v>UN</v>
          </cell>
          <cell r="D2162">
            <v>2017.58</v>
          </cell>
        </row>
        <row r="2163">
          <cell r="A2163" t="str">
            <v>101064</v>
          </cell>
          <cell r="B2163" t="str">
            <v>FOSSA SEPTICA EM ANEIS DE CONCRETO, PARA 100 PESSOAS - 2,40 X 2,50M</v>
          </cell>
          <cell r="C2163" t="str">
            <v>UN</v>
          </cell>
          <cell r="D2163">
            <v>2324.77</v>
          </cell>
        </row>
        <row r="2164">
          <cell r="A2164" t="str">
            <v>101065</v>
          </cell>
          <cell r="B2164" t="str">
            <v>FOSSA SEPTICA EM ANEIS DE CONCRETO, PARA 120 PESSOAS - 2,40 X 3,00M</v>
          </cell>
          <cell r="C2164" t="str">
            <v>UN</v>
          </cell>
          <cell r="D2164">
            <v>2627.49</v>
          </cell>
        </row>
        <row r="2165">
          <cell r="A2165" t="str">
            <v>101066</v>
          </cell>
          <cell r="B2165" t="str">
            <v>FOSSA SEPTICA EM ANEIS DE CONCRETO, PARA 140 PESSOAS - 2,40 X 3,50M</v>
          </cell>
          <cell r="C2165" t="str">
            <v>UN</v>
          </cell>
          <cell r="D2165">
            <v>2984.84</v>
          </cell>
        </row>
        <row r="2166">
          <cell r="A2166" t="str">
            <v>101070</v>
          </cell>
          <cell r="B2166" t="str">
            <v>SUMIDOURO, DIAMETRO INTERNO 2,00M - POCO ABSORVENTE</v>
          </cell>
          <cell r="C2166" t="str">
            <v>M</v>
          </cell>
          <cell r="D2166">
            <v>167.33</v>
          </cell>
        </row>
        <row r="2167">
          <cell r="A2167" t="str">
            <v>101071</v>
          </cell>
          <cell r="B2167" t="str">
            <v>SUMIDOURO, DIAMETRO INTERNO 2,00M - TAMPAO DE CONCRETO</v>
          </cell>
          <cell r="C2167" t="str">
            <v>UN</v>
          </cell>
          <cell r="D2167">
            <v>170.6</v>
          </cell>
        </row>
        <row r="2168">
          <cell r="A2168" t="str">
            <v>101080</v>
          </cell>
          <cell r="B2168" t="str">
            <v>FILTRO ANAEROBICO D=2,00 H=2,00</v>
          </cell>
          <cell r="C2168" t="str">
            <v>UN</v>
          </cell>
          <cell r="D2168">
            <v>2129.48</v>
          </cell>
        </row>
        <row r="2169">
          <cell r="A2169" t="str">
            <v>101081</v>
          </cell>
          <cell r="B2169" t="str">
            <v>FILTRO ANAEROBICO D=3,00M H=2,00M</v>
          </cell>
          <cell r="C2169" t="str">
            <v>UN</v>
          </cell>
          <cell r="D2169">
            <v>3816.46</v>
          </cell>
        </row>
        <row r="2170">
          <cell r="A2170" t="str">
            <v>101084</v>
          </cell>
          <cell r="B2170" t="str">
            <v>ANEL DE CONCRETO D=2,00 H=0,50M</v>
          </cell>
          <cell r="C2170" t="str">
            <v>UN</v>
          </cell>
          <cell r="D2170">
            <v>288.37</v>
          </cell>
        </row>
        <row r="2171">
          <cell r="A2171" t="str">
            <v>101085</v>
          </cell>
          <cell r="B2171" t="str">
            <v>ANEL DE CONCRETO D=3,00 H=0,50M</v>
          </cell>
          <cell r="C2171" t="str">
            <v>UN</v>
          </cell>
          <cell r="D2171">
            <v>520.73</v>
          </cell>
        </row>
        <row r="2172">
          <cell r="A2172" t="str">
            <v>101094</v>
          </cell>
          <cell r="B2172" t="str">
            <v>CAIXA DE LIGACAO OU INSPECAO - ESCAVACAO E APILOAMENTO</v>
          </cell>
          <cell r="C2172" t="str">
            <v>M3</v>
          </cell>
          <cell r="D2172">
            <v>9.75</v>
          </cell>
        </row>
        <row r="2173">
          <cell r="A2173" t="str">
            <v>101095</v>
          </cell>
          <cell r="B2173" t="str">
            <v>CAIXA DE LIGACAO OU INSPECAO - LASTRO DE CONCRETO(FUNDO)</v>
          </cell>
          <cell r="C2173" t="str">
            <v>M3</v>
          </cell>
          <cell r="D2173">
            <v>179.92</v>
          </cell>
        </row>
        <row r="2174">
          <cell r="A2174" t="str">
            <v>101096</v>
          </cell>
          <cell r="B2174" t="str">
            <v>CAIXA DE LIGACAO OU INSPECAO - ALVENARIA DE 1/2 TIJOLO,REVESTIDA</v>
          </cell>
          <cell r="C2174" t="str">
            <v>M2</v>
          </cell>
          <cell r="D2174">
            <v>44.88</v>
          </cell>
        </row>
        <row r="2175">
          <cell r="A2175" t="str">
            <v>101097</v>
          </cell>
          <cell r="B2175" t="str">
            <v>CAIXA DE LIGACAO OU INSPECAO - ALVENARIA DE 1 TIJOLO,REVESTIDA</v>
          </cell>
          <cell r="C2175" t="str">
            <v>M2</v>
          </cell>
          <cell r="D2175">
            <v>65.12</v>
          </cell>
        </row>
        <row r="2176">
          <cell r="A2176" t="str">
            <v>101098</v>
          </cell>
          <cell r="B2176" t="str">
            <v>CAIXA DE LIGACAO OU INSPECAO - TAMPA DE CONCRETO</v>
          </cell>
          <cell r="C2176" t="str">
            <v>M2</v>
          </cell>
          <cell r="D2176">
            <v>41.59</v>
          </cell>
        </row>
        <row r="2177">
          <cell r="A2177" t="str">
            <v>101100</v>
          </cell>
          <cell r="B2177" t="str">
            <v>REDE DE AGUAS PLUVIAIS - CAPTACAO</v>
          </cell>
          <cell r="D2177" t="str">
            <v xml:space="preserve"> R$-   </v>
          </cell>
        </row>
        <row r="2178">
          <cell r="A2178" t="str">
            <v>101101</v>
          </cell>
          <cell r="B2178" t="str">
            <v>CALHA EM CHAPA DE ACO GALVANIZADO N.24 - DESENVOLVIMENTO 33CM</v>
          </cell>
          <cell r="C2178" t="str">
            <v>M</v>
          </cell>
          <cell r="D2178">
            <v>7.63</v>
          </cell>
        </row>
        <row r="2179">
          <cell r="A2179" t="str">
            <v>101102</v>
          </cell>
          <cell r="B2179" t="str">
            <v>CALHA EM CHAPA DE ACO GALVANIZADO N.24 - DESENVOLVIMENTO 50CM</v>
          </cell>
          <cell r="C2179" t="str">
            <v>M</v>
          </cell>
          <cell r="D2179">
            <v>11.67</v>
          </cell>
        </row>
        <row r="2180">
          <cell r="A2180" t="str">
            <v>101103</v>
          </cell>
          <cell r="B2180" t="str">
            <v>CALHA EM CHAPA DE ACO GALVANIZADO N.24 - DESENVOLVIMENTO 100CM</v>
          </cell>
          <cell r="C2180" t="str">
            <v>M</v>
          </cell>
          <cell r="D2180">
            <v>21.34</v>
          </cell>
        </row>
        <row r="2181">
          <cell r="A2181" t="str">
            <v>101110</v>
          </cell>
          <cell r="B2181" t="str">
            <v>CALHA EM CHAPA DE COBRE N.26 - DESENVOLVIMENTO 33CM</v>
          </cell>
          <cell r="C2181" t="str">
            <v>M</v>
          </cell>
          <cell r="D2181">
            <v>22.12</v>
          </cell>
        </row>
        <row r="2182">
          <cell r="A2182" t="str">
            <v>101111</v>
          </cell>
          <cell r="B2182" t="str">
            <v>CALHA EM CHAPA DE COBRE N.26 - DESENVOLVIMENTO 50CM</v>
          </cell>
          <cell r="C2182" t="str">
            <v>M</v>
          </cell>
          <cell r="D2182">
            <v>33.89</v>
          </cell>
        </row>
        <row r="2183">
          <cell r="A2183" t="str">
            <v>101115</v>
          </cell>
          <cell r="B2183" t="str">
            <v>CALHA DE POLIESTER - DESENVOLVIMENTO 33CM</v>
          </cell>
          <cell r="C2183" t="str">
            <v>M</v>
          </cell>
          <cell r="D2183">
            <v>16.010000000000002</v>
          </cell>
        </row>
        <row r="2184">
          <cell r="A2184" t="str">
            <v>101116</v>
          </cell>
          <cell r="B2184" t="str">
            <v>CALHA DE POLIESTER - DESENVOLVIMENTO 50CM</v>
          </cell>
          <cell r="C2184" t="str">
            <v>M</v>
          </cell>
          <cell r="D2184">
            <v>24.42</v>
          </cell>
        </row>
        <row r="2185">
          <cell r="A2185" t="str">
            <v>101117</v>
          </cell>
          <cell r="B2185" t="str">
            <v>CALHA DE POLIESTER - DESENVOLVIMENTO 100CM</v>
          </cell>
          <cell r="C2185" t="str">
            <v>M</v>
          </cell>
          <cell r="D2185">
            <v>46.81</v>
          </cell>
        </row>
        <row r="2186">
          <cell r="A2186" t="str">
            <v>101130</v>
          </cell>
          <cell r="B2186" t="str">
            <v>RUFO EM CHAPA DE ACO GALVANIZADO N.24 - DESENVOLVIMENTO 16CM</v>
          </cell>
          <cell r="C2186" t="str">
            <v>M</v>
          </cell>
          <cell r="D2186">
            <v>3.7</v>
          </cell>
        </row>
        <row r="2187">
          <cell r="A2187" t="str">
            <v>101131</v>
          </cell>
          <cell r="B2187" t="str">
            <v>RUFO EM CHAPA DE ACO GALVANIZADO N.24 - DESENVOLVIMENTO 25CM</v>
          </cell>
          <cell r="C2187" t="str">
            <v>M</v>
          </cell>
          <cell r="D2187">
            <v>5.0599999999999996</v>
          </cell>
        </row>
        <row r="2188">
          <cell r="A2188" t="str">
            <v>101132</v>
          </cell>
          <cell r="B2188" t="str">
            <v>RUFO EM CHAPA DE ACO GALVANIZADO N.24 - DESENVOLVIMENTO 33CM</v>
          </cell>
          <cell r="C2188" t="str">
            <v>M</v>
          </cell>
          <cell r="D2188">
            <v>6.9</v>
          </cell>
        </row>
        <row r="2189">
          <cell r="A2189" t="str">
            <v>101133</v>
          </cell>
          <cell r="B2189" t="str">
            <v>RUFO EM CHAPA DE ACO GALVANIZADO N.24 - DESENVOLVIMENTO 50CM</v>
          </cell>
          <cell r="C2189" t="str">
            <v>M</v>
          </cell>
          <cell r="D2189">
            <v>10.44</v>
          </cell>
        </row>
        <row r="2190">
          <cell r="A2190" t="str">
            <v>101134</v>
          </cell>
          <cell r="B2190" t="str">
            <v>RUFO EM CHAPA DE ACO GALVANIZADO N.24 - DESENVOLVIMENTO 100CM</v>
          </cell>
          <cell r="C2190" t="str">
            <v>M</v>
          </cell>
          <cell r="D2190">
            <v>18.87</v>
          </cell>
        </row>
        <row r="2191">
          <cell r="A2191" t="str">
            <v>101140</v>
          </cell>
          <cell r="B2191" t="str">
            <v>RUFO EM CHAPA DE COBRE N.26 - DESENVOLVIMENTO 16CM</v>
          </cell>
          <cell r="C2191" t="str">
            <v>M</v>
          </cell>
          <cell r="D2191">
            <v>10.6</v>
          </cell>
        </row>
        <row r="2192">
          <cell r="A2192" t="str">
            <v>101141</v>
          </cell>
          <cell r="B2192" t="str">
            <v>RUFO EM CHAPA DE COBRE N.26 - DESENVOLVIMENTO 25CM</v>
          </cell>
          <cell r="C2192" t="str">
            <v>M</v>
          </cell>
          <cell r="D2192">
            <v>15.97</v>
          </cell>
        </row>
        <row r="2193">
          <cell r="A2193" t="str">
            <v>101142</v>
          </cell>
          <cell r="B2193" t="str">
            <v>RUFO EM CHAPA DE COBRE N.26 - DESENVOLVIMENTO 33CM</v>
          </cell>
          <cell r="C2193" t="str">
            <v>M</v>
          </cell>
          <cell r="D2193">
            <v>21.23</v>
          </cell>
        </row>
        <row r="2194">
          <cell r="A2194" t="str">
            <v>101143</v>
          </cell>
          <cell r="B2194" t="str">
            <v>RUFO EM CHAPA DE COBRE N.26 - DESENVOLVIMENTO 50CM</v>
          </cell>
          <cell r="C2194" t="str">
            <v>M</v>
          </cell>
          <cell r="D2194">
            <v>32.380000000000003</v>
          </cell>
        </row>
        <row r="2195">
          <cell r="A2195" t="str">
            <v>101144</v>
          </cell>
          <cell r="B2195" t="str">
            <v>RUFO EM CHAPA DE COBRE N.26 - DESENVOLVIMENTO 100CM</v>
          </cell>
          <cell r="C2195" t="str">
            <v>M</v>
          </cell>
          <cell r="D2195">
            <v>62.22</v>
          </cell>
        </row>
        <row r="2196">
          <cell r="A2196" t="str">
            <v>101160</v>
          </cell>
          <cell r="B2196" t="str">
            <v>RINCAO EM CHAPA DE ACO GALVANIZADO N.24 - DESENVOLVIMENTO 50CM</v>
          </cell>
          <cell r="C2196" t="str">
            <v>M</v>
          </cell>
          <cell r="D2196">
            <v>11.67</v>
          </cell>
        </row>
        <row r="2197">
          <cell r="A2197" t="str">
            <v>101161</v>
          </cell>
          <cell r="B2197" t="str">
            <v>RINCAO EM CHAPA DE ACO GALVANIZADO N.24 - DESENVOLVIMENTO 66CM</v>
          </cell>
          <cell r="C2197" t="str">
            <v>M</v>
          </cell>
          <cell r="D2197">
            <v>14.63</v>
          </cell>
        </row>
        <row r="2198">
          <cell r="A2198" t="str">
            <v>101166</v>
          </cell>
          <cell r="B2198" t="str">
            <v>RINCAO EM CHAPA DE COBRE N.26 - DESENVOLVIMENTO 50CM</v>
          </cell>
          <cell r="C2198" t="str">
            <v>M</v>
          </cell>
          <cell r="D2198">
            <v>33.89</v>
          </cell>
        </row>
        <row r="2199">
          <cell r="A2199" t="str">
            <v>101167</v>
          </cell>
          <cell r="B2199" t="str">
            <v>RINCAO EM CHAPA DE COBRE N.26 - DESENVOLVIMENTO 66CM</v>
          </cell>
          <cell r="C2199" t="str">
            <v>M</v>
          </cell>
          <cell r="D2199">
            <v>42.31</v>
          </cell>
        </row>
        <row r="2200">
          <cell r="A2200" t="str">
            <v>101170</v>
          </cell>
          <cell r="B2200" t="str">
            <v>CANALETA DE CONCRETO,TIPO GUIA E SARJETA - SECCAO 15X40CM</v>
          </cell>
          <cell r="C2200" t="str">
            <v>M</v>
          </cell>
          <cell r="D2200">
            <v>19.579999999999998</v>
          </cell>
        </row>
        <row r="2201">
          <cell r="A2201" t="str">
            <v>101171</v>
          </cell>
          <cell r="B2201" t="str">
            <v>CANALETA DE CONCRETO,TIPO GUIA E SARJETA - SECCAO 15X50CM</v>
          </cell>
          <cell r="C2201" t="str">
            <v>M</v>
          </cell>
          <cell r="D2201">
            <v>21.11</v>
          </cell>
        </row>
        <row r="2202">
          <cell r="A2202" t="str">
            <v>101172</v>
          </cell>
          <cell r="B2202" t="str">
            <v>HC.01-CANALETA DE CONC.DE A.P.P/TAMPA/GRELHA DE CONC.OU FERRO L=30CM</v>
          </cell>
          <cell r="C2202" t="str">
            <v>M</v>
          </cell>
          <cell r="D2202">
            <v>20.14</v>
          </cell>
        </row>
        <row r="2203">
          <cell r="A2203" t="str">
            <v>101173</v>
          </cell>
          <cell r="B2203" t="str">
            <v>HC.02-CANALETA DE CONC.DE A.P.P/TAMPA/GRELHA DE CONC.OU FERRO L=40CM</v>
          </cell>
          <cell r="C2203" t="str">
            <v>M</v>
          </cell>
          <cell r="D2203">
            <v>21.93</v>
          </cell>
        </row>
        <row r="2204">
          <cell r="A2204" t="str">
            <v>101176</v>
          </cell>
          <cell r="B2204" t="str">
            <v>CANALETA MEIA CANA EM CONCRETO D=30CM</v>
          </cell>
          <cell r="C2204" t="str">
            <v>M</v>
          </cell>
          <cell r="D2204">
            <v>12.03</v>
          </cell>
        </row>
        <row r="2205">
          <cell r="A2205" t="str">
            <v>101185</v>
          </cell>
          <cell r="B2205" t="str">
            <v>HV.24-CANALETA DE ALVENARIA P/GRELHA DE FERRO  L=20CM</v>
          </cell>
          <cell r="C2205" t="str">
            <v>M</v>
          </cell>
          <cell r="D2205">
            <v>13.32</v>
          </cell>
        </row>
        <row r="2206">
          <cell r="A2206" t="str">
            <v>101186</v>
          </cell>
          <cell r="B2206" t="str">
            <v>HV.22-CANALETA DE ALV.P/GRELHA OU TAMPA DE CONCRETO  L=30CM</v>
          </cell>
          <cell r="C2206" t="str">
            <v>M</v>
          </cell>
          <cell r="D2206">
            <v>26.31</v>
          </cell>
        </row>
        <row r="2207">
          <cell r="A2207" t="str">
            <v>101187</v>
          </cell>
          <cell r="B2207" t="str">
            <v>HV.23-CANALETA DE ALV.P/GRELHA OU TAMPA DE CONCRETO  L=40CM</v>
          </cell>
          <cell r="C2207" t="str">
            <v>M</v>
          </cell>
          <cell r="D2207">
            <v>29.06</v>
          </cell>
        </row>
        <row r="2208">
          <cell r="A2208" t="str">
            <v>101189</v>
          </cell>
          <cell r="B2208" t="str">
            <v>CANTONEIRA DE FERRO 1"X1"X1/8" P/APOIO E CHUMB.DAS GRELHAS DE FERRO</v>
          </cell>
          <cell r="C2208" t="str">
            <v>M</v>
          </cell>
          <cell r="D2208">
            <v>10.51</v>
          </cell>
        </row>
        <row r="2209">
          <cell r="A2209" t="str">
            <v>101190</v>
          </cell>
          <cell r="B2209" t="str">
            <v>HC-05 GRELHA DE CONCRETO PARA CANALETA - L=30CM</v>
          </cell>
          <cell r="C2209" t="str">
            <v>M</v>
          </cell>
          <cell r="D2209">
            <v>10.11</v>
          </cell>
        </row>
        <row r="2210">
          <cell r="A2210" t="str">
            <v>101191</v>
          </cell>
          <cell r="B2210" t="str">
            <v>HP-01 GRELHA DE FERRO FUNDIDO PARA CANALETA - L=20CM</v>
          </cell>
          <cell r="C2210" t="str">
            <v>M</v>
          </cell>
          <cell r="D2210">
            <v>10.96</v>
          </cell>
        </row>
        <row r="2211">
          <cell r="A2211" t="str">
            <v>101192</v>
          </cell>
          <cell r="B2211" t="str">
            <v>HP-02 GRELHA DE FERRO PERFILADO PARA CANALETA - L=30CM</v>
          </cell>
          <cell r="C2211" t="str">
            <v>M</v>
          </cell>
          <cell r="D2211">
            <v>89.58</v>
          </cell>
        </row>
        <row r="2212">
          <cell r="A2212" t="str">
            <v>101193</v>
          </cell>
          <cell r="B2212" t="str">
            <v>GRELHA DE FERRO PERFILADO PARA CANALETAS A CEU ABERTO - 40CM</v>
          </cell>
          <cell r="C2212" t="str">
            <v>M</v>
          </cell>
          <cell r="D2212">
            <v>136.69999999999999</v>
          </cell>
        </row>
        <row r="2213">
          <cell r="A2213" t="str">
            <v>101194</v>
          </cell>
          <cell r="B2213" t="str">
            <v>GRELHA DE FERRO PERFILADO PARA CANALETAS A CEU ABERTO - 50CM</v>
          </cell>
          <cell r="C2213" t="str">
            <v>M</v>
          </cell>
          <cell r="D2213">
            <v>170.5</v>
          </cell>
        </row>
        <row r="2214">
          <cell r="A2214" t="str">
            <v>101195</v>
          </cell>
          <cell r="B2214" t="str">
            <v>GRELHA DE ALUMINIO POLIDO L=10CM</v>
          </cell>
          <cell r="C2214" t="str">
            <v>M</v>
          </cell>
          <cell r="D2214">
            <v>22.15</v>
          </cell>
        </row>
        <row r="2215">
          <cell r="A2215" t="str">
            <v>101196</v>
          </cell>
          <cell r="B2215" t="str">
            <v>HC.03-TAMPA DE CONCRETO P/CANALETA DE A.P.L=0,30M</v>
          </cell>
          <cell r="C2215" t="str">
            <v>M</v>
          </cell>
          <cell r="D2215">
            <v>10.82</v>
          </cell>
        </row>
        <row r="2216">
          <cell r="A2216" t="str">
            <v>101197</v>
          </cell>
          <cell r="B2216" t="str">
            <v>HC.04 TAMPA DE CONCRETO P/CANALETA A.P.L=0,40M</v>
          </cell>
          <cell r="C2216" t="str">
            <v>M</v>
          </cell>
          <cell r="D2216">
            <v>14.09</v>
          </cell>
        </row>
        <row r="2217">
          <cell r="A2217" t="str">
            <v>101198</v>
          </cell>
          <cell r="B2217" t="str">
            <v>GRELHA DE FERRO FUNDIDO PARA GARGULA DE PASSEIO - 15X15CM</v>
          </cell>
          <cell r="C2217" t="str">
            <v>UN</v>
          </cell>
          <cell r="D2217">
            <v>6.67</v>
          </cell>
        </row>
        <row r="2218">
          <cell r="A2218" t="str">
            <v>101200</v>
          </cell>
          <cell r="B2218" t="str">
            <v>REDE DE AGUAS PLUVIAIS - TUBULACAO</v>
          </cell>
          <cell r="D2218" t="str">
            <v xml:space="preserve"> R$-   </v>
          </cell>
        </row>
        <row r="2219">
          <cell r="A2219" t="str">
            <v>101201</v>
          </cell>
          <cell r="B2219" t="str">
            <v>CONDUTOR EM CHAPA DE ACO GALVANIZADO N.24 - DESENVOLVIMENTO 25CM</v>
          </cell>
          <cell r="C2219" t="str">
            <v>M</v>
          </cell>
          <cell r="D2219">
            <v>12.04</v>
          </cell>
        </row>
        <row r="2220">
          <cell r="A2220" t="str">
            <v>101202</v>
          </cell>
          <cell r="B2220" t="str">
            <v>CONDUTOR EM CHAPA DE ACO GALVANIZADO N.24 - DESENVOLVIMENTO 33CM</v>
          </cell>
          <cell r="C2220" t="str">
            <v>M</v>
          </cell>
          <cell r="D2220">
            <v>15.55</v>
          </cell>
        </row>
        <row r="2221">
          <cell r="A2221" t="str">
            <v>101210</v>
          </cell>
          <cell r="B2221" t="str">
            <v>CONDUTOR EM TUBO DE FERRO FUNDIDO PARA ESGOTO,LINHA HL - 50MM</v>
          </cell>
          <cell r="C2221" t="str">
            <v>M</v>
          </cell>
          <cell r="D2221">
            <v>21.41</v>
          </cell>
        </row>
        <row r="2222">
          <cell r="A2222" t="str">
            <v>101211</v>
          </cell>
          <cell r="B2222" t="str">
            <v>CONDUTOR EM TUBO DE FERRO FUNDIDO PARA ESGOTO,LINHA HL - 75MM</v>
          </cell>
          <cell r="C2222" t="str">
            <v>M</v>
          </cell>
          <cell r="D2222">
            <v>31.75</v>
          </cell>
        </row>
        <row r="2223">
          <cell r="A2223" t="str">
            <v>101212</v>
          </cell>
          <cell r="B2223" t="str">
            <v>CONDUTOR EM TUBO DE FERRO FUNDIDO PARA ESGOTO,LINHA HL - 100MM</v>
          </cell>
          <cell r="C2223" t="str">
            <v>M</v>
          </cell>
          <cell r="D2223">
            <v>44.67</v>
          </cell>
        </row>
        <row r="2224">
          <cell r="A2224" t="str">
            <v>101213</v>
          </cell>
          <cell r="B2224" t="str">
            <v>CONDUTOR EM TUBO DE FERRO FUNDIDO PARA ESGOTO,LINHA HL - 150MM</v>
          </cell>
          <cell r="C2224" t="str">
            <v>M</v>
          </cell>
          <cell r="D2224">
            <v>76.98</v>
          </cell>
        </row>
        <row r="2225">
          <cell r="A2225" t="str">
            <v>101214</v>
          </cell>
          <cell r="B2225" t="str">
            <v>CONDUTOR EM TUBO DE PVC RIGIDO,PONTA E BOLSA - 50MM (2")</v>
          </cell>
          <cell r="C2225" t="str">
            <v>M</v>
          </cell>
          <cell r="D2225">
            <v>4.93</v>
          </cell>
        </row>
        <row r="2226">
          <cell r="A2226" t="str">
            <v>101215</v>
          </cell>
          <cell r="B2226" t="str">
            <v>CONDUTOR EM TUBO DE PVC RIGIDO,PONTA E BOLSA - 75MM (3")</v>
          </cell>
          <cell r="C2226" t="str">
            <v>M</v>
          </cell>
          <cell r="D2226">
            <v>6.39</v>
          </cell>
        </row>
        <row r="2227">
          <cell r="A2227" t="str">
            <v>101216</v>
          </cell>
          <cell r="B2227" t="str">
            <v>CONDUTOR EM TUBO DE PVC RIGIDO,PONTA E BOLSA - 100MM (4")</v>
          </cell>
          <cell r="C2227" t="str">
            <v>M</v>
          </cell>
          <cell r="D2227">
            <v>7.91</v>
          </cell>
        </row>
        <row r="2228">
          <cell r="A2228" t="str">
            <v>101217</v>
          </cell>
          <cell r="B2228" t="str">
            <v>CONDUTOR EM TUBO DE PVC RIGIDO,PONTA E BOLSA-150MM(6")</v>
          </cell>
          <cell r="C2228" t="str">
            <v>M</v>
          </cell>
          <cell r="D2228">
            <v>15.52</v>
          </cell>
        </row>
        <row r="2229">
          <cell r="A2229" t="str">
            <v>101218</v>
          </cell>
          <cell r="B2229" t="str">
            <v>CONDUTOR EM TUBO DE PVC RIGIDO, PONTA E BOLSA - 200MM 8"</v>
          </cell>
          <cell r="C2229" t="str">
            <v>M</v>
          </cell>
          <cell r="D2229">
            <v>16.68</v>
          </cell>
        </row>
        <row r="2230">
          <cell r="A2230" t="str">
            <v>101226</v>
          </cell>
          <cell r="B2230" t="str">
            <v>GRELHA HEMISFERICA DE FERRO FUNDIDO - 75MM</v>
          </cell>
          <cell r="C2230" t="str">
            <v>UN</v>
          </cell>
          <cell r="D2230">
            <v>1.96</v>
          </cell>
        </row>
        <row r="2231">
          <cell r="A2231" t="str">
            <v>101227</v>
          </cell>
          <cell r="B2231" t="str">
            <v>GRELHA HEMISFERICA DE FERRO FUNDIDO - 100MM</v>
          </cell>
          <cell r="C2231" t="str">
            <v>UN</v>
          </cell>
          <cell r="D2231">
            <v>2.56</v>
          </cell>
        </row>
        <row r="2232">
          <cell r="A2232" t="str">
            <v>101228</v>
          </cell>
          <cell r="B2232" t="str">
            <v>GRELHA HEMISFERICA DE FERRO FUNDIDO - 150MM</v>
          </cell>
          <cell r="C2232" t="str">
            <v>UN</v>
          </cell>
          <cell r="D2232">
            <v>3.73</v>
          </cell>
        </row>
        <row r="2233">
          <cell r="A2233" t="str">
            <v>101229</v>
          </cell>
          <cell r="B2233" t="str">
            <v>CURVA DE FERRO FUNDIDO,LINHA HL (LIGACAO REDE-CONDUTOR) - 50MM</v>
          </cell>
          <cell r="C2233" t="str">
            <v>UN</v>
          </cell>
          <cell r="D2233">
            <v>11.05</v>
          </cell>
        </row>
        <row r="2234">
          <cell r="A2234" t="str">
            <v>101230</v>
          </cell>
          <cell r="B2234" t="str">
            <v>CURVA DE FERRO FUNDIDO,LINHA HL (LIGACAO REDE-CONDUTOR) - 75MM</v>
          </cell>
          <cell r="C2234" t="str">
            <v>UN</v>
          </cell>
          <cell r="D2234">
            <v>14.88</v>
          </cell>
        </row>
        <row r="2235">
          <cell r="A2235" t="str">
            <v>101231</v>
          </cell>
          <cell r="B2235" t="str">
            <v>CURVA DE FERRO FUNDIDO,LINHA HL (LIGACAO REDE-CONDUTOR) - 100MM</v>
          </cell>
          <cell r="C2235" t="str">
            <v>UN</v>
          </cell>
          <cell r="D2235">
            <v>21.19</v>
          </cell>
        </row>
        <row r="2236">
          <cell r="A2236" t="str">
            <v>101232</v>
          </cell>
          <cell r="B2236" t="str">
            <v>CURVA DE FERRO FUNDIDO,LINHA HL (LIGACAO REDE-CONDUTOR) - 150MM</v>
          </cell>
          <cell r="C2236" t="str">
            <v>UN</v>
          </cell>
          <cell r="D2236">
            <v>34.58</v>
          </cell>
        </row>
        <row r="2237">
          <cell r="A2237" t="str">
            <v>101234</v>
          </cell>
          <cell r="B2237" t="str">
            <v>LIGACAO P/DESPEJO LIVRE EM SARJETAS,C/TUBO DE FERRO FUNDIDO - 100MM</v>
          </cell>
          <cell r="C2237" t="str">
            <v>M</v>
          </cell>
          <cell r="D2237">
            <v>37.520000000000003</v>
          </cell>
        </row>
        <row r="2238">
          <cell r="A2238" t="str">
            <v>101272</v>
          </cell>
          <cell r="B2238" t="str">
            <v>TUBO DE CERAMICA VIDRADA,PONTA E BOLSA (CLASSE A) - 4"</v>
          </cell>
          <cell r="C2238" t="str">
            <v>M</v>
          </cell>
          <cell r="D2238">
            <v>13.68</v>
          </cell>
        </row>
        <row r="2239">
          <cell r="A2239" t="str">
            <v>101273</v>
          </cell>
          <cell r="B2239" t="str">
            <v>TUBO DE CERAMICA VIDRADA,PONTA E BOLSA (CLASSE A) - 6"</v>
          </cell>
          <cell r="C2239" t="str">
            <v>M</v>
          </cell>
          <cell r="D2239">
            <v>16.72</v>
          </cell>
        </row>
        <row r="2240">
          <cell r="A2240" t="str">
            <v>101274</v>
          </cell>
          <cell r="B2240" t="str">
            <v>TUBO DE CERAMICA VIDRADA,PONTA E BOLSA (CLASSE A) - 8"</v>
          </cell>
          <cell r="C2240" t="str">
            <v>M</v>
          </cell>
          <cell r="D2240">
            <v>21.25</v>
          </cell>
        </row>
        <row r="2241">
          <cell r="A2241" t="str">
            <v>101275</v>
          </cell>
          <cell r="B2241" t="str">
            <v>TUBO DE CERAMICA VIDRADA,PONTA E BOLSA (CLASSE A) - 10"</v>
          </cell>
          <cell r="C2241" t="str">
            <v>M</v>
          </cell>
          <cell r="D2241">
            <v>30.79</v>
          </cell>
        </row>
        <row r="2242">
          <cell r="A2242" t="str">
            <v>101280</v>
          </cell>
          <cell r="B2242" t="str">
            <v>TUBO DE CONCRETO - DIAMETRO DE 30CM</v>
          </cell>
          <cell r="C2242" t="str">
            <v>M</v>
          </cell>
          <cell r="D2242">
            <v>24.42</v>
          </cell>
        </row>
        <row r="2243">
          <cell r="A2243" t="str">
            <v>101281</v>
          </cell>
          <cell r="B2243" t="str">
            <v>TUBO DE CONCRETO - DIAMETRO DE 40CM</v>
          </cell>
          <cell r="C2243" t="str">
            <v>M</v>
          </cell>
          <cell r="D2243">
            <v>31.37</v>
          </cell>
        </row>
        <row r="2244">
          <cell r="A2244" t="str">
            <v>101282</v>
          </cell>
          <cell r="B2244" t="str">
            <v>TUBO DE CONCRETO - DIAMETRO DE 50CM</v>
          </cell>
          <cell r="C2244" t="str">
            <v>M</v>
          </cell>
          <cell r="D2244">
            <v>41.94</v>
          </cell>
        </row>
        <row r="2245">
          <cell r="A2245" t="str">
            <v>101283</v>
          </cell>
          <cell r="B2245" t="str">
            <v>TUBO DE CONCRETO - DIAMETRO DE 60CM</v>
          </cell>
          <cell r="C2245" t="str">
            <v>M</v>
          </cell>
          <cell r="D2245">
            <v>51.79</v>
          </cell>
        </row>
        <row r="2246">
          <cell r="A2246" t="str">
            <v>101290</v>
          </cell>
          <cell r="B2246" t="str">
            <v>CAIXA DE LIGACAO OU INSPECAO - ESCAVACAO E APILOAMENTO</v>
          </cell>
          <cell r="C2246" t="str">
            <v>M3</v>
          </cell>
          <cell r="D2246">
            <v>9.75</v>
          </cell>
        </row>
        <row r="2247">
          <cell r="A2247" t="str">
            <v>101291</v>
          </cell>
          <cell r="B2247" t="str">
            <v>CAIXA DE LIGACAO OU INSPECAO - LASTRO DE CONCRETO(FUNDO)</v>
          </cell>
          <cell r="C2247" t="str">
            <v>M3</v>
          </cell>
          <cell r="D2247">
            <v>179.92</v>
          </cell>
        </row>
        <row r="2248">
          <cell r="A2248" t="str">
            <v>101292</v>
          </cell>
          <cell r="B2248" t="str">
            <v>CAIXA DE LIGACAO OU INSPECAO - ALVENARIA DE 1/2 TIJOLO,REVESTIDA</v>
          </cell>
          <cell r="C2248" t="str">
            <v>M2</v>
          </cell>
          <cell r="D2248">
            <v>41.88</v>
          </cell>
        </row>
        <row r="2249">
          <cell r="A2249" t="str">
            <v>101293</v>
          </cell>
          <cell r="B2249" t="str">
            <v>CAIXA DE LIGACAO OU INSPECAO - ALVENARIA DE 1 TIJOLO,REVESTIDA</v>
          </cell>
          <cell r="C2249" t="str">
            <v>M2</v>
          </cell>
          <cell r="D2249">
            <v>62.09</v>
          </cell>
        </row>
        <row r="2250">
          <cell r="A2250" t="str">
            <v>101294</v>
          </cell>
          <cell r="B2250" t="str">
            <v>CAIXA DE LIGACAO OU INSPECAO - TAMPA DE CONCRETO</v>
          </cell>
          <cell r="C2250" t="str">
            <v>M2</v>
          </cell>
          <cell r="D2250">
            <v>41.59</v>
          </cell>
        </row>
        <row r="2251">
          <cell r="A2251" t="str">
            <v>101298</v>
          </cell>
          <cell r="B2251" t="str">
            <v>ENVELOPAMENTO DE TUBULACAO ENTERRADA,COM CONCRETO</v>
          </cell>
          <cell r="C2251" t="str">
            <v>M</v>
          </cell>
          <cell r="D2251">
            <v>6.73</v>
          </cell>
        </row>
        <row r="2252">
          <cell r="A2252" t="str">
            <v>101300</v>
          </cell>
          <cell r="B2252" t="str">
            <v>APARELHOS SANITARIOS E EQUIPAMENTOS</v>
          </cell>
          <cell r="D2252" t="str">
            <v xml:space="preserve"> R$-   </v>
          </cell>
        </row>
        <row r="2253">
          <cell r="A2253" t="str">
            <v>101301</v>
          </cell>
          <cell r="B2253" t="str">
            <v>BACIA SANITARIA SIFONADA,DE LOUCA BRANCA</v>
          </cell>
          <cell r="C2253" t="str">
            <v>UN</v>
          </cell>
          <cell r="D2253">
            <v>107.15</v>
          </cell>
        </row>
        <row r="2254">
          <cell r="A2254" t="str">
            <v>101302</v>
          </cell>
          <cell r="B2254" t="str">
            <v>BACIA SANITARIA SIFONADA,DE LOUCA COLORIDA</v>
          </cell>
          <cell r="C2254" t="str">
            <v>UN</v>
          </cell>
          <cell r="D2254">
            <v>107.15</v>
          </cell>
        </row>
        <row r="2255">
          <cell r="A2255" t="str">
            <v>101303</v>
          </cell>
          <cell r="B2255" t="str">
            <v>BACIA SANITARIA C/CAIXA ACOPLADA DE LOUCA BRANCA</v>
          </cell>
          <cell r="C2255" t="str">
            <v>UN</v>
          </cell>
          <cell r="D2255">
            <v>162.44999999999999</v>
          </cell>
        </row>
        <row r="2256">
          <cell r="A2256" t="str">
            <v>101304</v>
          </cell>
          <cell r="B2256" t="str">
            <v>BACIA SANITARIA INFANTIL SIFONADA, DE LOUCA BRANCA</v>
          </cell>
          <cell r="C2256" t="str">
            <v>UN</v>
          </cell>
          <cell r="D2256">
            <v>128.91</v>
          </cell>
        </row>
        <row r="2257">
          <cell r="A2257" t="str">
            <v>101310</v>
          </cell>
          <cell r="B2257" t="str">
            <v>LAVATORIO DE LOUCA BRANCA,SEM COLUNA - CAPACIDADE MINIMA 5L</v>
          </cell>
          <cell r="C2257" t="str">
            <v>UN</v>
          </cell>
          <cell r="D2257">
            <v>124.79</v>
          </cell>
        </row>
        <row r="2258">
          <cell r="A2258" t="str">
            <v>101311</v>
          </cell>
          <cell r="B2258" t="str">
            <v>LAVATORIO DE LOUCA COLORIDA,SEM COLUNA - CAPACIDADE MINIMA 5L</v>
          </cell>
          <cell r="C2258" t="str">
            <v>UN</v>
          </cell>
          <cell r="D2258">
            <v>124.79</v>
          </cell>
        </row>
        <row r="2259">
          <cell r="A2259" t="str">
            <v>101312</v>
          </cell>
          <cell r="B2259" t="str">
            <v>LAVATORIO DE LOUCA BRANCA,COM COLUNA - CAPACIDADE MINIMA 7L</v>
          </cell>
          <cell r="C2259" t="str">
            <v>UN</v>
          </cell>
          <cell r="D2259">
            <v>274.2</v>
          </cell>
        </row>
        <row r="2260">
          <cell r="A2260" t="str">
            <v>101313</v>
          </cell>
          <cell r="B2260" t="str">
            <v>LAVATORIO DE LOUCA COLORIDA,COM COLUNA - CAPACIDADE MINIMA 7L</v>
          </cell>
          <cell r="C2260" t="str">
            <v>UN</v>
          </cell>
          <cell r="D2260">
            <v>274.2</v>
          </cell>
        </row>
        <row r="2261">
          <cell r="A2261" t="str">
            <v>101315</v>
          </cell>
          <cell r="B2261" t="str">
            <v>LAVATORIO OVAL DE EMBUTIR - LOUCA BRANCA</v>
          </cell>
          <cell r="C2261" t="str">
            <v>UN</v>
          </cell>
          <cell r="D2261">
            <v>110.38</v>
          </cell>
        </row>
        <row r="2262">
          <cell r="A2262" t="str">
            <v>101316</v>
          </cell>
          <cell r="B2262" t="str">
            <v>LAVATORIO OVAL DE SOBREPOR - LOUCA BRANCA</v>
          </cell>
          <cell r="C2262" t="str">
            <v>UN</v>
          </cell>
          <cell r="D2262">
            <v>147.78</v>
          </cell>
        </row>
        <row r="2263">
          <cell r="A2263" t="str">
            <v>101319</v>
          </cell>
          <cell r="B2263" t="str">
            <v>HX-01-LAVATORIO E BEBEDOURO DE CH ACO INOX CH.18</v>
          </cell>
          <cell r="C2263" t="str">
            <v>M</v>
          </cell>
          <cell r="D2263">
            <v>578.82000000000005</v>
          </cell>
        </row>
        <row r="2264">
          <cell r="A2264" t="str">
            <v>101325</v>
          </cell>
          <cell r="B2264" t="str">
            <v>MICTORIO INDIVIDUAL DE LOUCA BRANCA,TIPO BACIA - DE CENTRO</v>
          </cell>
          <cell r="C2264" t="str">
            <v>UN</v>
          </cell>
          <cell r="D2264">
            <v>114.53</v>
          </cell>
        </row>
        <row r="2265">
          <cell r="A2265" t="str">
            <v>101331</v>
          </cell>
          <cell r="B2265" t="str">
            <v>MICTORIO INDIVIDUAL DE LOUCA BRANCA,TIPO AUTO-ASPIRANTE</v>
          </cell>
          <cell r="C2265" t="str">
            <v>UN</v>
          </cell>
          <cell r="D2265">
            <v>110.24</v>
          </cell>
        </row>
        <row r="2266">
          <cell r="A2266" t="str">
            <v>101338</v>
          </cell>
          <cell r="B2266" t="str">
            <v>MICTORIO COLETIVO DE ACO INOXIDAVEL - COMPRIMENTO 0/2000MM</v>
          </cell>
          <cell r="C2266" t="str">
            <v>M</v>
          </cell>
          <cell r="D2266">
            <v>295.54000000000002</v>
          </cell>
        </row>
        <row r="2267">
          <cell r="A2267" t="str">
            <v>101342</v>
          </cell>
          <cell r="B2267" t="str">
            <v>TANQUE DE CONCRETO PRE-MOLDADO - 800MM</v>
          </cell>
          <cell r="C2267" t="str">
            <v>UN</v>
          </cell>
          <cell r="D2267">
            <v>78.45</v>
          </cell>
        </row>
        <row r="2268">
          <cell r="A2268" t="str">
            <v>101345</v>
          </cell>
          <cell r="B2268" t="str">
            <v>TANQUE DE LOUCA BRANCA,SEM COLUNA - CAPACIDADE MINIMA 35L</v>
          </cell>
          <cell r="C2268" t="str">
            <v>UN</v>
          </cell>
          <cell r="D2268">
            <v>224.03</v>
          </cell>
        </row>
        <row r="2269">
          <cell r="A2269" t="str">
            <v>101347</v>
          </cell>
          <cell r="B2269" t="str">
            <v>TANQUE DE LOUCA BRANCA COM COLUNA-CAP.MIN.30L</v>
          </cell>
          <cell r="C2269" t="str">
            <v>UN</v>
          </cell>
          <cell r="D2269">
            <v>249.02</v>
          </cell>
        </row>
        <row r="2270">
          <cell r="A2270" t="str">
            <v>101348</v>
          </cell>
          <cell r="B2270" t="str">
            <v>TANQUE DE LOUCA BRANCA C/COLUNA - CAP MIN. 35 LITROS</v>
          </cell>
          <cell r="C2270" t="str">
            <v>UN</v>
          </cell>
          <cell r="D2270">
            <v>456.5</v>
          </cell>
        </row>
        <row r="2271">
          <cell r="A2271" t="str">
            <v>101350</v>
          </cell>
          <cell r="B2271" t="str">
            <v>CUBA SIMPLES DE ACO INOXIDAVEL CH.20 - 500X400X200MM</v>
          </cell>
          <cell r="C2271" t="str">
            <v>UN</v>
          </cell>
          <cell r="D2271">
            <v>280.70999999999998</v>
          </cell>
        </row>
        <row r="2272">
          <cell r="A2272" t="str">
            <v>101351</v>
          </cell>
          <cell r="B2272" t="str">
            <v>CUBA SIMPLES DE ACO INOXIDAVEL CH.20 - 560X335X150MM</v>
          </cell>
          <cell r="C2272" t="str">
            <v>UN</v>
          </cell>
          <cell r="D2272">
            <v>193.81</v>
          </cell>
        </row>
        <row r="2273">
          <cell r="A2273" t="str">
            <v>101352</v>
          </cell>
          <cell r="B2273" t="str">
            <v>CUBA SIMPLES DE ACO INOXIDAVEL CH.20 500X400X250MM</v>
          </cell>
          <cell r="C2273" t="str">
            <v>UN</v>
          </cell>
          <cell r="D2273">
            <v>336.93</v>
          </cell>
        </row>
        <row r="2274">
          <cell r="A2274" t="str">
            <v>101353</v>
          </cell>
          <cell r="B2274" t="str">
            <v>CUBA SIMPLES DE ACO INOXIDAVEL CH.20 500X400X150MM</v>
          </cell>
          <cell r="C2274" t="str">
            <v>UN</v>
          </cell>
          <cell r="D2274">
            <v>323.39999999999998</v>
          </cell>
        </row>
        <row r="2275">
          <cell r="A2275" t="str">
            <v>101355</v>
          </cell>
          <cell r="B2275" t="str">
            <v>CUBA DUPLA DE ACO INOXIDAVEL CH.20 - 700X400X150MM</v>
          </cell>
          <cell r="C2275" t="str">
            <v>UN</v>
          </cell>
          <cell r="D2275">
            <v>352.39</v>
          </cell>
        </row>
        <row r="2276">
          <cell r="A2276" t="str">
            <v>101357</v>
          </cell>
          <cell r="B2276" t="str">
            <v>CUBA DUPLA DE ACO INOXIDAVEL CH.20 1020X400X200MM</v>
          </cell>
          <cell r="C2276" t="str">
            <v>UN</v>
          </cell>
          <cell r="D2276">
            <v>593.33000000000004</v>
          </cell>
        </row>
        <row r="2277">
          <cell r="A2277" t="str">
            <v>101358</v>
          </cell>
          <cell r="B2277" t="str">
            <v>TANQUE DE PANELA EM ACO INOXIDAVEL CH.18 600X500X400MM</v>
          </cell>
          <cell r="C2277" t="str">
            <v>UN</v>
          </cell>
          <cell r="D2277">
            <v>568.85</v>
          </cell>
        </row>
        <row r="2278">
          <cell r="A2278" t="str">
            <v>101359</v>
          </cell>
          <cell r="B2278" t="str">
            <v>HX04- TANQUE DE PANELA EM ACO INOXIDAVEL CH.18 600X800X300MM</v>
          </cell>
          <cell r="C2278" t="str">
            <v>UN</v>
          </cell>
          <cell r="D2278">
            <v>529.33000000000004</v>
          </cell>
        </row>
        <row r="2279">
          <cell r="A2279" t="str">
            <v>101361</v>
          </cell>
          <cell r="B2279" t="str">
            <v>CUBA DE FIBRA DE VIDRO 600X500X200MM</v>
          </cell>
          <cell r="C2279" t="str">
            <v>UN</v>
          </cell>
          <cell r="D2279">
            <v>144.01</v>
          </cell>
        </row>
        <row r="2280">
          <cell r="A2280" t="str">
            <v>101365</v>
          </cell>
          <cell r="B2280" t="str">
            <v>TAMPA DE FIBRA DE VIDRO - 750X550MM TQ1A/FABES</v>
          </cell>
          <cell r="C2280" t="str">
            <v>UN</v>
          </cell>
          <cell r="D2280">
            <v>40.93</v>
          </cell>
        </row>
        <row r="2281">
          <cell r="A2281" t="str">
            <v>101370</v>
          </cell>
          <cell r="B2281" t="str">
            <v>BEBEDOURO ELETRICO COM SISTEMA DE REFRIGERACAO E DUAS SAIDAS - 40L</v>
          </cell>
          <cell r="C2281" t="str">
            <v>UN</v>
          </cell>
          <cell r="D2281">
            <v>366.39</v>
          </cell>
        </row>
        <row r="2282">
          <cell r="A2282" t="str">
            <v>101371</v>
          </cell>
          <cell r="B2282" t="str">
            <v>BEBEDOURO ELETRICO COM SISTEMA DE REFRIGERACAO E DUAS SAIDAS - 80L</v>
          </cell>
          <cell r="C2282" t="str">
            <v>UN</v>
          </cell>
          <cell r="D2282">
            <v>456.39</v>
          </cell>
        </row>
        <row r="2283">
          <cell r="A2283" t="str">
            <v>101374</v>
          </cell>
          <cell r="B2283" t="str">
            <v>FILTRO DE PRESSAO COM UMA VELA - CAPACIDADE MINIMA 20L/H</v>
          </cell>
          <cell r="C2283" t="str">
            <v>UN</v>
          </cell>
          <cell r="D2283">
            <v>41.33</v>
          </cell>
        </row>
        <row r="2284">
          <cell r="A2284" t="str">
            <v>101375</v>
          </cell>
          <cell r="B2284" t="str">
            <v>FILTRO DE PRESSAO COM UMA VELA - CAPACIDADE MINIMA 40L/H</v>
          </cell>
          <cell r="C2284" t="str">
            <v>UN</v>
          </cell>
          <cell r="D2284">
            <v>41.33</v>
          </cell>
        </row>
        <row r="2285">
          <cell r="A2285" t="str">
            <v>101378</v>
          </cell>
          <cell r="B2285" t="str">
            <v>FILTRO TP.CUNO OU SIMILAR C/ELEM FILTRANTE CEL./CARVAO/CEL. 180 L/H</v>
          </cell>
          <cell r="C2285" t="str">
            <v>UN</v>
          </cell>
          <cell r="D2285">
            <v>61.42</v>
          </cell>
        </row>
        <row r="2286">
          <cell r="A2286" t="str">
            <v>101379</v>
          </cell>
          <cell r="B2286" t="str">
            <v>FILTRO TP.CUNO OU SIMILAR C/ELEM FILTRANTE CEL./CARVAO/CEL. 360 L/H</v>
          </cell>
          <cell r="C2286" t="str">
            <v>UN</v>
          </cell>
          <cell r="D2286">
            <v>86.42</v>
          </cell>
        </row>
        <row r="2287">
          <cell r="A2287" t="str">
            <v>101390</v>
          </cell>
          <cell r="B2287" t="str">
            <v>AQUECEDOR ELETRO AUTOM. C/REG. P/5 TEMP TIPO ALTA PRESSAO</v>
          </cell>
          <cell r="C2287" t="str">
            <v>UN</v>
          </cell>
          <cell r="D2287">
            <v>262.2</v>
          </cell>
        </row>
        <row r="2288">
          <cell r="A2288" t="str">
            <v>101391</v>
          </cell>
          <cell r="B2288" t="str">
            <v>AQUECEDOR ELETRICO DE ACUMULACAO,COM CILINDRO DE COBRE - 100L</v>
          </cell>
          <cell r="C2288" t="str">
            <v>UN</v>
          </cell>
          <cell r="D2288">
            <v>1498.66</v>
          </cell>
        </row>
        <row r="2289">
          <cell r="A2289" t="str">
            <v>101393</v>
          </cell>
          <cell r="B2289" t="str">
            <v>AQUECEDOR ELETRICO DE ACUMULACAO,COM CILINDRO DE COBRE - 200L</v>
          </cell>
          <cell r="C2289" t="str">
            <v>UN</v>
          </cell>
          <cell r="D2289">
            <v>1152.71</v>
          </cell>
        </row>
        <row r="2290">
          <cell r="A2290" t="str">
            <v>101396</v>
          </cell>
          <cell r="B2290" t="str">
            <v>AQUECEDOR A GAS DE ACUMULACAO,COM CILINDRO DE COBRE - 150L</v>
          </cell>
          <cell r="C2290" t="str">
            <v>UN</v>
          </cell>
          <cell r="D2290">
            <v>1148.81</v>
          </cell>
        </row>
        <row r="2291">
          <cell r="A2291" t="str">
            <v>101400</v>
          </cell>
          <cell r="B2291" t="str">
            <v>METAIS SANITARIOS E ACESSORIOS</v>
          </cell>
          <cell r="D2291" t="str">
            <v xml:space="preserve"> R$-   </v>
          </cell>
        </row>
        <row r="2292">
          <cell r="A2292" t="str">
            <v>101401</v>
          </cell>
          <cell r="B2292" t="str">
            <v>TORNEIRA DE PRESSAO PARA USO GERAL,METAL AMARELO - 1/2"</v>
          </cell>
          <cell r="C2292" t="str">
            <v>UN</v>
          </cell>
          <cell r="D2292">
            <v>18.62</v>
          </cell>
        </row>
        <row r="2293">
          <cell r="A2293" t="str">
            <v>101402</v>
          </cell>
          <cell r="B2293" t="str">
            <v>TORNEIRA DE PRESSAO PARA USO GERAL,METAL AMARELO - 3/4"</v>
          </cell>
          <cell r="C2293" t="str">
            <v>UN</v>
          </cell>
          <cell r="D2293">
            <v>18.62</v>
          </cell>
        </row>
        <row r="2294">
          <cell r="A2294" t="str">
            <v>101403</v>
          </cell>
          <cell r="B2294" t="str">
            <v>TORNEIRA DE PRESSAO PARA USO GERAL,METAL CROMADO - 1/2"</v>
          </cell>
          <cell r="C2294" t="str">
            <v>UN</v>
          </cell>
          <cell r="D2294">
            <v>31.86</v>
          </cell>
        </row>
        <row r="2295">
          <cell r="A2295" t="str">
            <v>101404</v>
          </cell>
          <cell r="B2295" t="str">
            <v>TORNEIRA DE PRESSAO PARA USO GERAL,METAL CROMADO - 3/4"</v>
          </cell>
          <cell r="C2295" t="str">
            <v>UN</v>
          </cell>
          <cell r="D2295">
            <v>31.86</v>
          </cell>
        </row>
        <row r="2296">
          <cell r="A2296" t="str">
            <v>101408</v>
          </cell>
          <cell r="B2296" t="str">
            <v>TORNEIRA DE PRESSAO PARA PIA,COM CORPO LONGO E AERADOR - 3/4"</v>
          </cell>
          <cell r="C2296" t="str">
            <v>UN</v>
          </cell>
          <cell r="D2296">
            <v>81.14</v>
          </cell>
        </row>
        <row r="2297">
          <cell r="A2297" t="str">
            <v>101413</v>
          </cell>
          <cell r="B2297" t="str">
            <v>MISTURADOR DE PAREDE P/PIA,C/BICA MOVEL TIPO LONGA E AERADOR - 3/4"</v>
          </cell>
          <cell r="C2297" t="str">
            <v>UN</v>
          </cell>
          <cell r="D2297">
            <v>167.72</v>
          </cell>
        </row>
        <row r="2298">
          <cell r="A2298" t="str">
            <v>101418</v>
          </cell>
          <cell r="B2298" t="str">
            <v>TORNEIRA ELETRICA AUTOMATICA,COM CORPO DE METAL CROMADO - 220V</v>
          </cell>
          <cell r="C2298" t="str">
            <v>UN</v>
          </cell>
          <cell r="D2298">
            <v>51.17</v>
          </cell>
        </row>
        <row r="2299">
          <cell r="A2299" t="str">
            <v>101420</v>
          </cell>
          <cell r="B2299" t="str">
            <v>VALVULA FLUXIVEL SEM REGISTRO INCORPORADO - 1 1/4"</v>
          </cell>
          <cell r="C2299" t="str">
            <v>UN</v>
          </cell>
          <cell r="D2299">
            <v>55.64</v>
          </cell>
        </row>
        <row r="2300">
          <cell r="A2300" t="str">
            <v>101421</v>
          </cell>
          <cell r="B2300" t="str">
            <v>VALVULA FLUXIVEL SEM REGISTRO INCORPORADO - 1 1/2"</v>
          </cell>
          <cell r="C2300" t="str">
            <v>UN</v>
          </cell>
          <cell r="D2300">
            <v>56.1</v>
          </cell>
        </row>
        <row r="2301">
          <cell r="A2301" t="str">
            <v>101422</v>
          </cell>
          <cell r="B2301" t="str">
            <v>VALVULA FLUXIVEL COM REGISTRO INCORPORADO - 1 1/4"</v>
          </cell>
          <cell r="C2301" t="str">
            <v>UN</v>
          </cell>
          <cell r="D2301">
            <v>62.13</v>
          </cell>
        </row>
        <row r="2302">
          <cell r="A2302" t="str">
            <v>101423</v>
          </cell>
          <cell r="B2302" t="str">
            <v>VALVULA FLUXIVEL COM REGISTRO INCORPORADO - 1 1/2"</v>
          </cell>
          <cell r="C2302" t="str">
            <v>UN</v>
          </cell>
          <cell r="D2302">
            <v>62.59</v>
          </cell>
        </row>
        <row r="2303">
          <cell r="A2303" t="str">
            <v>101425</v>
          </cell>
          <cell r="B2303" t="str">
            <v>VALVULA DE DESCARGA EXTERNA COM ALAVANCA - 1 1/4"</v>
          </cell>
          <cell r="C2303" t="str">
            <v>UN</v>
          </cell>
          <cell r="D2303">
            <v>166.67</v>
          </cell>
        </row>
        <row r="2304">
          <cell r="A2304" t="str">
            <v>101437</v>
          </cell>
          <cell r="B2304" t="str">
            <v>CHUVEIRO FIXO DE METAL CROMADO - CRIVO COM DIAMETRO DE 15CM</v>
          </cell>
          <cell r="C2304" t="str">
            <v>UN</v>
          </cell>
          <cell r="D2304">
            <v>35.369999999999997</v>
          </cell>
        </row>
        <row r="2305">
          <cell r="A2305" t="str">
            <v>101438</v>
          </cell>
          <cell r="B2305" t="str">
            <v>CHUVEIRO COM BRACO ARTICULADO E DISPOSITIVO P/LIMPEZA RAPIDA - 15CM</v>
          </cell>
          <cell r="C2305" t="str">
            <v>UN</v>
          </cell>
          <cell r="D2305">
            <v>41.79</v>
          </cell>
        </row>
        <row r="2306">
          <cell r="A2306" t="str">
            <v>101439</v>
          </cell>
          <cell r="B2306" t="str">
            <v>CHUVEIRO ELETRICO AUTOMATICO,CORPO PLASTICO - 220V-2800/4400W</v>
          </cell>
          <cell r="C2306" t="str">
            <v>UN</v>
          </cell>
          <cell r="D2306">
            <v>19.579999999999998</v>
          </cell>
        </row>
        <row r="2307">
          <cell r="A2307" t="str">
            <v>101440</v>
          </cell>
          <cell r="B2307" t="str">
            <v>CHUVEIRO ELETRICO AUTOMATICO,CORPO METAL CROMADO - 220V-2800/4400W</v>
          </cell>
          <cell r="C2307" t="str">
            <v>UN</v>
          </cell>
          <cell r="D2307">
            <v>86.07</v>
          </cell>
        </row>
        <row r="2308">
          <cell r="A2308" t="str">
            <v>101442</v>
          </cell>
          <cell r="B2308" t="str">
            <v>CHUVEIRO DUCHA MODELO JET-SET METALICA OU SIMILAR</v>
          </cell>
          <cell r="C2308" t="str">
            <v>UN</v>
          </cell>
          <cell r="D2308">
            <v>50.09</v>
          </cell>
        </row>
        <row r="2309">
          <cell r="A2309" t="str">
            <v>101444</v>
          </cell>
          <cell r="B2309" t="str">
            <v>DUCHA HIGIENICA FLEXIVEL SEM REG. DE PAREDE</v>
          </cell>
          <cell r="C2309" t="str">
            <v>UN</v>
          </cell>
          <cell r="D2309">
            <v>80.400000000000006</v>
          </cell>
        </row>
        <row r="2310">
          <cell r="A2310" t="str">
            <v>101445</v>
          </cell>
          <cell r="B2310" t="str">
            <v>CAIXA DE DESCARGA COMPLETA,DE SOBREPOR,CORPO PLASTICO - 18L</v>
          </cell>
          <cell r="C2310" t="str">
            <v>UN</v>
          </cell>
          <cell r="D2310">
            <v>39.119999999999997</v>
          </cell>
        </row>
        <row r="2311">
          <cell r="A2311" t="str">
            <v>101450</v>
          </cell>
          <cell r="B2311" t="str">
            <v>SABONETEIRA DE LOUCA BRANCA - 7,5X15CM</v>
          </cell>
          <cell r="C2311" t="str">
            <v>UN</v>
          </cell>
          <cell r="D2311">
            <v>12.29</v>
          </cell>
        </row>
        <row r="2312">
          <cell r="A2312" t="str">
            <v>101451</v>
          </cell>
          <cell r="B2312" t="str">
            <v>SABONETEIRA DE LOUCA BRANCA - 15X15CM</v>
          </cell>
          <cell r="C2312" t="str">
            <v>UN</v>
          </cell>
          <cell r="D2312">
            <v>13.35</v>
          </cell>
        </row>
        <row r="2313">
          <cell r="A2313" t="str">
            <v>101452</v>
          </cell>
          <cell r="B2313" t="str">
            <v>SABONETEIRA DE LOUCA BRANCA,COM ALCA - 15X15CM</v>
          </cell>
          <cell r="C2313" t="str">
            <v>UN</v>
          </cell>
          <cell r="D2313">
            <v>13.78</v>
          </cell>
        </row>
        <row r="2314">
          <cell r="A2314" t="str">
            <v>101455</v>
          </cell>
          <cell r="B2314" t="str">
            <v>SABONETEIRA DE LOUCA COLORIDA - 7,5X15CM</v>
          </cell>
          <cell r="C2314" t="str">
            <v>UN</v>
          </cell>
          <cell r="D2314">
            <v>12.29</v>
          </cell>
        </row>
        <row r="2315">
          <cell r="A2315" t="str">
            <v>101456</v>
          </cell>
          <cell r="B2315" t="str">
            <v>SABONETEIRA DE LOUCA COLORIDA - 15X15CM</v>
          </cell>
          <cell r="C2315" t="str">
            <v>UN</v>
          </cell>
          <cell r="D2315">
            <v>13.35</v>
          </cell>
        </row>
        <row r="2316">
          <cell r="A2316" t="str">
            <v>101457</v>
          </cell>
          <cell r="B2316" t="str">
            <v>SABONETEIRA DE LOUCA COLORIDA,COM ALCA - 15X15CM</v>
          </cell>
          <cell r="C2316" t="str">
            <v>UN</v>
          </cell>
          <cell r="D2316">
            <v>13.78</v>
          </cell>
        </row>
        <row r="2317">
          <cell r="A2317" t="str">
            <v>101465</v>
          </cell>
          <cell r="B2317" t="str">
            <v>PAPELEIRA DE LOUCA BRANCA - 15X15CM</v>
          </cell>
          <cell r="C2317" t="str">
            <v>UN</v>
          </cell>
          <cell r="D2317">
            <v>13.66</v>
          </cell>
        </row>
        <row r="2318">
          <cell r="A2318" t="str">
            <v>101466</v>
          </cell>
          <cell r="B2318" t="str">
            <v>PAPELEIRA DE LOUCA COLORIDA - 15X15CM</v>
          </cell>
          <cell r="C2318" t="str">
            <v>UN</v>
          </cell>
          <cell r="D2318">
            <v>13.66</v>
          </cell>
        </row>
        <row r="2319">
          <cell r="A2319" t="str">
            <v>101470</v>
          </cell>
          <cell r="B2319" t="str">
            <v>CABIDE DE LOUCA BRANCA,COM UM OU DOIS GANCHOS</v>
          </cell>
          <cell r="C2319" t="str">
            <v>UN</v>
          </cell>
          <cell r="D2319">
            <v>10.78</v>
          </cell>
        </row>
        <row r="2320">
          <cell r="A2320" t="str">
            <v>101471</v>
          </cell>
          <cell r="B2320" t="str">
            <v>CABIDE DE LOUCA COLORIDA,COM UM OU DOIS GANCHOS</v>
          </cell>
          <cell r="C2320" t="str">
            <v>UN</v>
          </cell>
          <cell r="D2320">
            <v>10.78</v>
          </cell>
        </row>
        <row r="2321">
          <cell r="A2321" t="str">
            <v>101473</v>
          </cell>
          <cell r="B2321" t="str">
            <v>FRONTAO OU TESTEIRA DE MARMORE BRANCO ESP.SANTO - H. ATE 10CM</v>
          </cell>
          <cell r="C2321" t="str">
            <v>M</v>
          </cell>
          <cell r="D2321">
            <v>16.93</v>
          </cell>
        </row>
        <row r="2322">
          <cell r="A2322" t="str">
            <v>101474</v>
          </cell>
          <cell r="B2322" t="str">
            <v>FRONTAO OU TESTEIRA DE GRANITO CINZA MAUA - H ATE 10CM</v>
          </cell>
          <cell r="C2322" t="str">
            <v>M</v>
          </cell>
          <cell r="D2322">
            <v>21.93</v>
          </cell>
        </row>
        <row r="2323">
          <cell r="A2323" t="str">
            <v>101476</v>
          </cell>
          <cell r="B2323" t="str">
            <v>TAMPO P/ BANC. UMIDA - GRANITO CINZA MAUA POLIDO - 30MM</v>
          </cell>
          <cell r="C2323" t="str">
            <v>M2</v>
          </cell>
          <cell r="D2323">
            <v>207.83</v>
          </cell>
        </row>
        <row r="2324">
          <cell r="A2324" t="str">
            <v>101477</v>
          </cell>
          <cell r="B2324" t="str">
            <v>TAMPO P/ BANC UMIDA GRANITO VERDE UBATUBA POLIDO 30MM</v>
          </cell>
          <cell r="C2324" t="str">
            <v>M2</v>
          </cell>
          <cell r="D2324">
            <v>276.83</v>
          </cell>
        </row>
        <row r="2325">
          <cell r="A2325" t="str">
            <v>101478</v>
          </cell>
          <cell r="B2325" t="str">
            <v>TAMPO P/BANC.UM GRANITO PRETO TIJUCO POLIDO 30MM</v>
          </cell>
          <cell r="C2325" t="str">
            <v>M2</v>
          </cell>
          <cell r="D2325">
            <v>245.83</v>
          </cell>
        </row>
        <row r="2326">
          <cell r="A2326" t="str">
            <v>101479</v>
          </cell>
          <cell r="B2326" t="str">
            <v>TAMPO P/ BANC UM GRANITO OURO VELHO POLIDO 30MM</v>
          </cell>
          <cell r="C2326" t="str">
            <v>M2</v>
          </cell>
          <cell r="D2326">
            <v>252.83</v>
          </cell>
        </row>
        <row r="2327">
          <cell r="A2327" t="str">
            <v>101481</v>
          </cell>
          <cell r="B2327" t="str">
            <v>TAMPO PARA BANCADA UMIDA - GRANILITE</v>
          </cell>
          <cell r="C2327" t="str">
            <v>M2</v>
          </cell>
          <cell r="D2327">
            <v>78.73</v>
          </cell>
        </row>
        <row r="2328">
          <cell r="A2328" t="str">
            <v>101482</v>
          </cell>
          <cell r="B2328" t="str">
            <v>TAMPO PARA BANCADA UMIDA - MARMORE BRANCO ESPIRITO SANTO A</v>
          </cell>
          <cell r="C2328" t="str">
            <v>M2</v>
          </cell>
          <cell r="D2328">
            <v>100.33</v>
          </cell>
        </row>
        <row r="2329">
          <cell r="A2329" t="str">
            <v>101486</v>
          </cell>
          <cell r="B2329" t="str">
            <v>TAMPO PARA BANCADA UMIDA - ACO INOX N.18 (18:8)</v>
          </cell>
          <cell r="C2329" t="str">
            <v>M2</v>
          </cell>
          <cell r="D2329">
            <v>264.83</v>
          </cell>
        </row>
        <row r="2330">
          <cell r="A2330" t="str">
            <v>101488</v>
          </cell>
          <cell r="B2330" t="str">
            <v>TAMPO P/BANC.UM.CONCR.POL.E=40MM C/BORDAS ARRED.E ENVERN.</v>
          </cell>
          <cell r="C2330" t="str">
            <v>M2</v>
          </cell>
          <cell r="D2330">
            <v>50.63</v>
          </cell>
        </row>
        <row r="2331">
          <cell r="A2331" t="str">
            <v>101489</v>
          </cell>
          <cell r="B2331" t="str">
            <v>TAMPO P/BANC.UM.CONCR.POL.E=50MM C/BORDAS ARRED.E ENVERN.</v>
          </cell>
          <cell r="C2331" t="str">
            <v>M2</v>
          </cell>
          <cell r="D2331">
            <v>51.81</v>
          </cell>
        </row>
        <row r="2332">
          <cell r="A2332" t="str">
            <v>101491</v>
          </cell>
          <cell r="B2332" t="str">
            <v>SABONETEIRA PARA SABAO LIQUIDO</v>
          </cell>
          <cell r="C2332" t="str">
            <v>UN</v>
          </cell>
          <cell r="D2332">
            <v>27.75</v>
          </cell>
        </row>
        <row r="2333">
          <cell r="A2333" t="str">
            <v>101497</v>
          </cell>
          <cell r="B2333" t="str">
            <v>PORTA TOALHA DE PAPEL BOBINA</v>
          </cell>
          <cell r="C2333" t="str">
            <v>UN</v>
          </cell>
          <cell r="D2333">
            <v>107.53</v>
          </cell>
        </row>
        <row r="2334">
          <cell r="A2334" t="str">
            <v>105000</v>
          </cell>
          <cell r="B2334" t="str">
            <v>DEMOLICOES</v>
          </cell>
          <cell r="D2334" t="str">
            <v xml:space="preserve"> R$-   </v>
          </cell>
        </row>
        <row r="2335">
          <cell r="A2335" t="str">
            <v>105001</v>
          </cell>
          <cell r="B2335" t="str">
            <v>DEMOLICAO DE TUBULACAO DE ACO PRETO OU GALVANIZADO - ATE 2"</v>
          </cell>
          <cell r="C2335" t="str">
            <v>M</v>
          </cell>
          <cell r="D2335">
            <v>1.07</v>
          </cell>
        </row>
        <row r="2336">
          <cell r="A2336" t="str">
            <v>105002</v>
          </cell>
          <cell r="B2336" t="str">
            <v>DEMOLICAO DE TUBULACAO DE ACO PRETO OU GALVANIZADO - ACIMA DE 2"</v>
          </cell>
          <cell r="C2336" t="str">
            <v>M</v>
          </cell>
          <cell r="D2336">
            <v>1.8</v>
          </cell>
        </row>
        <row r="2337">
          <cell r="A2337" t="str">
            <v>105003</v>
          </cell>
          <cell r="B2337" t="str">
            <v>DEMOLICAO DE TUBULACAO DE PVC RIGIDO - ATE 4"</v>
          </cell>
          <cell r="C2337" t="str">
            <v>M</v>
          </cell>
          <cell r="D2337">
            <v>0.89</v>
          </cell>
        </row>
        <row r="2338">
          <cell r="A2338" t="str">
            <v>105004</v>
          </cell>
          <cell r="B2338" t="str">
            <v>DEMOLICAO DE TUBULACAO DE PVC RIGIDO - ACIMA DE 4"</v>
          </cell>
          <cell r="C2338" t="str">
            <v>M</v>
          </cell>
          <cell r="D2338">
            <v>1.62</v>
          </cell>
        </row>
        <row r="2339">
          <cell r="A2339" t="str">
            <v>105005</v>
          </cell>
          <cell r="B2339" t="str">
            <v>DEMOLICAO DE TUBULACAO DE COBRE - ATE 1 1/4"</v>
          </cell>
          <cell r="C2339" t="str">
            <v>M</v>
          </cell>
          <cell r="D2339">
            <v>1.07</v>
          </cell>
        </row>
        <row r="2340">
          <cell r="A2340" t="str">
            <v>105006</v>
          </cell>
          <cell r="B2340" t="str">
            <v>DEMOLICAO DE TUBULACAO DE COBRE - ACIMA DE 1 1/4"</v>
          </cell>
          <cell r="C2340" t="str">
            <v>M</v>
          </cell>
          <cell r="D2340">
            <v>1.8</v>
          </cell>
        </row>
        <row r="2341">
          <cell r="A2341" t="str">
            <v>105007</v>
          </cell>
          <cell r="B2341" t="str">
            <v>DEMOLICAO DE TUBULACAO DE FERRO FUNDIDO - ATE 4"</v>
          </cell>
          <cell r="C2341" t="str">
            <v>M</v>
          </cell>
          <cell r="D2341">
            <v>1.07</v>
          </cell>
        </row>
        <row r="2342">
          <cell r="A2342" t="str">
            <v>105008</v>
          </cell>
          <cell r="B2342" t="str">
            <v>DEMOLICAO DE TUBULACAO DE FERRO FUNDIDO - ACIMA DE 4"</v>
          </cell>
          <cell r="C2342" t="str">
            <v>M</v>
          </cell>
          <cell r="D2342">
            <v>1.8</v>
          </cell>
        </row>
        <row r="2343">
          <cell r="A2343" t="str">
            <v>105009</v>
          </cell>
          <cell r="B2343" t="str">
            <v>DEMOLICAO DE TUBULACAO DE CIMENTO-AMIANTO - ATE 3"</v>
          </cell>
          <cell r="C2343" t="str">
            <v>M</v>
          </cell>
          <cell r="D2343">
            <v>0.89</v>
          </cell>
        </row>
        <row r="2344">
          <cell r="A2344" t="str">
            <v>105010</v>
          </cell>
          <cell r="B2344" t="str">
            <v>DEMOLICAO DE TUBULACAO DE CIMENTO-AMIANTO - ACIMA DE 3"</v>
          </cell>
          <cell r="C2344" t="str">
            <v>M</v>
          </cell>
          <cell r="D2344">
            <v>1.62</v>
          </cell>
        </row>
        <row r="2345">
          <cell r="A2345" t="str">
            <v>105011</v>
          </cell>
          <cell r="B2345" t="str">
            <v>DEMOLICAO DE TUBULACAO DE CERAMICA VIDRADA - ATE 6"</v>
          </cell>
          <cell r="C2345" t="str">
            <v>M</v>
          </cell>
          <cell r="D2345">
            <v>1.07</v>
          </cell>
        </row>
        <row r="2346">
          <cell r="A2346" t="str">
            <v>105012</v>
          </cell>
          <cell r="B2346" t="str">
            <v>DEMOLICAO DE TUBULACAO DE CERAMICA VIDRADA - ACIMA DE 6"</v>
          </cell>
          <cell r="C2346" t="str">
            <v>M</v>
          </cell>
          <cell r="D2346">
            <v>1.8</v>
          </cell>
        </row>
        <row r="2347">
          <cell r="A2347" t="str">
            <v>105018</v>
          </cell>
          <cell r="B2347" t="str">
            <v>DEMOLICAO DE REGISTROS</v>
          </cell>
          <cell r="C2347" t="str">
            <v>UN</v>
          </cell>
          <cell r="D2347">
            <v>0.89</v>
          </cell>
        </row>
        <row r="2348">
          <cell r="A2348" t="str">
            <v>105032</v>
          </cell>
          <cell r="B2348" t="str">
            <v>DEMOLICAO DE CALHAS,RUFOS OU RINCOES EM CHAPA METALICA</v>
          </cell>
          <cell r="C2348" t="str">
            <v>M</v>
          </cell>
          <cell r="D2348">
            <v>0.82</v>
          </cell>
        </row>
        <row r="2349">
          <cell r="A2349" t="str">
            <v>105033</v>
          </cell>
          <cell r="B2349" t="str">
            <v>DEMOLICAO DE CONDUTORES APARENTES</v>
          </cell>
          <cell r="C2349" t="str">
            <v>M</v>
          </cell>
          <cell r="D2349">
            <v>0.52</v>
          </cell>
        </row>
        <row r="2350">
          <cell r="A2350" t="str">
            <v>106000</v>
          </cell>
          <cell r="B2350" t="str">
            <v>RETIRADAS</v>
          </cell>
          <cell r="D2350" t="str">
            <v xml:space="preserve"> R$-   </v>
          </cell>
        </row>
        <row r="2351">
          <cell r="A2351" t="str">
            <v>106001</v>
          </cell>
          <cell r="B2351" t="str">
            <v>RETIRADA DE TUBULACAO DE ACO PRETO OU GALVANIZADO - ATE 2"</v>
          </cell>
          <cell r="C2351" t="str">
            <v>M</v>
          </cell>
          <cell r="D2351">
            <v>2.35</v>
          </cell>
        </row>
        <row r="2352">
          <cell r="A2352" t="str">
            <v>106002</v>
          </cell>
          <cell r="B2352" t="str">
            <v>RETIRADA DE TUBULACAO DE ACO PRETO OU GALVANIZADO - ACIMA DE 2"</v>
          </cell>
          <cell r="C2352" t="str">
            <v>M</v>
          </cell>
          <cell r="D2352">
            <v>2.83</v>
          </cell>
        </row>
        <row r="2353">
          <cell r="A2353" t="str">
            <v>106003</v>
          </cell>
          <cell r="B2353" t="str">
            <v>RETIRADA DE TUBULACAO DE PVC RIGIDO - ATE 4"</v>
          </cell>
          <cell r="C2353" t="str">
            <v>M</v>
          </cell>
          <cell r="D2353">
            <v>2.12</v>
          </cell>
        </row>
        <row r="2354">
          <cell r="A2354" t="str">
            <v>106004</v>
          </cell>
          <cell r="B2354" t="str">
            <v>RETIRADA DE TUBULACAO DE PVC RIGIDO - ACIMA DE 4"</v>
          </cell>
          <cell r="C2354" t="str">
            <v>M</v>
          </cell>
          <cell r="D2354">
            <v>2.58</v>
          </cell>
        </row>
        <row r="2355">
          <cell r="A2355" t="str">
            <v>106005</v>
          </cell>
          <cell r="B2355" t="str">
            <v>RETIRADA DE TUBULACAO DE COBRE - ATE 1 1/4"</v>
          </cell>
          <cell r="C2355" t="str">
            <v>M</v>
          </cell>
          <cell r="D2355">
            <v>2.35</v>
          </cell>
        </row>
        <row r="2356">
          <cell r="A2356" t="str">
            <v>106006</v>
          </cell>
          <cell r="B2356" t="str">
            <v>RETIRADA DE TUBULACAO DE COBRE - ACIMA DE 1 1/4"</v>
          </cell>
          <cell r="C2356" t="str">
            <v>M</v>
          </cell>
          <cell r="D2356">
            <v>2.83</v>
          </cell>
        </row>
        <row r="2357">
          <cell r="A2357" t="str">
            <v>106007</v>
          </cell>
          <cell r="B2357" t="str">
            <v>RETIRADA DE TUBULACAO DE FERRO FUNDIDO - ATE 4"</v>
          </cell>
          <cell r="C2357" t="str">
            <v>M</v>
          </cell>
          <cell r="D2357">
            <v>2.35</v>
          </cell>
        </row>
        <row r="2358">
          <cell r="A2358" t="str">
            <v>106008</v>
          </cell>
          <cell r="B2358" t="str">
            <v>RETIRADA DE TUBULACAO DE FERRO FUNDIDO - ACIMA DE 4"</v>
          </cell>
          <cell r="C2358" t="str">
            <v>M</v>
          </cell>
          <cell r="D2358">
            <v>2.83</v>
          </cell>
        </row>
        <row r="2359">
          <cell r="A2359" t="str">
            <v>106009</v>
          </cell>
          <cell r="B2359" t="str">
            <v>RETIRADA DE TUBULACAO DE CIMENTO-AMIANTO - ATE 3"</v>
          </cell>
          <cell r="C2359" t="str">
            <v>M</v>
          </cell>
          <cell r="D2359">
            <v>2.12</v>
          </cell>
        </row>
        <row r="2360">
          <cell r="A2360" t="str">
            <v>106010</v>
          </cell>
          <cell r="B2360" t="str">
            <v>RETIRADA DE TUBULACAO DE CIMENTO-AMIANTO - ACIMA DE 3"</v>
          </cell>
          <cell r="C2360" t="str">
            <v>M</v>
          </cell>
          <cell r="D2360">
            <v>2.58</v>
          </cell>
        </row>
        <row r="2361">
          <cell r="A2361" t="str">
            <v>106011</v>
          </cell>
          <cell r="B2361" t="str">
            <v>RETIRADA DE TUBULACAO DE CERAMICA VIDRADA - ATE 6"</v>
          </cell>
          <cell r="C2361" t="str">
            <v>M</v>
          </cell>
          <cell r="D2361">
            <v>3.29</v>
          </cell>
        </row>
        <row r="2362">
          <cell r="A2362" t="str">
            <v>106012</v>
          </cell>
          <cell r="B2362" t="str">
            <v>RETIRADA DE TUBULACAO DE CERAMICA VIDRADA - ACIMA DE 6"</v>
          </cell>
          <cell r="C2362" t="str">
            <v>M</v>
          </cell>
          <cell r="D2362">
            <v>3.77</v>
          </cell>
        </row>
        <row r="2363">
          <cell r="A2363" t="str">
            <v>106015</v>
          </cell>
          <cell r="B2363" t="str">
            <v>RETIRADA DE RESERVATORIOS DE CIMENTO-AMIANTO - ATE 1000 LITROS</v>
          </cell>
          <cell r="C2363" t="str">
            <v>UN</v>
          </cell>
          <cell r="D2363">
            <v>25.05</v>
          </cell>
        </row>
        <row r="2364">
          <cell r="A2364" t="str">
            <v>106018</v>
          </cell>
          <cell r="B2364" t="str">
            <v>RETIRADA DE REGISTROS OU VALVULAS FLUXIVEIS</v>
          </cell>
          <cell r="C2364" t="str">
            <v>UN</v>
          </cell>
          <cell r="D2364">
            <v>18.8</v>
          </cell>
        </row>
        <row r="2365">
          <cell r="A2365" t="str">
            <v>106022</v>
          </cell>
          <cell r="B2365" t="str">
            <v>RETIRADA DE VALVULAS DE RETENCAO</v>
          </cell>
          <cell r="C2365" t="str">
            <v>UN</v>
          </cell>
          <cell r="D2365">
            <v>5.19</v>
          </cell>
        </row>
        <row r="2366">
          <cell r="A2366" t="str">
            <v>106024</v>
          </cell>
          <cell r="B2366" t="str">
            <v>RETIRADA DE CONJUNTOS MOTOR-BOMBA</v>
          </cell>
          <cell r="C2366" t="str">
            <v>UN</v>
          </cell>
          <cell r="D2366">
            <v>37.89</v>
          </cell>
        </row>
        <row r="2367">
          <cell r="A2367" t="str">
            <v>106026</v>
          </cell>
          <cell r="B2367" t="str">
            <v>RETIRADA DE CAIXAS SIFONADAS OU RALOS</v>
          </cell>
          <cell r="C2367" t="str">
            <v>UN</v>
          </cell>
          <cell r="D2367">
            <v>2.58</v>
          </cell>
        </row>
        <row r="2368">
          <cell r="A2368" t="str">
            <v>106029</v>
          </cell>
          <cell r="B2368" t="str">
            <v>RETIRADA DE HIDRANTES DE PAREDE</v>
          </cell>
          <cell r="C2368" t="str">
            <v>UN</v>
          </cell>
          <cell r="D2368">
            <v>14.19</v>
          </cell>
        </row>
        <row r="2369">
          <cell r="A2369" t="str">
            <v>106032</v>
          </cell>
          <cell r="B2369" t="str">
            <v>RETIRADA DE CALHAS,RUFOS OU RINCOES EM CHAPA METALICA</v>
          </cell>
          <cell r="C2369" t="str">
            <v>M</v>
          </cell>
          <cell r="D2369">
            <v>1.1599999999999999</v>
          </cell>
        </row>
        <row r="2370">
          <cell r="A2370" t="str">
            <v>106033</v>
          </cell>
          <cell r="B2370" t="str">
            <v>RETIRADA DE CONDUTORES APARENTES</v>
          </cell>
          <cell r="C2370" t="str">
            <v>M</v>
          </cell>
          <cell r="D2370">
            <v>0.75</v>
          </cell>
        </row>
        <row r="2371">
          <cell r="A2371" t="str">
            <v>106035</v>
          </cell>
          <cell r="B2371" t="str">
            <v>RETIRADA DE APARELHOS SANITARIOS,INCLUSIVE ACESSORIOS</v>
          </cell>
          <cell r="C2371" t="str">
            <v>UN</v>
          </cell>
          <cell r="D2371">
            <v>7.09</v>
          </cell>
        </row>
        <row r="2372">
          <cell r="A2372" t="str">
            <v>106040</v>
          </cell>
          <cell r="B2372" t="str">
            <v>RETIRADA DE SIFOES</v>
          </cell>
          <cell r="C2372" t="str">
            <v>UN</v>
          </cell>
          <cell r="D2372">
            <v>1.87</v>
          </cell>
        </row>
        <row r="2373">
          <cell r="A2373" t="str">
            <v>106042</v>
          </cell>
          <cell r="B2373" t="str">
            <v>RETIRADA DE TORNEIRAS</v>
          </cell>
          <cell r="C2373" t="str">
            <v>UN</v>
          </cell>
          <cell r="D2373">
            <v>1.21</v>
          </cell>
        </row>
        <row r="2374">
          <cell r="A2374" t="str">
            <v>106045</v>
          </cell>
          <cell r="B2374" t="str">
            <v>RETIRADA DE CAIXAS DE DESCARGA DE SOBREPOR</v>
          </cell>
          <cell r="C2374" t="str">
            <v>UN</v>
          </cell>
          <cell r="D2374">
            <v>3.59</v>
          </cell>
        </row>
        <row r="2375">
          <cell r="A2375" t="str">
            <v>107000</v>
          </cell>
          <cell r="B2375" t="str">
            <v>RECOLOCACOES</v>
          </cell>
          <cell r="D2375" t="str">
            <v xml:space="preserve"> R$-   </v>
          </cell>
        </row>
        <row r="2376">
          <cell r="A2376" t="str">
            <v>107015</v>
          </cell>
          <cell r="B2376" t="str">
            <v>RECOLOCACAO DE RESERVATORIOS DE CIMENTO-AMIANTO - ATE 1000 LITROS</v>
          </cell>
          <cell r="C2376" t="str">
            <v>UN</v>
          </cell>
          <cell r="D2376">
            <v>33.409999999999997</v>
          </cell>
        </row>
        <row r="2377">
          <cell r="A2377" t="str">
            <v>107018</v>
          </cell>
          <cell r="B2377" t="str">
            <v>RECOLOCACAO DE REGISTROS OU VALVULAS FLUXIVEIS</v>
          </cell>
          <cell r="C2377" t="str">
            <v>UN</v>
          </cell>
          <cell r="D2377">
            <v>16.98</v>
          </cell>
        </row>
        <row r="2378">
          <cell r="A2378" t="str">
            <v>107022</v>
          </cell>
          <cell r="B2378" t="str">
            <v>RECOLOCACAO DE VALVULAS DE RETENCAO</v>
          </cell>
          <cell r="C2378" t="str">
            <v>UN</v>
          </cell>
          <cell r="D2378">
            <v>8.73</v>
          </cell>
        </row>
        <row r="2379">
          <cell r="A2379" t="str">
            <v>107024</v>
          </cell>
          <cell r="B2379" t="str">
            <v>RECOLOCACAO DE CONJUNTOS MOTOR-BOMBA</v>
          </cell>
          <cell r="C2379" t="str">
            <v>UN</v>
          </cell>
          <cell r="D2379">
            <v>33.409999999999997</v>
          </cell>
        </row>
        <row r="2380">
          <cell r="A2380" t="str">
            <v>107026</v>
          </cell>
          <cell r="B2380" t="str">
            <v>RECOLOCACAO DE CAIXAS SIFONADAS OU RALOS</v>
          </cell>
          <cell r="C2380" t="str">
            <v>UN</v>
          </cell>
          <cell r="D2380">
            <v>13.51</v>
          </cell>
        </row>
        <row r="2381">
          <cell r="A2381" t="str">
            <v>107029</v>
          </cell>
          <cell r="B2381" t="str">
            <v>RECOLOCACAO DE HIDRANTES DE PAREDE</v>
          </cell>
          <cell r="C2381" t="str">
            <v>UN</v>
          </cell>
          <cell r="D2381">
            <v>43.44</v>
          </cell>
        </row>
        <row r="2382">
          <cell r="A2382" t="str">
            <v>107032</v>
          </cell>
          <cell r="B2382" t="str">
            <v>RECOLOCACAO DE CALHAS,RUFOS OU RINCOES EM CHAPA METALICA</v>
          </cell>
          <cell r="C2382" t="str">
            <v>M</v>
          </cell>
          <cell r="D2382">
            <v>8.57</v>
          </cell>
        </row>
        <row r="2383">
          <cell r="A2383" t="str">
            <v>107033</v>
          </cell>
          <cell r="B2383" t="str">
            <v>RECOLOCACAO DE CONDUTORES APARENTES</v>
          </cell>
          <cell r="C2383" t="str">
            <v>M</v>
          </cell>
          <cell r="D2383">
            <v>6.94</v>
          </cell>
        </row>
        <row r="2384">
          <cell r="A2384" t="str">
            <v>107035</v>
          </cell>
          <cell r="B2384" t="str">
            <v>RECOLOCACAO DE APARELHOS SANITARIOS,INCLUSIVE ACESSORIOS</v>
          </cell>
          <cell r="C2384" t="str">
            <v>UN</v>
          </cell>
          <cell r="D2384">
            <v>25.05</v>
          </cell>
        </row>
        <row r="2385">
          <cell r="A2385" t="str">
            <v>107040</v>
          </cell>
          <cell r="B2385" t="str">
            <v>RECOLOCACAO DE SIFOES</v>
          </cell>
          <cell r="C2385" t="str">
            <v>UN</v>
          </cell>
          <cell r="D2385">
            <v>4.16</v>
          </cell>
        </row>
        <row r="2386">
          <cell r="A2386" t="str">
            <v>107042</v>
          </cell>
          <cell r="B2386" t="str">
            <v>RECOLOCACAO DE TORNEIRAS</v>
          </cell>
          <cell r="C2386" t="str">
            <v>UN</v>
          </cell>
          <cell r="D2386">
            <v>4.16</v>
          </cell>
        </row>
        <row r="2387">
          <cell r="A2387" t="str">
            <v>107045</v>
          </cell>
          <cell r="B2387" t="str">
            <v>RECOLOCACAO DE CAIXAS DE DESCARGA DE SOBREPOR</v>
          </cell>
          <cell r="C2387" t="str">
            <v>UN</v>
          </cell>
          <cell r="D2387">
            <v>20.88</v>
          </cell>
        </row>
        <row r="2388">
          <cell r="A2388" t="str">
            <v>108000</v>
          </cell>
          <cell r="B2388" t="str">
            <v>SERVICOS PARCIAIS</v>
          </cell>
          <cell r="D2388" t="str">
            <v xml:space="preserve"> R$-   </v>
          </cell>
        </row>
        <row r="2389">
          <cell r="A2389" t="str">
            <v>108001</v>
          </cell>
          <cell r="B2389" t="str">
            <v>VOLANTE PARA REGISTRO,METAL AMARELO - 1/2"</v>
          </cell>
          <cell r="C2389" t="str">
            <v>UN</v>
          </cell>
          <cell r="D2389">
            <v>4.75</v>
          </cell>
        </row>
        <row r="2390">
          <cell r="A2390" t="str">
            <v>108002</v>
          </cell>
          <cell r="B2390" t="str">
            <v>VOLANTE PARA REGISTRO,METAL AMARELO - 3/4"</v>
          </cell>
          <cell r="C2390" t="str">
            <v>UN</v>
          </cell>
          <cell r="D2390">
            <v>5.07</v>
          </cell>
        </row>
        <row r="2391">
          <cell r="A2391" t="str">
            <v>108003</v>
          </cell>
          <cell r="B2391" t="str">
            <v>VOLANTE PARA REGISTRO,METAL AMARELO - 1"</v>
          </cell>
          <cell r="C2391" t="str">
            <v>UN</v>
          </cell>
          <cell r="D2391">
            <v>5.3</v>
          </cell>
        </row>
        <row r="2392">
          <cell r="A2392" t="str">
            <v>108004</v>
          </cell>
          <cell r="B2392" t="str">
            <v>VOLANTE PARA REGISTRO,METAL AMARELO - 1 1/4"</v>
          </cell>
          <cell r="C2392" t="str">
            <v>UN</v>
          </cell>
          <cell r="D2392">
            <v>5.82</v>
          </cell>
        </row>
        <row r="2393">
          <cell r="A2393" t="str">
            <v>108005</v>
          </cell>
          <cell r="B2393" t="str">
            <v>VOLANTE PARA REGISTRO,METAL AMARELO - 1 1/2"</v>
          </cell>
          <cell r="C2393" t="str">
            <v>UN</v>
          </cell>
          <cell r="D2393">
            <v>6.46</v>
          </cell>
        </row>
        <row r="2394">
          <cell r="A2394" t="str">
            <v>108006</v>
          </cell>
          <cell r="B2394" t="str">
            <v>VOLANTE PARA REGISTRO,METAL AMARELO - 2"</v>
          </cell>
          <cell r="C2394" t="str">
            <v>UN</v>
          </cell>
          <cell r="D2394">
            <v>7.33</v>
          </cell>
        </row>
        <row r="2395">
          <cell r="A2395" t="str">
            <v>108007</v>
          </cell>
          <cell r="B2395" t="str">
            <v>VOLANTE PARA REGISTRO,METAL AMARELO - 2 1/2"</v>
          </cell>
          <cell r="C2395" t="str">
            <v>UN</v>
          </cell>
          <cell r="D2395">
            <v>11.91</v>
          </cell>
        </row>
        <row r="2396">
          <cell r="A2396" t="str">
            <v>108008</v>
          </cell>
          <cell r="B2396" t="str">
            <v>VOLANTE PARA REGISTRO,METAL AMARELO - 3"</v>
          </cell>
          <cell r="C2396" t="str">
            <v>UN</v>
          </cell>
          <cell r="D2396">
            <v>13.52</v>
          </cell>
        </row>
        <row r="2397">
          <cell r="A2397" t="str">
            <v>108009</v>
          </cell>
          <cell r="B2397" t="str">
            <v>VOLANTE PARA REGISTRO,METAL AMARELO - 4"</v>
          </cell>
          <cell r="C2397" t="str">
            <v>UN</v>
          </cell>
          <cell r="D2397">
            <v>26.54</v>
          </cell>
        </row>
        <row r="2398">
          <cell r="A2398" t="str">
            <v>108010</v>
          </cell>
          <cell r="B2398" t="str">
            <v>VOLANTE PARA REGISTRO,METAL CROMADO - DE 1/2" ATE 1 1/2"</v>
          </cell>
          <cell r="C2398" t="str">
            <v>UN</v>
          </cell>
          <cell r="D2398">
            <v>17.13</v>
          </cell>
        </row>
        <row r="2399">
          <cell r="A2399" t="str">
            <v>108015</v>
          </cell>
          <cell r="B2399" t="str">
            <v>CANOPLA PARA REGISTRO,METAL CROMADO - DE 1/2" ATE 1 1/2"</v>
          </cell>
          <cell r="C2399" t="str">
            <v>UN</v>
          </cell>
          <cell r="D2399">
            <v>9.15</v>
          </cell>
        </row>
        <row r="2400">
          <cell r="A2400" t="str">
            <v>108020</v>
          </cell>
          <cell r="B2400" t="str">
            <v>CANOPLA PARA VALVULA FLUXIVEL,METAL CROMADO</v>
          </cell>
          <cell r="C2400" t="str">
            <v>UN</v>
          </cell>
          <cell r="D2400">
            <v>18.940000000000001</v>
          </cell>
        </row>
        <row r="2401">
          <cell r="A2401" t="str">
            <v>108024</v>
          </cell>
          <cell r="B2401" t="str">
            <v>RECARGA PARA EXTINTOR DE INCENDIO,GAS CARBONICO(CO2) - 4KG</v>
          </cell>
          <cell r="C2401" t="str">
            <v>UN</v>
          </cell>
          <cell r="D2401">
            <v>12.27</v>
          </cell>
        </row>
        <row r="2402">
          <cell r="A2402" t="str">
            <v>108025</v>
          </cell>
          <cell r="B2402" t="str">
            <v>RECARGA PARA EXTINTOR DE INCENDIO,GAS CARBONICO(CO2) - 6KG</v>
          </cell>
          <cell r="C2402" t="str">
            <v>UN</v>
          </cell>
          <cell r="D2402">
            <v>23.95</v>
          </cell>
        </row>
        <row r="2403">
          <cell r="A2403" t="str">
            <v>108026</v>
          </cell>
          <cell r="B2403" t="str">
            <v>RECARGA PARA EXTINTOR DE INCENDIO,GAS CARBONICO(CO2) - 10KG</v>
          </cell>
          <cell r="C2403" t="str">
            <v>UN</v>
          </cell>
          <cell r="D2403">
            <v>35.630000000000003</v>
          </cell>
        </row>
        <row r="2404">
          <cell r="A2404" t="str">
            <v>108028</v>
          </cell>
          <cell r="B2404" t="str">
            <v>RECARGA PARA EXTINTOR DE INCENDIO,AGUA PRESSURIZADA - 10L</v>
          </cell>
          <cell r="C2404" t="str">
            <v>UN</v>
          </cell>
          <cell r="D2404">
            <v>7.82</v>
          </cell>
        </row>
        <row r="2405">
          <cell r="A2405" t="str">
            <v>108029</v>
          </cell>
          <cell r="B2405" t="str">
            <v>RECARGA PARA EXTINTOR DE INCENDIO,ESPUMA QUIMICA - 10L</v>
          </cell>
          <cell r="C2405" t="str">
            <v>UN</v>
          </cell>
          <cell r="D2405">
            <v>7.82</v>
          </cell>
        </row>
        <row r="2406">
          <cell r="A2406" t="str">
            <v>108031</v>
          </cell>
          <cell r="B2406" t="str">
            <v>RECARGA PARA EXTINTOR DE INCENDIO,PO QUIMICO SECO - 4KG</v>
          </cell>
          <cell r="C2406" t="str">
            <v>UN</v>
          </cell>
          <cell r="D2406">
            <v>10.99</v>
          </cell>
        </row>
        <row r="2407">
          <cell r="A2407" t="str">
            <v>108032</v>
          </cell>
          <cell r="B2407" t="str">
            <v>RECARGA PARA EXTINTOR DE INCENDIO,PO QUIMICO SECO - 8KG</v>
          </cell>
          <cell r="C2407" t="str">
            <v>UN</v>
          </cell>
          <cell r="D2407">
            <v>21.39</v>
          </cell>
        </row>
        <row r="2408">
          <cell r="A2408" t="str">
            <v>108033</v>
          </cell>
          <cell r="B2408" t="str">
            <v>RECARGA PARA EXTINTOR DE INCENDIO,PO QUIMICO SECO - 12KG</v>
          </cell>
          <cell r="C2408" t="str">
            <v>UN</v>
          </cell>
          <cell r="D2408">
            <v>31.79</v>
          </cell>
        </row>
        <row r="2409">
          <cell r="A2409" t="str">
            <v>108035</v>
          </cell>
          <cell r="B2409" t="str">
            <v>GRELHA PARA CAIXA SIFONADA OU RALO,PVC RIGIDO CROMADO - 100MM</v>
          </cell>
          <cell r="C2409" t="str">
            <v>UN</v>
          </cell>
          <cell r="D2409">
            <v>0.73</v>
          </cell>
        </row>
        <row r="2410">
          <cell r="A2410" t="str">
            <v>108036</v>
          </cell>
          <cell r="B2410" t="str">
            <v>GRELHA PARA CAIXA SIFONADA OU RALO,PVC RIGIDO CROMADO - 150MM</v>
          </cell>
          <cell r="C2410" t="str">
            <v>UN</v>
          </cell>
          <cell r="D2410">
            <v>0.96</v>
          </cell>
        </row>
        <row r="2411">
          <cell r="A2411" t="str">
            <v>108038</v>
          </cell>
          <cell r="B2411" t="str">
            <v>GRELHA PARA CAIXA SIFONADA OU RALO,METAL CROMADO - 100MM</v>
          </cell>
          <cell r="C2411" t="str">
            <v>UN</v>
          </cell>
          <cell r="D2411">
            <v>1.83</v>
          </cell>
        </row>
        <row r="2412">
          <cell r="A2412" t="str">
            <v>108039</v>
          </cell>
          <cell r="B2412" t="str">
            <v>GRELHA PARA CAIXA SIFONADA OU RALO,METAL CROMADO -150MM</v>
          </cell>
          <cell r="C2412" t="str">
            <v>UN</v>
          </cell>
          <cell r="D2412">
            <v>4.47</v>
          </cell>
        </row>
        <row r="2413">
          <cell r="A2413" t="str">
            <v>108040</v>
          </cell>
          <cell r="B2413" t="str">
            <v>SOLDA E REBITAGEM EM CALHAS,RUFOS OU RINCOES - CHAPA DE COBRE</v>
          </cell>
          <cell r="C2413" t="str">
            <v>M</v>
          </cell>
          <cell r="D2413">
            <v>7.3</v>
          </cell>
        </row>
        <row r="2414">
          <cell r="A2414" t="str">
            <v>108041</v>
          </cell>
          <cell r="B2414" t="str">
            <v>SOLDA E REBITAGEM EM CALHAS,RUFOS OU RINCOES - CHAPA GALVANIZADA</v>
          </cell>
          <cell r="C2414" t="str">
            <v>M</v>
          </cell>
          <cell r="D2414">
            <v>6.9</v>
          </cell>
        </row>
        <row r="2415">
          <cell r="A2415" t="str">
            <v>108042</v>
          </cell>
          <cell r="B2415" t="str">
            <v>SOLDA EM CALHAS,RUFOS OU RINCOES - CHAPA DE COBRE</v>
          </cell>
          <cell r="C2415" t="str">
            <v>M</v>
          </cell>
          <cell r="D2415">
            <v>5.69</v>
          </cell>
        </row>
        <row r="2416">
          <cell r="A2416" t="str">
            <v>108043</v>
          </cell>
          <cell r="B2416" t="str">
            <v>SOLDA EM CALHAS,RUFOS OU RINCOES - CHAPA GALVANIZADA</v>
          </cell>
          <cell r="C2416" t="str">
            <v>M</v>
          </cell>
          <cell r="D2416">
            <v>5.29</v>
          </cell>
        </row>
        <row r="2417">
          <cell r="A2417" t="str">
            <v>108044</v>
          </cell>
          <cell r="B2417" t="str">
            <v>LIMPEZA E PINTURA BETUMINOSA EM CALHAS OU RINCOES,DUAS DEMAOS</v>
          </cell>
          <cell r="C2417" t="str">
            <v>M</v>
          </cell>
          <cell r="D2417">
            <v>2.12</v>
          </cell>
        </row>
        <row r="2418">
          <cell r="A2418" t="str">
            <v>108047</v>
          </cell>
          <cell r="B2418" t="str">
            <v>BOLSA DE BORRACHA PARA BACIA SANITARIA</v>
          </cell>
          <cell r="C2418" t="str">
            <v>UN</v>
          </cell>
          <cell r="D2418">
            <v>2.37</v>
          </cell>
        </row>
        <row r="2419">
          <cell r="A2419" t="str">
            <v>108049</v>
          </cell>
          <cell r="B2419" t="str">
            <v>TUBO DE LIGACAO C/CANOPLA,P/BACIA SANITARIA,PVC RIGIDO-1 1/2"X30CM</v>
          </cell>
          <cell r="C2419" t="str">
            <v>UN</v>
          </cell>
          <cell r="D2419">
            <v>5.95</v>
          </cell>
        </row>
        <row r="2420">
          <cell r="A2420" t="str">
            <v>108050</v>
          </cell>
          <cell r="B2420" t="str">
            <v>TUBO DE LIGACAO C/CANOPLA,P/BACIA SANITARIA,ABS CROMADO-1 1/2"X30CM</v>
          </cell>
          <cell r="C2420" t="str">
            <v>UN</v>
          </cell>
          <cell r="D2420">
            <v>13.88</v>
          </cell>
        </row>
        <row r="2421">
          <cell r="A2421" t="str">
            <v>108052</v>
          </cell>
          <cell r="B2421" t="str">
            <v>TAMPO E ASSENTO DE PLASTICO PARA BACIA SANITARIA</v>
          </cell>
          <cell r="C2421" t="str">
            <v>UN</v>
          </cell>
          <cell r="D2421">
            <v>9.9700000000000006</v>
          </cell>
        </row>
        <row r="2422">
          <cell r="A2422" t="str">
            <v>108054</v>
          </cell>
          <cell r="B2422" t="str">
            <v>TAMPO E ASSENTO DE PLASTICO PARA BACIA SANITARIA INFANTIL</v>
          </cell>
          <cell r="C2422" t="str">
            <v>UN</v>
          </cell>
          <cell r="D2422">
            <v>9.9700000000000006</v>
          </cell>
        </row>
        <row r="2423">
          <cell r="A2423" t="str">
            <v>108056</v>
          </cell>
          <cell r="B2423" t="str">
            <v>REPARO PARA VALVULA FLUXIVEL</v>
          </cell>
          <cell r="C2423" t="str">
            <v>UN</v>
          </cell>
          <cell r="D2423">
            <v>14.35</v>
          </cell>
        </row>
        <row r="2424">
          <cell r="A2424" t="str">
            <v>108057</v>
          </cell>
          <cell r="B2424" t="str">
            <v>BOTAO PARA VALVULA FLUXIVEL</v>
          </cell>
          <cell r="C2424" t="str">
            <v>UN</v>
          </cell>
          <cell r="D2424">
            <v>8.2100000000000009</v>
          </cell>
        </row>
        <row r="2425">
          <cell r="A2425" t="str">
            <v>108058</v>
          </cell>
          <cell r="B2425" t="str">
            <v>SUPORTE DE FERRO FUNDIDO PARA LAVATORIO SEM COLUNA</v>
          </cell>
          <cell r="C2425" t="str">
            <v>UN</v>
          </cell>
          <cell r="D2425">
            <v>10.96</v>
          </cell>
        </row>
        <row r="2426">
          <cell r="A2426" t="str">
            <v>108060</v>
          </cell>
          <cell r="B2426" t="str">
            <v>VALVULA DE PVC - DE 1" ATE 2"</v>
          </cell>
          <cell r="C2426" t="str">
            <v>UN</v>
          </cell>
          <cell r="D2426">
            <v>4.9800000000000004</v>
          </cell>
        </row>
        <row r="2427">
          <cell r="A2427" t="str">
            <v>108063</v>
          </cell>
          <cell r="B2427" t="str">
            <v>VALVULA DE METAL AMARELO COM GRELHA - 2"</v>
          </cell>
          <cell r="C2427" t="str">
            <v>UN</v>
          </cell>
          <cell r="D2427">
            <v>8.5399999999999991</v>
          </cell>
        </row>
        <row r="2428">
          <cell r="A2428" t="str">
            <v>108065</v>
          </cell>
          <cell r="B2428" t="str">
            <v>VALVULA DE METAL CROMADO - 1"</v>
          </cell>
          <cell r="C2428" t="str">
            <v>UN</v>
          </cell>
          <cell r="D2428">
            <v>8.5399999999999991</v>
          </cell>
        </row>
        <row r="2429">
          <cell r="A2429" t="str">
            <v>108066</v>
          </cell>
          <cell r="B2429" t="str">
            <v>VALVULA DE METAL CROMADO - 1 1/2"</v>
          </cell>
          <cell r="C2429" t="str">
            <v>UN</v>
          </cell>
          <cell r="D2429">
            <v>17.100000000000001</v>
          </cell>
        </row>
        <row r="2430">
          <cell r="A2430" t="str">
            <v>108068</v>
          </cell>
          <cell r="B2430" t="str">
            <v>SIFAO COM COPO,TIPO REFORCADO,PVC RIGIDO - 1"X1 1/2"</v>
          </cell>
          <cell r="C2430" t="str">
            <v>UN</v>
          </cell>
          <cell r="D2430">
            <v>5.82</v>
          </cell>
        </row>
        <row r="2431">
          <cell r="A2431" t="str">
            <v>108070</v>
          </cell>
          <cell r="B2431" t="str">
            <v>SIFAO COM COPO,TIPO REFORCADO,PVC RIGIDO - 1 1/2"X2"</v>
          </cell>
          <cell r="C2431" t="str">
            <v>UN</v>
          </cell>
          <cell r="D2431">
            <v>6.6</v>
          </cell>
        </row>
        <row r="2432">
          <cell r="A2432" t="str">
            <v>108071</v>
          </cell>
          <cell r="B2432" t="str">
            <v>SIFAO COM COPO,TIPO REFORCADO,PVC RIGIDO - 2"X2"</v>
          </cell>
          <cell r="C2432" t="str">
            <v>UN</v>
          </cell>
          <cell r="D2432">
            <v>6.6</v>
          </cell>
        </row>
        <row r="2433">
          <cell r="A2433" t="str">
            <v>108072</v>
          </cell>
          <cell r="B2433" t="str">
            <v>SIFAO TIPO PESADO,METAL CROMADO - 1"X1 1/2"</v>
          </cell>
          <cell r="C2433" t="str">
            <v>UN</v>
          </cell>
          <cell r="D2433">
            <v>27.93</v>
          </cell>
        </row>
        <row r="2434">
          <cell r="A2434" t="str">
            <v>108073</v>
          </cell>
          <cell r="B2434" t="str">
            <v>SIFAO TIPO PESADO,METAL CROMADO - 1"X2"</v>
          </cell>
          <cell r="C2434" t="str">
            <v>UN</v>
          </cell>
          <cell r="D2434">
            <v>28.64</v>
          </cell>
        </row>
        <row r="2435">
          <cell r="A2435" t="str">
            <v>108074</v>
          </cell>
          <cell r="B2435" t="str">
            <v>SIFAO TIPO PESADO,METAL CROMADO - 1 1/2"X2"</v>
          </cell>
          <cell r="C2435" t="str">
            <v>UN</v>
          </cell>
          <cell r="D2435">
            <v>33.869999999999997</v>
          </cell>
        </row>
        <row r="2436">
          <cell r="A2436" t="str">
            <v>108076</v>
          </cell>
          <cell r="B2436" t="str">
            <v>TUBO DE LIGACAO FLEXIVEL,PVC - 1/2"X30/40CM</v>
          </cell>
          <cell r="C2436" t="str">
            <v>UN</v>
          </cell>
          <cell r="D2436">
            <v>5.15</v>
          </cell>
        </row>
        <row r="2437">
          <cell r="A2437" t="str">
            <v>108081</v>
          </cell>
          <cell r="B2437" t="str">
            <v>TUBO DE LIGACAO FLEXIVEL,METAL CROMADO - 1/2"X30/40CM</v>
          </cell>
          <cell r="C2437" t="str">
            <v>UN</v>
          </cell>
          <cell r="D2437">
            <v>8.31</v>
          </cell>
        </row>
        <row r="2438">
          <cell r="A2438" t="str">
            <v>108086</v>
          </cell>
          <cell r="B2438" t="str">
            <v>TORNEIRA DE PRESSAO PARA LAVATORIO,METAL CROMADO - 1/2"</v>
          </cell>
          <cell r="C2438" t="str">
            <v>UN</v>
          </cell>
          <cell r="D2438">
            <v>41.77</v>
          </cell>
        </row>
        <row r="2439">
          <cell r="A2439" t="str">
            <v>108088</v>
          </cell>
          <cell r="B2439" t="str">
            <v>ESPARGIDOR PARA MICTORIO COLETIVO,COBRE - 1/2"</v>
          </cell>
          <cell r="C2439" t="str">
            <v>M</v>
          </cell>
          <cell r="D2439">
            <v>12.39</v>
          </cell>
        </row>
        <row r="2440">
          <cell r="A2440" t="str">
            <v>108089</v>
          </cell>
          <cell r="B2440" t="str">
            <v>ESPARGIDOR PARA MICTORIO COLETIVO,ACO GALVANIZADO - 1/2"</v>
          </cell>
          <cell r="C2440" t="str">
            <v>M</v>
          </cell>
          <cell r="D2440">
            <v>11.76</v>
          </cell>
        </row>
        <row r="2441">
          <cell r="A2441" t="str">
            <v>108090</v>
          </cell>
          <cell r="B2441" t="str">
            <v>ESPARGIDOR PARA MICTORIO COLETIVO,ACO GALVANIZADO - 3/4"</v>
          </cell>
          <cell r="C2441" t="str">
            <v>M</v>
          </cell>
          <cell r="D2441">
            <v>12.44</v>
          </cell>
        </row>
        <row r="2442">
          <cell r="A2442" t="str">
            <v>108091</v>
          </cell>
          <cell r="B2442" t="str">
            <v>ESPARGIDOR PARA MICTORIO COLETIVO,METAL CROMADO - 1/2"</v>
          </cell>
          <cell r="C2442" t="str">
            <v>M</v>
          </cell>
          <cell r="D2442">
            <v>11.66</v>
          </cell>
        </row>
        <row r="2443">
          <cell r="A2443" t="str">
            <v>108093</v>
          </cell>
          <cell r="B2443" t="str">
            <v>VALVULA AMERICANA DE METAL CROMADO - 1 1/2"X3 3/4"</v>
          </cell>
          <cell r="C2443" t="str">
            <v>UN</v>
          </cell>
          <cell r="D2443">
            <v>14.9</v>
          </cell>
        </row>
        <row r="2444">
          <cell r="A2444" t="str">
            <v>108095</v>
          </cell>
          <cell r="B2444" t="str">
            <v>VELA PARA FILTRO,INCLUSIVE GUARNICOES DE BORRACHA - 20L/H</v>
          </cell>
          <cell r="C2444" t="str">
            <v>UN</v>
          </cell>
          <cell r="D2444">
            <v>7.16</v>
          </cell>
        </row>
        <row r="2445">
          <cell r="A2445" t="str">
            <v>108096</v>
          </cell>
          <cell r="B2445" t="str">
            <v>VELA PARA FILTRO,INCLUSIVE GUARNICOES DE BORRACHA - 40L/H</v>
          </cell>
          <cell r="C2445" t="str">
            <v>UN</v>
          </cell>
          <cell r="D2445">
            <v>7.16</v>
          </cell>
        </row>
        <row r="2446">
          <cell r="A2446" t="str">
            <v>108097</v>
          </cell>
          <cell r="B2446" t="str">
            <v>TUBO DE LIGACAO COM CANOPLA,PARA CHUVEIRO,METAL CROMADO - 3/4"</v>
          </cell>
          <cell r="C2446" t="str">
            <v>UN</v>
          </cell>
          <cell r="D2446">
            <v>8.31</v>
          </cell>
        </row>
        <row r="2447">
          <cell r="A2447" t="str">
            <v>108098</v>
          </cell>
          <cell r="B2447" t="str">
            <v>BOIA E CORRENTE PARA CAIXA DE DESCARGA DE SOBREPOR</v>
          </cell>
          <cell r="C2447" t="str">
            <v>UN</v>
          </cell>
          <cell r="D2447">
            <v>7.16</v>
          </cell>
        </row>
        <row r="2448">
          <cell r="A2448" t="str">
            <v>109000</v>
          </cell>
          <cell r="B2448" t="str">
            <v>OUTROS SERVICOS</v>
          </cell>
          <cell r="D2448" t="str">
            <v xml:space="preserve"> R$-   </v>
          </cell>
        </row>
        <row r="2449">
          <cell r="A2449" t="str">
            <v>109001</v>
          </cell>
          <cell r="B2449" t="str">
            <v>DESENTUPIMENTO DE RAMAIS DE ESGOTO OU AGUAS PLUVIAIS</v>
          </cell>
          <cell r="C2449" t="str">
            <v>M</v>
          </cell>
          <cell r="D2449">
            <v>1.99</v>
          </cell>
        </row>
        <row r="2450">
          <cell r="A2450" t="str">
            <v>110000</v>
          </cell>
          <cell r="B2450" t="str">
            <v>REVESTIMENTOS</v>
          </cell>
          <cell r="D2450" t="str">
            <v xml:space="preserve"> R$-   </v>
          </cell>
        </row>
        <row r="2451">
          <cell r="A2451" t="str">
            <v>110100</v>
          </cell>
          <cell r="B2451" t="str">
            <v>REVESTIMENTO DE FORROS</v>
          </cell>
          <cell r="D2451" t="str">
            <v xml:space="preserve"> R$-   </v>
          </cell>
        </row>
        <row r="2452">
          <cell r="A2452" t="str">
            <v>110101</v>
          </cell>
          <cell r="B2452" t="str">
            <v>CHAPISCO COMUM - ARGAMASSA DE CIMENTO E AREIA 1:3</v>
          </cell>
          <cell r="C2452" t="str">
            <v>M2</v>
          </cell>
          <cell r="D2452">
            <v>2.1</v>
          </cell>
        </row>
        <row r="2453">
          <cell r="A2453" t="str">
            <v>110108</v>
          </cell>
          <cell r="B2453" t="str">
            <v>EMBOCO - ARGAMASSA MISTA DE CIMENTO,CAL E AREIA 1:4/12</v>
          </cell>
          <cell r="C2453" t="str">
            <v>M2</v>
          </cell>
          <cell r="D2453">
            <v>6.43</v>
          </cell>
        </row>
        <row r="2454">
          <cell r="A2454" t="str">
            <v>110109</v>
          </cell>
          <cell r="B2454" t="str">
            <v>EMBOCO DESEMPENADO P/PINTURA - ARG.MISTA CIMENTO,CAL E AREIA 1:3/12</v>
          </cell>
          <cell r="C2454" t="str">
            <v>M2</v>
          </cell>
          <cell r="D2454">
            <v>8.19</v>
          </cell>
        </row>
        <row r="2455">
          <cell r="A2455" t="str">
            <v>110113</v>
          </cell>
          <cell r="B2455" t="str">
            <v>REBOCO INTERNO - ARGAMASSA DE CAL E AREIA 1:2</v>
          </cell>
          <cell r="C2455" t="str">
            <v>M2</v>
          </cell>
          <cell r="D2455">
            <v>4.57</v>
          </cell>
        </row>
        <row r="2456">
          <cell r="A2456" t="str">
            <v>110200</v>
          </cell>
          <cell r="B2456" t="str">
            <v>REVESTIMENTO DE PAREDES INTERNAS</v>
          </cell>
          <cell r="D2456" t="str">
            <v xml:space="preserve"> R$-   </v>
          </cell>
        </row>
        <row r="2457">
          <cell r="A2457" t="str">
            <v>110201</v>
          </cell>
          <cell r="B2457" t="str">
            <v>CHAPISCO COMUM - ARGAMASSA DE CIMENTO E AREIA 1:3</v>
          </cell>
          <cell r="C2457" t="str">
            <v>M2</v>
          </cell>
          <cell r="D2457">
            <v>2.1</v>
          </cell>
        </row>
        <row r="2458">
          <cell r="A2458" t="str">
            <v>110208</v>
          </cell>
          <cell r="B2458" t="str">
            <v>EMBOCO INTERNO - ARGAMASSA MISTA DE CIMENTO,CAL E AREIA 1:4/12</v>
          </cell>
          <cell r="C2458" t="str">
            <v>M2</v>
          </cell>
          <cell r="D2458">
            <v>5.63</v>
          </cell>
        </row>
        <row r="2459">
          <cell r="A2459" t="str">
            <v>110209</v>
          </cell>
          <cell r="B2459" t="str">
            <v>EMBOCO INTERNO DESEMP.P/PINTURA - ARG.MISTA CIM.CAL E AREIA 1:3/12</v>
          </cell>
          <cell r="C2459" t="str">
            <v>M2</v>
          </cell>
          <cell r="D2459">
            <v>7.37</v>
          </cell>
        </row>
        <row r="2460">
          <cell r="A2460" t="str">
            <v>110210</v>
          </cell>
          <cell r="B2460" t="str">
            <v>EMBOCO INTERNO - ARGAMASSA DE CIMENTO E AREIA 1:3</v>
          </cell>
          <cell r="C2460" t="str">
            <v>M2</v>
          </cell>
          <cell r="D2460">
            <v>9.56</v>
          </cell>
        </row>
        <row r="2461">
          <cell r="A2461" t="str">
            <v>110213</v>
          </cell>
          <cell r="B2461" t="str">
            <v>REBOCO INTERNO - ARGAMASSA DE CAL E AREIA 1:2</v>
          </cell>
          <cell r="C2461" t="str">
            <v>M2</v>
          </cell>
          <cell r="D2461">
            <v>3.76</v>
          </cell>
        </row>
        <row r="2462">
          <cell r="A2462" t="str">
            <v>110224</v>
          </cell>
          <cell r="B2462" t="str">
            <v>BARRA LISA COM ACABAMENTO EM NATA DE CIMENTO</v>
          </cell>
          <cell r="C2462" t="str">
            <v>M2</v>
          </cell>
          <cell r="D2462">
            <v>10.74</v>
          </cell>
        </row>
        <row r="2463">
          <cell r="A2463" t="str">
            <v>110225</v>
          </cell>
          <cell r="B2463" t="str">
            <v>AZULEJOS BRANCOS,JUNTAS AMARRACAO OU A PRUMO - ASSENTES C/ARG.COMUM</v>
          </cell>
          <cell r="C2463" t="str">
            <v>M2</v>
          </cell>
          <cell r="D2463">
            <v>26.26</v>
          </cell>
        </row>
        <row r="2464">
          <cell r="A2464" t="str">
            <v>110228</v>
          </cell>
          <cell r="B2464" t="str">
            <v>AZULEJOS COLORIDOS,JUNTAS AMARRACAO OU A PRUMO - ASSENT.C/ARG.COMUM</v>
          </cell>
          <cell r="C2464" t="str">
            <v>M2</v>
          </cell>
          <cell r="D2464">
            <v>26.26</v>
          </cell>
        </row>
        <row r="2465">
          <cell r="A2465" t="str">
            <v>110229</v>
          </cell>
          <cell r="B2465" t="str">
            <v>AZULEJOS, JUNTA AMARRACAO OU A PRUMO - ASSENTES C/ARG.COLANTE</v>
          </cell>
          <cell r="C2465" t="str">
            <v>M2</v>
          </cell>
          <cell r="D2465">
            <v>10.9</v>
          </cell>
        </row>
        <row r="2466">
          <cell r="A2466" t="str">
            <v>110240</v>
          </cell>
          <cell r="B2466" t="str">
            <v>PASTILHAS DE PORCELANA FOSCA,3/4" - PAINEIS CONTINUOS</v>
          </cell>
          <cell r="C2466" t="str">
            <v>M2</v>
          </cell>
          <cell r="D2466">
            <v>42.05</v>
          </cell>
        </row>
        <row r="2467">
          <cell r="A2467" t="str">
            <v>110241</v>
          </cell>
          <cell r="B2467" t="str">
            <v>PASTILHAS DE PORCELANA FOSCA,3/4" - FAIXAS DE ATE 20CM</v>
          </cell>
          <cell r="C2467" t="str">
            <v>M</v>
          </cell>
          <cell r="D2467">
            <v>13.27</v>
          </cell>
        </row>
        <row r="2468">
          <cell r="A2468" t="str">
            <v>110242</v>
          </cell>
          <cell r="B2468" t="str">
            <v>PASTILHAS DE PORCELANA FOSCA,3/4" - FAIXAS DE 21 A 40CM</v>
          </cell>
          <cell r="C2468" t="str">
            <v>M</v>
          </cell>
          <cell r="D2468">
            <v>19.670000000000002</v>
          </cell>
        </row>
        <row r="2469">
          <cell r="A2469" t="str">
            <v>110264</v>
          </cell>
          <cell r="B2469" t="str">
            <v>PASTILHAS DE VIDRO,2X2CM - PAINEIS CONTINUOS</v>
          </cell>
          <cell r="C2469" t="str">
            <v>M2</v>
          </cell>
          <cell r="D2469">
            <v>89.69</v>
          </cell>
        </row>
        <row r="2470">
          <cell r="A2470" t="str">
            <v>110265</v>
          </cell>
          <cell r="B2470" t="str">
            <v>PASTILHAS DE VIDRO,2X2CM - FAIXAS DE ATE 20CM</v>
          </cell>
          <cell r="C2470" t="str">
            <v>M</v>
          </cell>
          <cell r="D2470">
            <v>22.8</v>
          </cell>
        </row>
        <row r="2471">
          <cell r="A2471" t="str">
            <v>110266</v>
          </cell>
          <cell r="B2471" t="str">
            <v>PASTILHAS DE VIDRO,2X2CM - FAIXAS DE 21 A 40CM</v>
          </cell>
          <cell r="C2471" t="str">
            <v>M</v>
          </cell>
          <cell r="D2471">
            <v>38.729999999999997</v>
          </cell>
        </row>
        <row r="2472">
          <cell r="A2472" t="str">
            <v>110275</v>
          </cell>
          <cell r="B2472" t="str">
            <v>LAMINADO MELAMINICO COLADO,1,3MM DE ESPESSURA - JUNTAS SECAS</v>
          </cell>
          <cell r="C2472" t="str">
            <v>M2</v>
          </cell>
          <cell r="D2472">
            <v>38.58</v>
          </cell>
        </row>
        <row r="2473">
          <cell r="A2473" t="str">
            <v>110276</v>
          </cell>
          <cell r="B2473" t="str">
            <v>LAMINADO MELAMINICO COLADO,1,3MM DE ESPESSURA - JUNTAS DE ALUMINIO</v>
          </cell>
          <cell r="C2473" t="str">
            <v>M2</v>
          </cell>
          <cell r="D2473">
            <v>41.09</v>
          </cell>
        </row>
        <row r="2474">
          <cell r="A2474" t="str">
            <v>110280</v>
          </cell>
          <cell r="B2474" t="str">
            <v>LAMBRI DE CHAPAS DE MADEIRA COMPENSADA - CEDRO OU IMBUIA</v>
          </cell>
          <cell r="C2474" t="str">
            <v>M2</v>
          </cell>
          <cell r="D2474">
            <v>30.12</v>
          </cell>
        </row>
        <row r="2475">
          <cell r="A2475" t="str">
            <v>110282</v>
          </cell>
          <cell r="B2475" t="str">
            <v>LAMBRI DE TABUAS DE MADEIRA MACICA,10X2CM - CEDRO OU IMBUIA</v>
          </cell>
          <cell r="C2475" t="str">
            <v>M2</v>
          </cell>
          <cell r="D2475">
            <v>25.17</v>
          </cell>
        </row>
        <row r="2476">
          <cell r="A2476" t="str">
            <v>110285</v>
          </cell>
          <cell r="B2476" t="str">
            <v>LAMBRI DE CHAPAS DE FIBRA DE MADEIRA - JUNTAS E ARREM.DE PLASTICO</v>
          </cell>
          <cell r="C2476" t="str">
            <v>M2</v>
          </cell>
          <cell r="D2476">
            <v>19.260000000000002</v>
          </cell>
        </row>
        <row r="2477">
          <cell r="A2477" t="str">
            <v>110286</v>
          </cell>
          <cell r="B2477" t="str">
            <v>LAMBRI DE CHAPAS DE FIBRA DE MADEIRA - JUNTAS E ARREM.DE ALUMINIO</v>
          </cell>
          <cell r="C2477" t="str">
            <v>M2</v>
          </cell>
          <cell r="D2477">
            <v>20.100000000000001</v>
          </cell>
        </row>
        <row r="2478">
          <cell r="A2478" t="str">
            <v>110294</v>
          </cell>
          <cell r="B2478" t="str">
            <v>GRANITO POLIDO,FORRAS DE 20MM - PRETO TIJUCA</v>
          </cell>
          <cell r="C2478" t="str">
            <v>M2</v>
          </cell>
          <cell r="D2478">
            <v>127.51</v>
          </cell>
        </row>
        <row r="2479">
          <cell r="A2479" t="str">
            <v>110295</v>
          </cell>
          <cell r="B2479" t="str">
            <v>GRANITO POLIDO,FORRAS DE 20MM - VERDE UBATUBA OU OURO VELHO</v>
          </cell>
          <cell r="C2479" t="str">
            <v>M2</v>
          </cell>
          <cell r="D2479">
            <v>110.01</v>
          </cell>
        </row>
        <row r="2480">
          <cell r="A2480" t="str">
            <v>110296</v>
          </cell>
          <cell r="B2480" t="str">
            <v>MARMORE POLIDO,FORRAS DE 20MM - BRANCO ESPIRITO SANTO,TIPO A</v>
          </cell>
          <cell r="C2480" t="str">
            <v>M2</v>
          </cell>
          <cell r="D2480">
            <v>87.51</v>
          </cell>
        </row>
        <row r="2481">
          <cell r="A2481" t="str">
            <v>110297</v>
          </cell>
          <cell r="B2481" t="str">
            <v>MARMORE POLIDO,FORRAS DE 20MM - BRANCO NURIA PARANA</v>
          </cell>
          <cell r="C2481" t="str">
            <v>M2</v>
          </cell>
          <cell r="D2481">
            <v>285.01</v>
          </cell>
        </row>
        <row r="2482">
          <cell r="A2482" t="str">
            <v>110298</v>
          </cell>
          <cell r="B2482" t="str">
            <v>MARMORE POLIDO,FORRAS DE 20MM - TRAVERTINO NACIONAL</v>
          </cell>
          <cell r="C2482" t="str">
            <v>M2</v>
          </cell>
          <cell r="D2482">
            <v>130.01</v>
          </cell>
        </row>
        <row r="2483">
          <cell r="A2483" t="str">
            <v>110300</v>
          </cell>
          <cell r="B2483" t="str">
            <v>REVESTIMENTO DE PAREDES EXTERNAS</v>
          </cell>
          <cell r="D2483" t="str">
            <v xml:space="preserve"> R$-   </v>
          </cell>
        </row>
        <row r="2484">
          <cell r="A2484" t="str">
            <v>110301</v>
          </cell>
          <cell r="B2484" t="str">
            <v>CHAPISCO COMUM - ARGAMASSA DE CIMENTO E AREIA 1:3</v>
          </cell>
          <cell r="C2484" t="str">
            <v>M2</v>
          </cell>
          <cell r="D2484">
            <v>2.1</v>
          </cell>
        </row>
        <row r="2485">
          <cell r="A2485" t="str">
            <v>110303</v>
          </cell>
          <cell r="B2485" t="str">
            <v>CHAPISCO RUSTICO FINO,APLICADO C/PENEIRA - ARGAMASSA CIM.E AREIA 1:3</v>
          </cell>
          <cell r="C2485" t="str">
            <v>M2</v>
          </cell>
          <cell r="D2485">
            <v>3</v>
          </cell>
        </row>
        <row r="2486">
          <cell r="A2486" t="str">
            <v>110304</v>
          </cell>
          <cell r="B2486" t="str">
            <v>CHAPISCO RUSTICO GROSSO,COM ADICAO DE BRITA N.1</v>
          </cell>
          <cell r="C2486" t="str">
            <v>M2</v>
          </cell>
          <cell r="D2486">
            <v>3.74</v>
          </cell>
        </row>
        <row r="2487">
          <cell r="A2487" t="str">
            <v>110308</v>
          </cell>
          <cell r="B2487" t="str">
            <v>EMBOCO EXTERNO - ARGAMASSA MISTA DE CIMENTO,CAL E AREIA 1:4/12</v>
          </cell>
          <cell r="C2487" t="str">
            <v>M2</v>
          </cell>
          <cell r="D2487">
            <v>7.24</v>
          </cell>
        </row>
        <row r="2488">
          <cell r="A2488" t="str">
            <v>110309</v>
          </cell>
          <cell r="B2488" t="str">
            <v>EMBOCO EXTERNO DESEMP.P/PINTURA - ARG.MISTA CIM.CAL E AREIA 1:3/12</v>
          </cell>
          <cell r="C2488" t="str">
            <v>M2</v>
          </cell>
          <cell r="D2488">
            <v>8.9700000000000006</v>
          </cell>
        </row>
        <row r="2489">
          <cell r="A2489" t="str">
            <v>110310</v>
          </cell>
          <cell r="B2489" t="str">
            <v>EMBOCO EXTERNO - ARGAMASSA DE CIMENTO E AREIA 1:3</v>
          </cell>
          <cell r="C2489" t="str">
            <v>M2</v>
          </cell>
          <cell r="D2489">
            <v>9.56</v>
          </cell>
        </row>
        <row r="2490">
          <cell r="A2490" t="str">
            <v>110312</v>
          </cell>
          <cell r="B2490" t="str">
            <v>EMBOCO EXTERNO C/2 DEM.TINTA BETUM. - ARG.CIM.AREIA 1:6 C/HIDROFUGO</v>
          </cell>
          <cell r="C2490" t="str">
            <v>M2</v>
          </cell>
          <cell r="D2490">
            <v>13.28</v>
          </cell>
        </row>
        <row r="2491">
          <cell r="A2491" t="str">
            <v>110313</v>
          </cell>
          <cell r="B2491" t="str">
            <v>REBOCO EXTERNO - ARGAMASSA DE CAL E AREIA 1:2</v>
          </cell>
          <cell r="C2491" t="str">
            <v>M2</v>
          </cell>
          <cell r="D2491">
            <v>5.37</v>
          </cell>
        </row>
        <row r="2492">
          <cell r="A2492" t="str">
            <v>110325</v>
          </cell>
          <cell r="B2492" t="str">
            <v>LADRILHOS DE GRES CERAMICO ESMALTADO - 24X5,2X1,3CM</v>
          </cell>
          <cell r="C2492" t="str">
            <v>M2</v>
          </cell>
          <cell r="D2492">
            <v>46.94</v>
          </cell>
        </row>
        <row r="2493">
          <cell r="A2493" t="str">
            <v>110326</v>
          </cell>
          <cell r="B2493" t="str">
            <v>LADRILHOS DE GRES CERAMICO ESMALTADO - 24X11,5X1,3CM</v>
          </cell>
          <cell r="C2493" t="str">
            <v>M2</v>
          </cell>
          <cell r="D2493">
            <v>45.68</v>
          </cell>
        </row>
        <row r="2494">
          <cell r="A2494" t="str">
            <v>110340</v>
          </cell>
          <cell r="B2494" t="str">
            <v>PASTILHAS DE PORCELANA FOSCA,3/4" - PAINEIS CONTINUOS</v>
          </cell>
          <cell r="C2494" t="str">
            <v>M2</v>
          </cell>
          <cell r="D2494">
            <v>42.05</v>
          </cell>
        </row>
        <row r="2495">
          <cell r="A2495" t="str">
            <v>110341</v>
          </cell>
          <cell r="B2495" t="str">
            <v>PASTILHAS DE PORCELANA FOSCA,3/4" - FAIXAS DE ATE 20CM</v>
          </cell>
          <cell r="C2495" t="str">
            <v>M</v>
          </cell>
          <cell r="D2495">
            <v>13.27</v>
          </cell>
        </row>
        <row r="2496">
          <cell r="A2496" t="str">
            <v>110342</v>
          </cell>
          <cell r="B2496" t="str">
            <v>PASTILHAS DE PORCELANA FOSCA,3/4" - FAIXAS DE 21 A 40CM</v>
          </cell>
          <cell r="C2496" t="str">
            <v>M</v>
          </cell>
          <cell r="D2496">
            <v>19.670000000000002</v>
          </cell>
        </row>
        <row r="2497">
          <cell r="A2497" t="str">
            <v>110364</v>
          </cell>
          <cell r="B2497" t="str">
            <v>PASTILHAS DE VIDRO,2X2CM - PAINEIS CONTINUOS</v>
          </cell>
          <cell r="C2497" t="str">
            <v>M2</v>
          </cell>
          <cell r="D2497">
            <v>89.69</v>
          </cell>
        </row>
        <row r="2498">
          <cell r="A2498" t="str">
            <v>110365</v>
          </cell>
          <cell r="B2498" t="str">
            <v>PASTILHAS DE VIDRO,2X2CM - FAIXAS DE ATE 20CM</v>
          </cell>
          <cell r="C2498" t="str">
            <v>M</v>
          </cell>
          <cell r="D2498">
            <v>22.8</v>
          </cell>
        </row>
        <row r="2499">
          <cell r="A2499" t="str">
            <v>110366</v>
          </cell>
          <cell r="B2499" t="str">
            <v>PASTILHAS DE VIDRO,2X2CM - FAIXAS DE 21 A 40CM</v>
          </cell>
          <cell r="C2499" t="str">
            <v>M</v>
          </cell>
          <cell r="D2499">
            <v>38.729999999999997</v>
          </cell>
        </row>
        <row r="2500">
          <cell r="A2500" t="str">
            <v>110380</v>
          </cell>
          <cell r="B2500" t="str">
            <v>ARENITO COM ACABAMENTO RUSTICO - IRREGULAR</v>
          </cell>
          <cell r="C2500" t="str">
            <v>M2</v>
          </cell>
          <cell r="D2500">
            <v>50.75</v>
          </cell>
        </row>
        <row r="2501">
          <cell r="A2501" t="str">
            <v>110381</v>
          </cell>
          <cell r="B2501" t="str">
            <v>ARENITO COM ACABAMENTO RUSTICO - REGULAR</v>
          </cell>
          <cell r="C2501" t="str">
            <v>M2</v>
          </cell>
          <cell r="D2501">
            <v>50.75</v>
          </cell>
        </row>
        <row r="2502">
          <cell r="A2502" t="str">
            <v>110385</v>
          </cell>
          <cell r="B2502" t="str">
            <v>GRANITO COM ACABAMENTO RUSTICO - IRREGULAR</v>
          </cell>
          <cell r="C2502" t="str">
            <v>M2</v>
          </cell>
          <cell r="D2502">
            <v>58.75</v>
          </cell>
        </row>
        <row r="2503">
          <cell r="A2503" t="str">
            <v>110386</v>
          </cell>
          <cell r="B2503" t="str">
            <v>GRANITO COM ACABAMENTO RUSTICO - REGULAR</v>
          </cell>
          <cell r="C2503" t="str">
            <v>M2</v>
          </cell>
          <cell r="D2503">
            <v>58.75</v>
          </cell>
        </row>
        <row r="2504">
          <cell r="A2504" t="str">
            <v>110390</v>
          </cell>
          <cell r="B2504" t="str">
            <v>PEDRA MINEIRA COM ACABAMENTO RUSTICO - IRREGULAR</v>
          </cell>
          <cell r="C2504" t="str">
            <v>M2</v>
          </cell>
          <cell r="D2504">
            <v>33.75</v>
          </cell>
        </row>
        <row r="2505">
          <cell r="A2505" t="str">
            <v>110391</v>
          </cell>
          <cell r="B2505" t="str">
            <v>PEDRA MINEIRA COM ACABAMENTO RUSTICO - REGULAR</v>
          </cell>
          <cell r="C2505" t="str">
            <v>M2</v>
          </cell>
          <cell r="D2505">
            <v>33.75</v>
          </cell>
        </row>
        <row r="2506">
          <cell r="A2506" t="str">
            <v>110394</v>
          </cell>
          <cell r="B2506" t="str">
            <v>GRANITO POLIDO,FORRAS DE 20MM - PRETO TIJUCA</v>
          </cell>
          <cell r="C2506" t="str">
            <v>M2</v>
          </cell>
          <cell r="D2506">
            <v>127.51</v>
          </cell>
        </row>
        <row r="2507">
          <cell r="A2507" t="str">
            <v>110395</v>
          </cell>
          <cell r="B2507" t="str">
            <v>GRANITO POLIDO,FORRAS DE 20MM - VERDE UBATUBA OU OURO VELHO</v>
          </cell>
          <cell r="C2507" t="str">
            <v>M2</v>
          </cell>
          <cell r="D2507">
            <v>110.01</v>
          </cell>
        </row>
        <row r="2508">
          <cell r="A2508" t="str">
            <v>110396</v>
          </cell>
          <cell r="B2508" t="str">
            <v>MARMORE POLIDO,FORRAS DE 20MM - BRANCO ESPIRITO SANTO,TIPO A</v>
          </cell>
          <cell r="C2508" t="str">
            <v>M2</v>
          </cell>
          <cell r="D2508">
            <v>87.51</v>
          </cell>
        </row>
        <row r="2509">
          <cell r="A2509" t="str">
            <v>110397</v>
          </cell>
          <cell r="B2509" t="str">
            <v>MARMORE POLIDO,FORRAS DE 20MM - BRANCO NURIA PARANA</v>
          </cell>
          <cell r="C2509" t="str">
            <v>M2</v>
          </cell>
          <cell r="D2509">
            <v>285.01</v>
          </cell>
        </row>
        <row r="2510">
          <cell r="A2510" t="str">
            <v>110398</v>
          </cell>
          <cell r="B2510" t="str">
            <v>MARMORE POLIDO,FORRAS DE 20MM - TRAVERTINO NACIONAL</v>
          </cell>
          <cell r="C2510" t="str">
            <v>M2</v>
          </cell>
          <cell r="D2510">
            <v>130.01</v>
          </cell>
        </row>
        <row r="2511">
          <cell r="A2511" t="str">
            <v>110400</v>
          </cell>
          <cell r="B2511" t="str">
            <v>ARREMATES DE REVESTIMENTO</v>
          </cell>
          <cell r="D2511" t="str">
            <v xml:space="preserve"> R$-   </v>
          </cell>
        </row>
        <row r="2512">
          <cell r="A2512" t="str">
            <v>110403</v>
          </cell>
          <cell r="B2512" t="str">
            <v>CANTO EXTERNO DE LADRILHOS DE GRES CERAMICO</v>
          </cell>
          <cell r="C2512" t="str">
            <v>M</v>
          </cell>
          <cell r="D2512">
            <v>17.61</v>
          </cell>
        </row>
        <row r="2513">
          <cell r="A2513" t="str">
            <v>110404</v>
          </cell>
          <cell r="B2513" t="str">
            <v>CANTONEIRA DE PROTECAO-PERFIL"L"DE FERRO,1 1/4"X1X1 1/4"X1/8"</v>
          </cell>
          <cell r="C2513" t="str">
            <v>M</v>
          </cell>
          <cell r="D2513">
            <v>7.48</v>
          </cell>
        </row>
        <row r="2514">
          <cell r="A2514" t="str">
            <v>110405</v>
          </cell>
          <cell r="B2514" t="str">
            <v>CANTONEIRA DE PROTECAO - PERFIL"L"DE FERRO,1"X1"X1/8"</v>
          </cell>
          <cell r="C2514" t="str">
            <v>M</v>
          </cell>
          <cell r="D2514">
            <v>7.23</v>
          </cell>
        </row>
        <row r="2515">
          <cell r="A2515" t="str">
            <v>110406</v>
          </cell>
          <cell r="B2515" t="str">
            <v>CANTONEIRA DE PROTECAO - PERFIL"L"DE ALUMINIO,1"X1"X1/8"</v>
          </cell>
          <cell r="C2515" t="str">
            <v>M</v>
          </cell>
          <cell r="D2515">
            <v>8.74</v>
          </cell>
        </row>
        <row r="2516">
          <cell r="A2516" t="str">
            <v>110413</v>
          </cell>
          <cell r="B2516" t="str">
            <v>CANTONEIRA DE PROTECAO PARA REBOCO - PERFIL"Y"DE ALUMINIO</v>
          </cell>
          <cell r="C2516" t="str">
            <v>M</v>
          </cell>
          <cell r="D2516">
            <v>7</v>
          </cell>
        </row>
        <row r="2517">
          <cell r="A2517" t="str">
            <v>110417</v>
          </cell>
          <cell r="B2517" t="str">
            <v>CANTONEIRA DE PROTECAO PARA AZULEJOS - PERFIL"TRIFACE"DE ALUMINIO</v>
          </cell>
          <cell r="C2517" t="str">
            <v>M</v>
          </cell>
          <cell r="D2517">
            <v>4.12</v>
          </cell>
        </row>
        <row r="2518">
          <cell r="A2518" t="str">
            <v>110418</v>
          </cell>
          <cell r="B2518" t="str">
            <v>PINGADEIRA DE ALUMINIO 1/2"X1/2"X1/8"</v>
          </cell>
          <cell r="C2518" t="str">
            <v>M</v>
          </cell>
          <cell r="D2518">
            <v>13.52</v>
          </cell>
        </row>
        <row r="2519">
          <cell r="A2519" t="str">
            <v>110420</v>
          </cell>
          <cell r="B2519" t="str">
            <v>GUARNICAO P/ARREMATE DE PINTURA E JUNTA DE DILAT. - CEDRO APAR.5X1CM</v>
          </cell>
          <cell r="C2519" t="str">
            <v>M</v>
          </cell>
          <cell r="D2519">
            <v>5.69</v>
          </cell>
        </row>
        <row r="2520">
          <cell r="A2520" t="str">
            <v>110425</v>
          </cell>
          <cell r="B2520" t="str">
            <v>GUARNICAO P/ARREMATE DE PINTURA E JUNTA DE DILAT. - ALUMINIO 2"X1/8"</v>
          </cell>
          <cell r="C2520" t="str">
            <v>M</v>
          </cell>
          <cell r="D2520">
            <v>5.49</v>
          </cell>
        </row>
        <row r="2521">
          <cell r="A2521" t="str">
            <v>110450</v>
          </cell>
          <cell r="B2521" t="str">
            <v>PEITORIL DE ARGAMASSA DE CIMENTO QUEIMADO,ESPESSURA DE 2CM</v>
          </cell>
          <cell r="C2521" t="str">
            <v>M</v>
          </cell>
          <cell r="D2521">
            <v>2.95</v>
          </cell>
        </row>
        <row r="2522">
          <cell r="A2522" t="str">
            <v>110452</v>
          </cell>
          <cell r="B2522" t="str">
            <v>PE.1- PEITORIL DE CONCRETO APARENTE(CONF.DET.FABES)</v>
          </cell>
          <cell r="C2522" t="str">
            <v>M</v>
          </cell>
          <cell r="D2522">
            <v>8.2200000000000006</v>
          </cell>
        </row>
        <row r="2523">
          <cell r="A2523" t="str">
            <v>110453</v>
          </cell>
          <cell r="B2523" t="str">
            <v>PE.2-PEITORIAL DE CONCRETO APARENTE(CONF.DET FABES)</v>
          </cell>
          <cell r="C2523" t="str">
            <v>M</v>
          </cell>
          <cell r="D2523">
            <v>9.82</v>
          </cell>
        </row>
        <row r="2524">
          <cell r="A2524" t="str">
            <v>110454</v>
          </cell>
          <cell r="B2524" t="str">
            <v>PE.3-PEITORIL DE CONCRETO APARENTE(CONF.DET.FABES)</v>
          </cell>
          <cell r="C2524" t="str">
            <v>M</v>
          </cell>
          <cell r="D2524">
            <v>6.31</v>
          </cell>
        </row>
        <row r="2525">
          <cell r="A2525" t="str">
            <v>110456</v>
          </cell>
          <cell r="B2525" t="str">
            <v>PEITORIL DE GRANILITE,ESPESSURA DE 2CM</v>
          </cell>
          <cell r="C2525" t="str">
            <v>M</v>
          </cell>
          <cell r="D2525">
            <v>18.78</v>
          </cell>
        </row>
        <row r="2526">
          <cell r="A2526" t="str">
            <v>110468</v>
          </cell>
          <cell r="B2526" t="str">
            <v>PEITORIL DE GRANITO POLIDO,ESP.DE 2CM - PRETO TIJUCA</v>
          </cell>
          <cell r="C2526" t="str">
            <v>M</v>
          </cell>
          <cell r="D2526">
            <v>31.15</v>
          </cell>
        </row>
        <row r="2527">
          <cell r="A2527" t="str">
            <v>110471</v>
          </cell>
          <cell r="B2527" t="str">
            <v>PEITORIL DE GRANITO POLIDO,ESP.DE 2CM - VERDE UBATUBA OU OURO VELHO</v>
          </cell>
          <cell r="C2527" t="str">
            <v>M</v>
          </cell>
          <cell r="D2527">
            <v>31.15</v>
          </cell>
        </row>
        <row r="2528">
          <cell r="A2528" t="str">
            <v>110474</v>
          </cell>
          <cell r="B2528" t="str">
            <v>PEITORIL DE MARMORE POLIDO,ESP.DE 2CM - BRANCO ESPIRITO SANTO,TIPO A</v>
          </cell>
          <cell r="C2528" t="str">
            <v>M</v>
          </cell>
          <cell r="D2528">
            <v>27.15</v>
          </cell>
        </row>
        <row r="2529">
          <cell r="A2529" t="str">
            <v>110477</v>
          </cell>
          <cell r="B2529" t="str">
            <v>PEITORIL DE MARMORE POLIDO,ESP.DE 2CM - BRANCO NURIA PARANA</v>
          </cell>
          <cell r="C2529" t="str">
            <v>M</v>
          </cell>
          <cell r="D2529">
            <v>61.15</v>
          </cell>
        </row>
        <row r="2530">
          <cell r="A2530" t="str">
            <v>110480</v>
          </cell>
          <cell r="B2530" t="str">
            <v>PEITORIL DE MARMORE POLIDO,ESP.DE 2CM - TRAVERTINO NACIONAL</v>
          </cell>
          <cell r="C2530" t="str">
            <v>M</v>
          </cell>
          <cell r="D2530">
            <v>35.15</v>
          </cell>
        </row>
        <row r="2531">
          <cell r="A2531" t="str">
            <v>115000</v>
          </cell>
          <cell r="B2531" t="str">
            <v>DEMOLICOES</v>
          </cell>
          <cell r="D2531" t="str">
            <v xml:space="preserve"> R$-   </v>
          </cell>
        </row>
        <row r="2532">
          <cell r="A2532" t="str">
            <v>115002</v>
          </cell>
          <cell r="B2532" t="str">
            <v>DEMOLICAO DE ARGAMASSA DE CAL E AREIA OU MISTA</v>
          </cell>
          <cell r="C2532" t="str">
            <v>M2</v>
          </cell>
          <cell r="D2532">
            <v>0.7</v>
          </cell>
        </row>
        <row r="2533">
          <cell r="A2533" t="str">
            <v>115003</v>
          </cell>
          <cell r="B2533" t="str">
            <v>DEMOLICAO DE ARGAMASSA DE CIMENTO E AREIA</v>
          </cell>
          <cell r="C2533" t="str">
            <v>M2</v>
          </cell>
          <cell r="D2533">
            <v>1.44</v>
          </cell>
        </row>
        <row r="2534">
          <cell r="A2534" t="str">
            <v>115005</v>
          </cell>
          <cell r="B2534" t="str">
            <v>DEMOLICAO DE REVESTIMENTO CERAMICO OU SIMILAR</v>
          </cell>
          <cell r="C2534" t="str">
            <v>M2</v>
          </cell>
          <cell r="D2534">
            <v>1.44</v>
          </cell>
        </row>
        <row r="2535">
          <cell r="A2535" t="str">
            <v>115010</v>
          </cell>
          <cell r="B2535" t="str">
            <v>DEMOLICAO DE LAMBRI DE TABUAS OU CHAPAS DE MADEIRA - EXCL.ENTARUGAM.</v>
          </cell>
          <cell r="C2535" t="str">
            <v>M2</v>
          </cell>
          <cell r="D2535">
            <v>0.7</v>
          </cell>
        </row>
        <row r="2536">
          <cell r="A2536" t="str">
            <v>115015</v>
          </cell>
          <cell r="B2536" t="str">
            <v>DEMOLICAO DE LAMBRI DE TABUAS OU CHAPAS DE MADEIRA - INCL.ENTARUGAM.</v>
          </cell>
          <cell r="C2536" t="str">
            <v>M2</v>
          </cell>
          <cell r="D2536">
            <v>1.44</v>
          </cell>
        </row>
        <row r="2537">
          <cell r="A2537" t="str">
            <v>116000</v>
          </cell>
          <cell r="B2537" t="str">
            <v>RETIRADAS</v>
          </cell>
          <cell r="D2537" t="str">
            <v xml:space="preserve"> R$-   </v>
          </cell>
        </row>
        <row r="2538">
          <cell r="A2538" t="str">
            <v>116005</v>
          </cell>
          <cell r="B2538" t="str">
            <v>RETIRADA DE FORRAS DE PEDRAS NATURAIS - GRANITO OU MARMORE</v>
          </cell>
          <cell r="C2538" t="str">
            <v>M2</v>
          </cell>
          <cell r="D2538">
            <v>6.5</v>
          </cell>
        </row>
        <row r="2539">
          <cell r="A2539" t="str">
            <v>116010</v>
          </cell>
          <cell r="B2539" t="str">
            <v>RETIRADA DE LAMBRI DE TABUAS OU CHAPAS DE MADEIRA - EXCL.ENTARUGAM.</v>
          </cell>
          <cell r="C2539" t="str">
            <v>M2</v>
          </cell>
          <cell r="D2539">
            <v>1.32</v>
          </cell>
        </row>
        <row r="2540">
          <cell r="A2540" t="str">
            <v>116015</v>
          </cell>
          <cell r="B2540" t="str">
            <v>RETIRADA DE LAMBRI DE TABUAS OU CHAPAS DE MADEIRA - INCL.ENTARUGAM.</v>
          </cell>
          <cell r="C2540" t="str">
            <v>M2</v>
          </cell>
          <cell r="D2540">
            <v>3.98</v>
          </cell>
        </row>
        <row r="2541">
          <cell r="A2541" t="str">
            <v>117000</v>
          </cell>
          <cell r="B2541" t="str">
            <v>RECOLOCACOES</v>
          </cell>
          <cell r="D2541" t="str">
            <v xml:space="preserve"> R$-   </v>
          </cell>
        </row>
        <row r="2542">
          <cell r="A2542" t="str">
            <v>117005</v>
          </cell>
          <cell r="B2542" t="str">
            <v>RECOLOCACAO DE FORRAS DE PEDRAS NATURAIS - GRANITO OU MARMORE</v>
          </cell>
          <cell r="C2542" t="str">
            <v>M2</v>
          </cell>
          <cell r="D2542">
            <v>5.01</v>
          </cell>
        </row>
        <row r="2543">
          <cell r="A2543" t="str">
            <v>118000</v>
          </cell>
          <cell r="B2543" t="str">
            <v>SERVICOS PARCIAIS</v>
          </cell>
          <cell r="D2543" t="str">
            <v xml:space="preserve"> R$-   </v>
          </cell>
        </row>
        <row r="2544">
          <cell r="A2544" t="str">
            <v>118001</v>
          </cell>
          <cell r="B2544" t="str">
            <v>REPAROS EM TRINCAS E RACHADURAS</v>
          </cell>
          <cell r="C2544" t="str">
            <v>M</v>
          </cell>
          <cell r="D2544">
            <v>7</v>
          </cell>
        </row>
        <row r="2545">
          <cell r="A2545" t="str">
            <v>118005</v>
          </cell>
          <cell r="B2545" t="str">
            <v>REPAROS EM EMBOCO - ARGAMASSA MISTA DE CIMENTO,CAL E AREIA 1:4/12</v>
          </cell>
          <cell r="C2545" t="str">
            <v>M2</v>
          </cell>
          <cell r="D2545">
            <v>9.7899999999999991</v>
          </cell>
        </row>
        <row r="2546">
          <cell r="A2546" t="str">
            <v>118006</v>
          </cell>
          <cell r="B2546" t="str">
            <v>REPAROS EM REBOCO - ARGAMASSA DE CAL E AREIA 1:2</v>
          </cell>
          <cell r="C2546" t="str">
            <v>M2</v>
          </cell>
          <cell r="D2546">
            <v>4.4800000000000004</v>
          </cell>
        </row>
        <row r="2547">
          <cell r="A2547" t="str">
            <v>120000</v>
          </cell>
          <cell r="B2547" t="str">
            <v>FORROS</v>
          </cell>
          <cell r="D2547" t="str">
            <v xml:space="preserve"> R$-   </v>
          </cell>
        </row>
        <row r="2548">
          <cell r="A2548" t="str">
            <v>120100</v>
          </cell>
          <cell r="B2548" t="str">
            <v>FORROS FALSOS</v>
          </cell>
          <cell r="D2548" t="str">
            <v xml:space="preserve"> R$-   </v>
          </cell>
        </row>
        <row r="2549">
          <cell r="A2549" t="str">
            <v>120101</v>
          </cell>
          <cell r="B2549" t="str">
            <v>ESTUQUE COMUM - ESTRUTURADO C/TELA"DEPLOYEE"E ENTARUGAMENTO DE PINHO</v>
          </cell>
          <cell r="C2549" t="str">
            <v>M2</v>
          </cell>
          <cell r="D2549">
            <v>32.74</v>
          </cell>
        </row>
        <row r="2550">
          <cell r="A2550" t="str">
            <v>120105</v>
          </cell>
          <cell r="B2550" t="str">
            <v>FORRO DE TABUAS DE MADEIRA MACICA C/ENTARUG.DE PINHO - CEDRO 10X1CM</v>
          </cell>
          <cell r="C2550" t="str">
            <v>M2</v>
          </cell>
          <cell r="D2550">
            <v>25.47</v>
          </cell>
        </row>
        <row r="2551">
          <cell r="A2551" t="str">
            <v>120106</v>
          </cell>
          <cell r="B2551" t="str">
            <v>FORRO DE TABUAS DE MADEIRA MACICA C/ENTARUG.DE PINHO - PEROBA 10X1CM</v>
          </cell>
          <cell r="C2551" t="str">
            <v>M2</v>
          </cell>
          <cell r="D2551">
            <v>32.92</v>
          </cell>
        </row>
        <row r="2552">
          <cell r="A2552" t="str">
            <v>120127</v>
          </cell>
          <cell r="B2552" t="str">
            <v>FORRO DE CHAPAS DE FIB.DE MADEIRA - ISOLANTE TERMICO,60X60X1,2CM</v>
          </cell>
          <cell r="C2552" t="str">
            <v>M2</v>
          </cell>
          <cell r="D2552">
            <v>25.49</v>
          </cell>
        </row>
        <row r="2553">
          <cell r="A2553" t="str">
            <v>120129</v>
          </cell>
          <cell r="B2553" t="str">
            <v>FORRO DE CHAPAS DE FIB.DE MADEIRA - ISOL.TERMO-ACUSTICO,60X60X1,9CM</v>
          </cell>
          <cell r="C2553" t="str">
            <v>M2</v>
          </cell>
          <cell r="D2553">
            <v>35.85</v>
          </cell>
        </row>
        <row r="2554">
          <cell r="A2554" t="str">
            <v>120140</v>
          </cell>
          <cell r="B2554" t="str">
            <v>FORRO DE GESSO ATIRANTADO - LISO,60X60X1,25CM</v>
          </cell>
          <cell r="C2554" t="str">
            <v>M2</v>
          </cell>
          <cell r="D2554">
            <v>13.67</v>
          </cell>
        </row>
        <row r="2555">
          <cell r="A2555" t="str">
            <v>120145</v>
          </cell>
          <cell r="B2555" t="str">
            <v>FORRO EM REGUA DE PVC 100MM-INCL.PERFIS DE FIX. E ACABAMENTO</v>
          </cell>
          <cell r="C2555" t="str">
            <v>M2</v>
          </cell>
          <cell r="D2555">
            <v>25.28</v>
          </cell>
        </row>
        <row r="2556">
          <cell r="A2556" t="str">
            <v>125000</v>
          </cell>
          <cell r="B2556" t="str">
            <v>DEMOLICOES</v>
          </cell>
          <cell r="D2556" t="str">
            <v xml:space="preserve"> R$-   </v>
          </cell>
        </row>
        <row r="2557">
          <cell r="A2557" t="str">
            <v>125001</v>
          </cell>
          <cell r="B2557" t="str">
            <v>DEMOLICAO DE ESTUQUE COMUM,EXCLUSIVE ENTARUGAMENTO</v>
          </cell>
          <cell r="C2557" t="str">
            <v>M2</v>
          </cell>
          <cell r="D2557">
            <v>1.07</v>
          </cell>
        </row>
        <row r="2558">
          <cell r="A2558" t="str">
            <v>125002</v>
          </cell>
          <cell r="B2558" t="str">
            <v>DEMOLICAO DE FORRO DE TABUAS OU CHAPAS DE MADEIRA,EXCL.ENTARUGAMENTO</v>
          </cell>
          <cell r="C2558" t="str">
            <v>M2</v>
          </cell>
          <cell r="D2558">
            <v>1.07</v>
          </cell>
        </row>
        <row r="2559">
          <cell r="A2559" t="str">
            <v>125005</v>
          </cell>
          <cell r="B2559" t="str">
            <v>DEMOLICAO DE FORRO DE GESSO</v>
          </cell>
          <cell r="C2559" t="str">
            <v>M2</v>
          </cell>
          <cell r="D2559">
            <v>1.44</v>
          </cell>
        </row>
        <row r="2560">
          <cell r="A2560" t="str">
            <v>125020</v>
          </cell>
          <cell r="B2560" t="str">
            <v>DEMOLICAO DE ENTARUGAMENTO DE FORRO</v>
          </cell>
          <cell r="C2560" t="str">
            <v>M2</v>
          </cell>
          <cell r="D2560">
            <v>1.44</v>
          </cell>
        </row>
        <row r="2561">
          <cell r="A2561" t="str">
            <v>126000</v>
          </cell>
          <cell r="B2561" t="str">
            <v>RETIRADAS</v>
          </cell>
          <cell r="D2561" t="str">
            <v xml:space="preserve"> R$-   </v>
          </cell>
        </row>
        <row r="2562">
          <cell r="A2562" t="str">
            <v>126001</v>
          </cell>
          <cell r="B2562" t="str">
            <v>RETIRADA DE FORRO DE TABUAS OU CHAPAS EM GERAL - PREGADAS</v>
          </cell>
          <cell r="C2562" t="str">
            <v>M2</v>
          </cell>
          <cell r="D2562">
            <v>2.4</v>
          </cell>
        </row>
        <row r="2563">
          <cell r="A2563" t="str">
            <v>126002</v>
          </cell>
          <cell r="B2563" t="str">
            <v>RETIRADA DE FORRO DE CHAPAS EM GERAL - APOIADAS</v>
          </cell>
          <cell r="C2563" t="str">
            <v>M2</v>
          </cell>
          <cell r="D2563">
            <v>1.19</v>
          </cell>
        </row>
        <row r="2564">
          <cell r="A2564" t="str">
            <v>126020</v>
          </cell>
          <cell r="B2564" t="str">
            <v>RETIRADA DE ENTARUGAMENTO DE FORRO</v>
          </cell>
          <cell r="C2564" t="str">
            <v>M2</v>
          </cell>
          <cell r="D2564">
            <v>3.2</v>
          </cell>
        </row>
        <row r="2565">
          <cell r="A2565" t="str">
            <v>126030</v>
          </cell>
          <cell r="B2565" t="str">
            <v>RETIRADA DE FORRO EM REGUAS DE PVC - 100MM - INCL.PERFIS</v>
          </cell>
          <cell r="C2565" t="str">
            <v>M2</v>
          </cell>
          <cell r="D2565">
            <v>1.99</v>
          </cell>
        </row>
        <row r="2566">
          <cell r="A2566" t="str">
            <v>127000</v>
          </cell>
          <cell r="B2566" t="str">
            <v>RECOLOCACOES</v>
          </cell>
          <cell r="D2566" t="str">
            <v xml:space="preserve"> R$-   </v>
          </cell>
        </row>
        <row r="2567">
          <cell r="A2567" t="str">
            <v>127001</v>
          </cell>
          <cell r="B2567" t="str">
            <v>RECOLOCACAO DE FORRO DE TABUAS OU CHAPAS EM GERAL - PREGADAS</v>
          </cell>
          <cell r="C2567" t="str">
            <v>M2</v>
          </cell>
          <cell r="D2567">
            <v>2.5</v>
          </cell>
        </row>
        <row r="2568">
          <cell r="A2568" t="str">
            <v>127002</v>
          </cell>
          <cell r="B2568" t="str">
            <v>RECOLOCACAO DE FORRO DE CHAPAS EM GERAL - APOIADAS</v>
          </cell>
          <cell r="C2568" t="str">
            <v>M2</v>
          </cell>
          <cell r="D2568">
            <v>1.19</v>
          </cell>
        </row>
        <row r="2569">
          <cell r="A2569" t="str">
            <v>127020</v>
          </cell>
          <cell r="B2569" t="str">
            <v>RECOLOCACAO DE ENTARUGAMENTO DE FORRO</v>
          </cell>
          <cell r="C2569" t="str">
            <v>M2</v>
          </cell>
          <cell r="D2569">
            <v>6.75</v>
          </cell>
        </row>
        <row r="2570">
          <cell r="A2570" t="str">
            <v>127030</v>
          </cell>
          <cell r="B2570" t="str">
            <v>RECOLOCACAO DE FORROS EM REGUA DE PVC - 100MM - INCL.PERFIS</v>
          </cell>
          <cell r="C2570" t="str">
            <v>M2</v>
          </cell>
          <cell r="D2570">
            <v>1.99</v>
          </cell>
        </row>
        <row r="2571">
          <cell r="A2571" t="str">
            <v>128000</v>
          </cell>
          <cell r="B2571" t="str">
            <v>SERVICOS PARCIAIS</v>
          </cell>
          <cell r="D2571" t="str">
            <v xml:space="preserve"> R$-   </v>
          </cell>
        </row>
        <row r="2572">
          <cell r="A2572" t="str">
            <v>128001</v>
          </cell>
          <cell r="B2572" t="str">
            <v>REPAROS EM ESTUQUE COMUM,EXCLUSIVE ENTARUGAMENTO</v>
          </cell>
          <cell r="C2572" t="str">
            <v>M2</v>
          </cell>
          <cell r="D2572">
            <v>19.600000000000001</v>
          </cell>
        </row>
        <row r="2573">
          <cell r="A2573" t="str">
            <v>128005</v>
          </cell>
          <cell r="B2573" t="str">
            <v>TABUAS DE MADEIRA MACICA PARA FORRO - CEDRO,10X1CM</v>
          </cell>
          <cell r="C2573" t="str">
            <v>M2</v>
          </cell>
          <cell r="D2573">
            <v>12.35</v>
          </cell>
        </row>
        <row r="2574">
          <cell r="A2574" t="str">
            <v>128006</v>
          </cell>
          <cell r="B2574" t="str">
            <v>TABUAS DE MADEIRA MACICA PARA FORRO - PEROBA,10X1CM</v>
          </cell>
          <cell r="C2574" t="str">
            <v>M2</v>
          </cell>
          <cell r="D2574">
            <v>12.35</v>
          </cell>
        </row>
        <row r="2575">
          <cell r="A2575" t="str">
            <v>128020</v>
          </cell>
          <cell r="B2575" t="str">
            <v>REPREGAMENTO DE FORRO DE TABUAS OU CHAPAS EM GERAL</v>
          </cell>
          <cell r="C2575" t="str">
            <v>M2</v>
          </cell>
          <cell r="D2575">
            <v>0.92</v>
          </cell>
        </row>
        <row r="2576">
          <cell r="A2576" t="str">
            <v>130000</v>
          </cell>
          <cell r="B2576" t="str">
            <v>PISOS</v>
          </cell>
          <cell r="D2576" t="str">
            <v xml:space="preserve"> R$-   </v>
          </cell>
        </row>
        <row r="2577">
          <cell r="A2577" t="str">
            <v>130100</v>
          </cell>
          <cell r="B2577" t="str">
            <v>LASTROS E ENCHIMENTOS</v>
          </cell>
          <cell r="D2577" t="str">
            <v xml:space="preserve"> R$-   </v>
          </cell>
        </row>
        <row r="2578">
          <cell r="A2578" t="str">
            <v>130101</v>
          </cell>
          <cell r="B2578" t="str">
            <v>ENCHIMENTO COM TIJOLOS CERAMICOS FURADOS</v>
          </cell>
          <cell r="C2578" t="str">
            <v>M3</v>
          </cell>
          <cell r="D2578">
            <v>63.99</v>
          </cell>
        </row>
        <row r="2579">
          <cell r="A2579" t="str">
            <v>130102</v>
          </cell>
          <cell r="B2579" t="str">
            <v>ENCHIMENTO COM ARGILA EXPANDIDA</v>
          </cell>
          <cell r="C2579" t="str">
            <v>M3</v>
          </cell>
          <cell r="D2579">
            <v>76.97</v>
          </cell>
        </row>
        <row r="2580">
          <cell r="A2580" t="str">
            <v>130110</v>
          </cell>
          <cell r="B2580" t="str">
            <v>LASTRO DE BRITA</v>
          </cell>
          <cell r="C2580" t="str">
            <v>M3</v>
          </cell>
          <cell r="D2580">
            <v>35.47</v>
          </cell>
        </row>
        <row r="2581">
          <cell r="A2581" t="str">
            <v>130114</v>
          </cell>
          <cell r="B2581" t="str">
            <v>LASTRO DE CONCRETO - 150KG CIM/M3</v>
          </cell>
          <cell r="C2581" t="str">
            <v>M3</v>
          </cell>
          <cell r="D2581">
            <v>162.74</v>
          </cell>
        </row>
        <row r="2582">
          <cell r="A2582" t="str">
            <v>130115</v>
          </cell>
          <cell r="B2582" t="str">
            <v>LASTRO DE CONCRETO - 200KG CIM/M3</v>
          </cell>
          <cell r="C2582" t="str">
            <v>M3</v>
          </cell>
          <cell r="D2582">
            <v>172.74</v>
          </cell>
        </row>
        <row r="2583">
          <cell r="A2583" t="str">
            <v>130117</v>
          </cell>
          <cell r="B2583" t="str">
            <v>LASTRO DE CONCRETO,COM HIDROFUGO - 150KG CIM/M3</v>
          </cell>
          <cell r="C2583" t="str">
            <v>M3</v>
          </cell>
          <cell r="D2583">
            <v>170.03</v>
          </cell>
        </row>
        <row r="2584">
          <cell r="A2584" t="str">
            <v>130118</v>
          </cell>
          <cell r="B2584" t="str">
            <v>LASTRO DE CONCRETO,COM HIDROFUGO - 200KG CIM/M3</v>
          </cell>
          <cell r="C2584" t="str">
            <v>M3</v>
          </cell>
          <cell r="D2584">
            <v>182.46</v>
          </cell>
        </row>
        <row r="2585">
          <cell r="A2585" t="str">
            <v>130200</v>
          </cell>
          <cell r="B2585" t="str">
            <v>REVESTIMENTOS DE PISO</v>
          </cell>
          <cell r="D2585" t="str">
            <v xml:space="preserve"> R$-   </v>
          </cell>
        </row>
        <row r="2586">
          <cell r="A2586" t="str">
            <v>130201</v>
          </cell>
          <cell r="B2586" t="str">
            <v>CIMENTADO COMUM,DESEMPENADO - 20MM DE ESPESSURA</v>
          </cell>
          <cell r="C2586" t="str">
            <v>M2</v>
          </cell>
          <cell r="D2586">
            <v>9.5</v>
          </cell>
        </row>
        <row r="2587">
          <cell r="A2587" t="str">
            <v>130202</v>
          </cell>
          <cell r="B2587" t="str">
            <v>CIMENTADO COMUM,DESEMPENADO E ALISADO - 20MM DE ESPESSURA</v>
          </cell>
          <cell r="C2587" t="str">
            <v>M2</v>
          </cell>
          <cell r="D2587">
            <v>10.23</v>
          </cell>
        </row>
        <row r="2588">
          <cell r="A2588" t="str">
            <v>130203</v>
          </cell>
          <cell r="B2588" t="str">
            <v>CIMENTADO COM CORANTE,DESEMPENADO E ALISADO - 20MM DE ESPESSURA</v>
          </cell>
          <cell r="C2588" t="str">
            <v>M2</v>
          </cell>
          <cell r="D2588">
            <v>10.91</v>
          </cell>
        </row>
        <row r="2589">
          <cell r="A2589" t="str">
            <v>130205</v>
          </cell>
          <cell r="B2589" t="str">
            <v>GRANILITE - 8MM DE ESPESSURA</v>
          </cell>
          <cell r="C2589" t="str">
            <v>M2</v>
          </cell>
          <cell r="D2589">
            <v>24.83</v>
          </cell>
        </row>
        <row r="2590">
          <cell r="A2590" t="str">
            <v>130207</v>
          </cell>
          <cell r="B2590" t="str">
            <v>ARGAMASSA DE ALTA RESISTENCIA,TIPO LEVE - 8MM DE ESPESSURA</v>
          </cell>
          <cell r="C2590" t="str">
            <v>M2</v>
          </cell>
          <cell r="D2590">
            <v>33.24</v>
          </cell>
        </row>
        <row r="2591">
          <cell r="A2591" t="str">
            <v>130208</v>
          </cell>
          <cell r="B2591" t="str">
            <v>ARGAMASSA DE ALTA RESISTENCIA,TIPO MEDIO - 12MM DE ESPESSURA</v>
          </cell>
          <cell r="C2591" t="str">
            <v>M2</v>
          </cell>
          <cell r="D2591">
            <v>29.24</v>
          </cell>
        </row>
        <row r="2592">
          <cell r="A2592" t="str">
            <v>130216</v>
          </cell>
          <cell r="B2592" t="str">
            <v>LAJOTAS DE TERRACOTA - VERMELHAS COMUNS,30X30CM</v>
          </cell>
          <cell r="C2592" t="str">
            <v>M2</v>
          </cell>
          <cell r="D2592">
            <v>20.2</v>
          </cell>
        </row>
        <row r="2593">
          <cell r="A2593" t="str">
            <v>130217</v>
          </cell>
          <cell r="B2593" t="str">
            <v>LAJOTAS DE TERRACOTA - VERMELHAS QUEIMADAS COM SAL OU ZARCAO,30X30CM</v>
          </cell>
          <cell r="C2593" t="str">
            <v>M2</v>
          </cell>
          <cell r="D2593">
            <v>21.77</v>
          </cell>
        </row>
        <row r="2594">
          <cell r="A2594" t="str">
            <v>130223</v>
          </cell>
          <cell r="B2594" t="str">
            <v>LADRILHOS DE SEMIGRES ESMALTADO - COLORIDOS 20X20CM</v>
          </cell>
          <cell r="C2594" t="str">
            <v>M2</v>
          </cell>
          <cell r="D2594">
            <v>22.01</v>
          </cell>
        </row>
        <row r="2595">
          <cell r="A2595" t="str">
            <v>130230</v>
          </cell>
          <cell r="B2595" t="str">
            <v>LADRILHOS DE GRES CERAMICO,TIPO ALTA RESISTENCIA - 24X11,5X1,3CM</v>
          </cell>
          <cell r="C2595" t="str">
            <v>M2</v>
          </cell>
          <cell r="D2595">
            <v>36.51</v>
          </cell>
        </row>
        <row r="2596">
          <cell r="A2596" t="str">
            <v>130235</v>
          </cell>
          <cell r="B2596" t="str">
            <v>LADRILHOS DE ARGILA REFRATARIA,TIPO ALTA RESISTENCIA - 29X14X1,3CM</v>
          </cell>
          <cell r="C2596" t="str">
            <v>M2</v>
          </cell>
          <cell r="D2596">
            <v>38.5</v>
          </cell>
        </row>
        <row r="2597">
          <cell r="A2597" t="str">
            <v>130236</v>
          </cell>
          <cell r="B2597" t="str">
            <v>LADRILHOS DE ARGILA REFRATARIA,TIPO ALTA RESISTENCIA - 29X14X1,7CM</v>
          </cell>
          <cell r="C2597" t="str">
            <v>M2</v>
          </cell>
          <cell r="D2597">
            <v>43.37</v>
          </cell>
        </row>
        <row r="2598">
          <cell r="A2598" t="str">
            <v>130245</v>
          </cell>
          <cell r="B2598" t="str">
            <v>PASTILHAS DE PORCELANA,ANTIDERRAPANTES - 3/4"</v>
          </cell>
          <cell r="C2598" t="str">
            <v>M2</v>
          </cell>
          <cell r="D2598">
            <v>45.24</v>
          </cell>
        </row>
        <row r="2599">
          <cell r="A2599" t="str">
            <v>130248</v>
          </cell>
          <cell r="B2599" t="str">
            <v>PASTILHAS DE VIDRO - 2X2CM</v>
          </cell>
          <cell r="C2599" t="str">
            <v>M2</v>
          </cell>
          <cell r="D2599">
            <v>89.64</v>
          </cell>
        </row>
        <row r="2600">
          <cell r="A2600" t="str">
            <v>130249</v>
          </cell>
          <cell r="B2600" t="str">
            <v>PASTILHAS DE VIDRO - 3X3CM</v>
          </cell>
          <cell r="C2600" t="str">
            <v>M2</v>
          </cell>
          <cell r="D2600">
            <v>111.06</v>
          </cell>
        </row>
        <row r="2601">
          <cell r="A2601" t="str">
            <v>130259</v>
          </cell>
          <cell r="B2601" t="str">
            <v>GRANITO POLIDO,FORRAS DE 20MM - PRETO TIJUCA</v>
          </cell>
          <cell r="C2601" t="str">
            <v>M2</v>
          </cell>
          <cell r="D2601">
            <v>142.47</v>
          </cell>
        </row>
        <row r="2602">
          <cell r="A2602" t="str">
            <v>130260</v>
          </cell>
          <cell r="B2602" t="str">
            <v>GRANITO POLIDO,FORRAS DE 20MM - VERDE UBATUBA OU OURO VELHO</v>
          </cell>
          <cell r="C2602" t="str">
            <v>M2</v>
          </cell>
          <cell r="D2602">
            <v>134.47</v>
          </cell>
        </row>
        <row r="2603">
          <cell r="A2603" t="str">
            <v>130261</v>
          </cell>
          <cell r="B2603" t="str">
            <v>CACOS DE MARMORE</v>
          </cell>
          <cell r="C2603" t="str">
            <v>M2</v>
          </cell>
          <cell r="D2603">
            <v>45.38</v>
          </cell>
        </row>
        <row r="2604">
          <cell r="A2604" t="str">
            <v>130262</v>
          </cell>
          <cell r="B2604" t="str">
            <v>MARMORE POLIDO,FORRAS DE 20MM - BRANCO ESPIRITO SANTO,TIPO A</v>
          </cell>
          <cell r="C2604" t="str">
            <v>M2</v>
          </cell>
          <cell r="D2604">
            <v>87.97</v>
          </cell>
        </row>
        <row r="2605">
          <cell r="A2605" t="str">
            <v>130263</v>
          </cell>
          <cell r="B2605" t="str">
            <v>MARMORE POLIDO,FORRAS DE 20MM - BRANCO NURIA PARANA</v>
          </cell>
          <cell r="C2605" t="str">
            <v>M2</v>
          </cell>
          <cell r="D2605">
            <v>285.47000000000003</v>
          </cell>
        </row>
        <row r="2606">
          <cell r="A2606" t="str">
            <v>130264</v>
          </cell>
          <cell r="B2606" t="str">
            <v>MARMORE POLIDO,FORRAS DE 20MM - TRAVERTINO NACIONAL</v>
          </cell>
          <cell r="C2606" t="str">
            <v>M2</v>
          </cell>
          <cell r="D2606">
            <v>130.47</v>
          </cell>
        </row>
        <row r="2607">
          <cell r="A2607" t="str">
            <v>130265</v>
          </cell>
          <cell r="B2607" t="str">
            <v>TACOS DE MADEIRA 21X7CM,ASSENTES COM ARGAMASSA - PEROBA</v>
          </cell>
          <cell r="C2607" t="str">
            <v>M2</v>
          </cell>
          <cell r="D2607">
            <v>34.880000000000003</v>
          </cell>
        </row>
        <row r="2608">
          <cell r="A2608" t="str">
            <v>130266</v>
          </cell>
          <cell r="B2608" t="str">
            <v>TACOS DE MADEIRA 21X7CM,ASSENTES COM COLA DE PVA - PEROBA</v>
          </cell>
          <cell r="C2608" t="str">
            <v>M2</v>
          </cell>
          <cell r="D2608">
            <v>45.93</v>
          </cell>
        </row>
        <row r="2609">
          <cell r="A2609" t="str">
            <v>130272</v>
          </cell>
          <cell r="B2609" t="str">
            <v>SOALHO DE MADEIRA 10X2CM,ASSENTE SOBRE LASTRO OU LAJE - PEROBA</v>
          </cell>
          <cell r="C2609" t="str">
            <v>M2</v>
          </cell>
          <cell r="D2609">
            <v>50.67</v>
          </cell>
        </row>
        <row r="2610">
          <cell r="A2610" t="str">
            <v>130273</v>
          </cell>
          <cell r="B2610" t="str">
            <v>SOALHO DE MADEIRA 20X2CM,ASSENTE SOBRE LASTRO OU LAJE - PEROBA</v>
          </cell>
          <cell r="C2610" t="str">
            <v>M2</v>
          </cell>
          <cell r="D2610">
            <v>50.67</v>
          </cell>
        </row>
        <row r="2611">
          <cell r="A2611" t="str">
            <v>130274</v>
          </cell>
          <cell r="B2611" t="str">
            <v>SOALHO DE MADEIRA 10X2CM,ASSENTE SOBRE VIGAMENTO - PEROBA</v>
          </cell>
          <cell r="C2611" t="str">
            <v>M2</v>
          </cell>
          <cell r="D2611">
            <v>50.96</v>
          </cell>
        </row>
        <row r="2612">
          <cell r="A2612" t="str">
            <v>130275</v>
          </cell>
          <cell r="B2612" t="str">
            <v>SOALHO DE MADEIRA 20X2CM,ASSENTE SOBRE VIGAMENTO - PEROBA</v>
          </cell>
          <cell r="C2612" t="str">
            <v>M2</v>
          </cell>
          <cell r="D2612">
            <v>50.96</v>
          </cell>
        </row>
        <row r="2613">
          <cell r="A2613" t="str">
            <v>130281</v>
          </cell>
          <cell r="B2613" t="str">
            <v>CHAPAS DE FIBRO-VINIL 30X30CM - E=2MM C/ ARG. DE REGUL. DA BASE</v>
          </cell>
          <cell r="C2613" t="str">
            <v>M2</v>
          </cell>
          <cell r="D2613">
            <v>26.97</v>
          </cell>
        </row>
        <row r="2614">
          <cell r="A2614" t="str">
            <v>130282</v>
          </cell>
          <cell r="B2614" t="str">
            <v>CHAPAS DE FIBRO-VINIL 30X30CM - E=3MM C/ ARG. REGUL. DA BASE</v>
          </cell>
          <cell r="C2614" t="str">
            <v>M2</v>
          </cell>
          <cell r="D2614">
            <v>30.88</v>
          </cell>
        </row>
        <row r="2615">
          <cell r="A2615" t="str">
            <v>130285</v>
          </cell>
          <cell r="B2615" t="str">
            <v>CHAPAS DE FIBRO-VINIL 30X30CM - E=2MM (EXCL ARG REGULARIZ BASE)</v>
          </cell>
          <cell r="C2615" t="str">
            <v>M2</v>
          </cell>
          <cell r="D2615">
            <v>21.2</v>
          </cell>
        </row>
        <row r="2616">
          <cell r="A2616" t="str">
            <v>130286</v>
          </cell>
          <cell r="B2616" t="str">
            <v>CHAPAS DE FIBRO-VINIL 30X30CM E=3MM  (EXCL ARG REGULARIZ BASE)</v>
          </cell>
          <cell r="C2616" t="str">
            <v>M2</v>
          </cell>
          <cell r="D2616">
            <v>23.75</v>
          </cell>
        </row>
        <row r="2617">
          <cell r="A2617" t="str">
            <v>130290</v>
          </cell>
          <cell r="B2617" t="str">
            <v>CHAPAS DE BORRACHA SINT.ASSENTES C/COLA,E=4 A 5MM - LISAS</v>
          </cell>
          <cell r="C2617" t="str">
            <v>M2</v>
          </cell>
          <cell r="D2617">
            <v>46.89</v>
          </cell>
        </row>
        <row r="2618">
          <cell r="A2618" t="str">
            <v>130291</v>
          </cell>
          <cell r="B2618" t="str">
            <v>CHAPAS DE BORRACHA SINT.ASSENTES C/COLA,E=4 A 5MM - COM RELEVO</v>
          </cell>
          <cell r="C2618" t="str">
            <v>M2</v>
          </cell>
          <cell r="D2618">
            <v>46.89</v>
          </cell>
        </row>
        <row r="2619">
          <cell r="A2619" t="str">
            <v>130292</v>
          </cell>
          <cell r="B2619" t="str">
            <v>CHAPAS DE BORRACHA SINT.ASSENTES C/ARGAMASSA,E=8 A 10MM - LISAS</v>
          </cell>
          <cell r="C2619" t="str">
            <v>M2</v>
          </cell>
          <cell r="D2619">
            <v>80.03</v>
          </cell>
        </row>
        <row r="2620">
          <cell r="A2620" t="str">
            <v>130293</v>
          </cell>
          <cell r="B2620" t="str">
            <v>CHAPAS DE BORRACHA SINT.ASSENTES C/ARGAMASSA,E=8 A 10MM - COM RELEVO</v>
          </cell>
          <cell r="C2620" t="str">
            <v>M2</v>
          </cell>
          <cell r="D2620">
            <v>80.03</v>
          </cell>
        </row>
        <row r="2621">
          <cell r="A2621" t="str">
            <v>130295</v>
          </cell>
          <cell r="B2621" t="str">
            <v>MANTA DE FIBRA TEXTIL DE NAILON - 4 A 5MM DE ESPESSURA</v>
          </cell>
          <cell r="C2621" t="str">
            <v>M2</v>
          </cell>
          <cell r="D2621">
            <v>19.13</v>
          </cell>
        </row>
        <row r="2622">
          <cell r="A2622" t="str">
            <v>130300</v>
          </cell>
          <cell r="B2622" t="str">
            <v>ARREMATES DE PISO E ESCADAS</v>
          </cell>
          <cell r="D2622" t="str">
            <v xml:space="preserve"> R$-   </v>
          </cell>
        </row>
        <row r="2623">
          <cell r="A2623" t="str">
            <v>130301</v>
          </cell>
          <cell r="B2623" t="str">
            <v>RODAPE DE ARGAMASSA DE CIMENTO E AREIA 1:3 - 7CM</v>
          </cell>
          <cell r="C2623" t="str">
            <v>M</v>
          </cell>
          <cell r="D2623">
            <v>4.47</v>
          </cell>
        </row>
        <row r="2624">
          <cell r="A2624" t="str">
            <v>130302</v>
          </cell>
          <cell r="B2624" t="str">
            <v>RODAPE DE ARGAMASSA DE CIMENTO E AREIA 1:3 - 10CM</v>
          </cell>
          <cell r="C2624" t="str">
            <v>M</v>
          </cell>
          <cell r="D2624">
            <v>4.55</v>
          </cell>
        </row>
        <row r="2625">
          <cell r="A2625" t="str">
            <v>130304</v>
          </cell>
          <cell r="B2625" t="str">
            <v>RODAPE DE GRANILITE - 10CM</v>
          </cell>
          <cell r="C2625" t="str">
            <v>M</v>
          </cell>
          <cell r="D2625">
            <v>10.51</v>
          </cell>
        </row>
        <row r="2626">
          <cell r="A2626" t="str">
            <v>130305</v>
          </cell>
          <cell r="B2626" t="str">
            <v>RODAPE DE GRANILITE - MEIA CANA,10CM</v>
          </cell>
          <cell r="C2626" t="str">
            <v>M</v>
          </cell>
          <cell r="D2626">
            <v>12.01</v>
          </cell>
        </row>
        <row r="2627">
          <cell r="A2627" t="str">
            <v>130306</v>
          </cell>
          <cell r="B2627" t="str">
            <v>RODAPE DE ARGAMASSA DE ALTA RESISTENCIA - 10CM</v>
          </cell>
          <cell r="C2627" t="str">
            <v>M</v>
          </cell>
          <cell r="D2627">
            <v>11.01</v>
          </cell>
        </row>
        <row r="2628">
          <cell r="A2628" t="str">
            <v>130307</v>
          </cell>
          <cell r="B2628" t="str">
            <v>RODAPE DE ARGAMASSA DE ALTA RESISTENCIA - MEIA CANA,10CM</v>
          </cell>
          <cell r="C2628" t="str">
            <v>M</v>
          </cell>
          <cell r="D2628">
            <v>11.01</v>
          </cell>
        </row>
        <row r="2629">
          <cell r="A2629" t="str">
            <v>130310</v>
          </cell>
          <cell r="B2629" t="str">
            <v>RODAPE DE GRES CERAMICO, TIPO ALTA RESISTENCIA 10CM</v>
          </cell>
          <cell r="C2629" t="str">
            <v>M</v>
          </cell>
          <cell r="D2629">
            <v>7.86</v>
          </cell>
        </row>
        <row r="2630">
          <cell r="A2630" t="str">
            <v>130320</v>
          </cell>
          <cell r="B2630" t="str">
            <v>RODAPE DE GRANITO POLIDO - PRETO TIJUCA,10CM</v>
          </cell>
          <cell r="C2630" t="str">
            <v>M</v>
          </cell>
          <cell r="D2630">
            <v>37.119999999999997</v>
          </cell>
        </row>
        <row r="2631">
          <cell r="A2631" t="str">
            <v>130321</v>
          </cell>
          <cell r="B2631" t="str">
            <v>RODAPE DE GRANITO POLIDO - VERDE UBATUBA OU OURO VELHO,10CM</v>
          </cell>
          <cell r="C2631" t="str">
            <v>M</v>
          </cell>
          <cell r="D2631">
            <v>34.119999999999997</v>
          </cell>
        </row>
        <row r="2632">
          <cell r="A2632" t="str">
            <v>130322</v>
          </cell>
          <cell r="B2632" t="str">
            <v>RODAPE DE MARMORE POLIDO - BRANCO ESPIRITO SANTO,TIPO A,10CM</v>
          </cell>
          <cell r="C2632" t="str">
            <v>M</v>
          </cell>
          <cell r="D2632">
            <v>26.62</v>
          </cell>
        </row>
        <row r="2633">
          <cell r="A2633" t="str">
            <v>130323</v>
          </cell>
          <cell r="B2633" t="str">
            <v>RODAPE DE MARMORE POLIDO - BRANCO NURIA PARANA,10CM</v>
          </cell>
          <cell r="C2633" t="str">
            <v>M</v>
          </cell>
          <cell r="D2633">
            <v>60.62</v>
          </cell>
        </row>
        <row r="2634">
          <cell r="A2634" t="str">
            <v>130324</v>
          </cell>
          <cell r="B2634" t="str">
            <v>RODAPE DE MARMORE POLIDO - TRAVERTINO NACIONAL,10CM</v>
          </cell>
          <cell r="C2634" t="str">
            <v>M</v>
          </cell>
          <cell r="D2634">
            <v>34.619999999999997</v>
          </cell>
        </row>
        <row r="2635">
          <cell r="A2635" t="str">
            <v>130326</v>
          </cell>
          <cell r="B2635" t="str">
            <v>RODAPE DE MADEIRA,INCLUSIVE CORDAO - PEROBA,7CM</v>
          </cell>
          <cell r="C2635" t="str">
            <v>M</v>
          </cell>
          <cell r="D2635">
            <v>5.55</v>
          </cell>
        </row>
        <row r="2636">
          <cell r="A2636" t="str">
            <v>130329</v>
          </cell>
          <cell r="B2636" t="str">
            <v>RODAPE DE ALUMINIO ANODIZADO - 7CM</v>
          </cell>
          <cell r="C2636" t="str">
            <v>M</v>
          </cell>
          <cell r="D2636">
            <v>8.32</v>
          </cell>
        </row>
        <row r="2637">
          <cell r="A2637" t="str">
            <v>130330</v>
          </cell>
          <cell r="B2637" t="str">
            <v>RODAPE DE FIBRO-VINIL - 5CM</v>
          </cell>
          <cell r="C2637" t="str">
            <v>M</v>
          </cell>
          <cell r="D2637">
            <v>5.57</v>
          </cell>
        </row>
        <row r="2638">
          <cell r="A2638" t="str">
            <v>130331</v>
          </cell>
          <cell r="B2638" t="str">
            <v>RODAPE DE FIBRO-VINIL - 7CM</v>
          </cell>
          <cell r="C2638" t="str">
            <v>M</v>
          </cell>
          <cell r="D2638">
            <v>7.36</v>
          </cell>
        </row>
        <row r="2639">
          <cell r="A2639" t="str">
            <v>130335</v>
          </cell>
          <cell r="B2639" t="str">
            <v>RODAPE DE BORRACHA SINTETICA - BOLEADO,5CM</v>
          </cell>
          <cell r="C2639" t="str">
            <v>M</v>
          </cell>
          <cell r="D2639">
            <v>10.67</v>
          </cell>
        </row>
        <row r="2640">
          <cell r="A2640" t="str">
            <v>130365</v>
          </cell>
          <cell r="B2640" t="str">
            <v>DEGRAUS DE ARGAMASSA DE CIMENTO E AREIA 1:3</v>
          </cell>
          <cell r="C2640" t="str">
            <v>M</v>
          </cell>
          <cell r="D2640">
            <v>10</v>
          </cell>
        </row>
        <row r="2641">
          <cell r="A2641" t="str">
            <v>130367</v>
          </cell>
          <cell r="B2641" t="str">
            <v>DEGRAUS DE GRANILITE</v>
          </cell>
          <cell r="C2641" t="str">
            <v>M</v>
          </cell>
          <cell r="D2641">
            <v>24.47</v>
          </cell>
        </row>
        <row r="2642">
          <cell r="A2642" t="str">
            <v>130369</v>
          </cell>
          <cell r="B2642" t="str">
            <v>DEGRAUS DE ARGAMASSA DE ALTA RESISTENCIA</v>
          </cell>
          <cell r="C2642" t="str">
            <v>M</v>
          </cell>
          <cell r="D2642">
            <v>28.1</v>
          </cell>
        </row>
        <row r="2643">
          <cell r="A2643" t="str">
            <v>130378</v>
          </cell>
          <cell r="B2643" t="str">
            <v>DEGRAUS DE GRANITO POLIDO - PRETO TIJUCA</v>
          </cell>
          <cell r="C2643" t="str">
            <v>M</v>
          </cell>
          <cell r="D2643">
            <v>100.31</v>
          </cell>
        </row>
        <row r="2644">
          <cell r="A2644" t="str">
            <v>130379</v>
          </cell>
          <cell r="B2644" t="str">
            <v>DEGRAUS DE GRANITO POLIDO - VERDE UBATUBA OU OURO VELHO</v>
          </cell>
          <cell r="C2644" t="str">
            <v>M</v>
          </cell>
          <cell r="D2644">
            <v>98.96</v>
          </cell>
        </row>
        <row r="2645">
          <cell r="A2645" t="str">
            <v>130380</v>
          </cell>
          <cell r="B2645" t="str">
            <v>DEGRAUS DE MARMORE POLIDO - BRANCO ESPIRITO SANTO,TIPO A</v>
          </cell>
          <cell r="C2645" t="str">
            <v>M</v>
          </cell>
          <cell r="D2645">
            <v>58.91</v>
          </cell>
        </row>
        <row r="2646">
          <cell r="A2646" t="str">
            <v>130381</v>
          </cell>
          <cell r="B2646" t="str">
            <v>DEGRAUS DE MARMORE POLIDO - BRANCO NURIA PARANA</v>
          </cell>
          <cell r="C2646" t="str">
            <v>M</v>
          </cell>
          <cell r="D2646">
            <v>287.73</v>
          </cell>
        </row>
        <row r="2647">
          <cell r="A2647" t="str">
            <v>130382</v>
          </cell>
          <cell r="B2647" t="str">
            <v>DEGRAUS DE MARMORE POLIDO - TRAVERTINO NACIONAL</v>
          </cell>
          <cell r="C2647" t="str">
            <v>M</v>
          </cell>
          <cell r="D2647">
            <v>98.43</v>
          </cell>
        </row>
        <row r="2648">
          <cell r="A2648" t="str">
            <v>130385</v>
          </cell>
          <cell r="B2648" t="str">
            <v>DEGRAUS DE CHAPAS DE FIBRO-VINIL - 2MM DE ESPESSURA</v>
          </cell>
          <cell r="C2648" t="str">
            <v>M</v>
          </cell>
          <cell r="D2648">
            <v>31.36</v>
          </cell>
        </row>
        <row r="2649">
          <cell r="A2649" t="str">
            <v>130387</v>
          </cell>
          <cell r="B2649" t="str">
            <v>DEGRAUS DE CHAPAS DE BORRACHA SINTETICA - 4 A 5MM DE ESPESSURA</v>
          </cell>
          <cell r="C2649" t="str">
            <v>M</v>
          </cell>
          <cell r="D2649">
            <v>23.55</v>
          </cell>
        </row>
        <row r="2650">
          <cell r="A2650" t="str">
            <v>130390</v>
          </cell>
          <cell r="B2650" t="str">
            <v>CORRIMAO DE ARGAMASSA DE CIMENTO E AREIA 1:3</v>
          </cell>
          <cell r="C2650" t="str">
            <v>M</v>
          </cell>
          <cell r="D2650">
            <v>4.62</v>
          </cell>
        </row>
        <row r="2651">
          <cell r="A2651" t="str">
            <v>130392</v>
          </cell>
          <cell r="B2651" t="str">
            <v>CORRIMAO DE GRANILITE</v>
          </cell>
          <cell r="C2651" t="str">
            <v>M</v>
          </cell>
          <cell r="D2651">
            <v>18.18</v>
          </cell>
        </row>
        <row r="2652">
          <cell r="A2652" t="str">
            <v>130394</v>
          </cell>
          <cell r="B2652" t="str">
            <v>FITA ANTIDERRAPANTE, FAIXA C/LARG.=5CM E ESP.=2MM, APLIC.EM DEGRAU</v>
          </cell>
          <cell r="C2652" t="str">
            <v>M</v>
          </cell>
          <cell r="D2652">
            <v>4.3899999999999997</v>
          </cell>
        </row>
        <row r="2653">
          <cell r="A2653" t="str">
            <v>135000</v>
          </cell>
          <cell r="B2653" t="str">
            <v>DEMOLICOES</v>
          </cell>
          <cell r="D2653" t="str">
            <v xml:space="preserve"> R$-   </v>
          </cell>
        </row>
        <row r="2654">
          <cell r="A2654" t="str">
            <v>135001</v>
          </cell>
          <cell r="B2654" t="str">
            <v>DEMOLICAO DE CONCRETO SIMPLES</v>
          </cell>
          <cell r="C2654" t="str">
            <v>M3</v>
          </cell>
          <cell r="D2654">
            <v>39.799999999999997</v>
          </cell>
        </row>
        <row r="2655">
          <cell r="A2655" t="str">
            <v>135005</v>
          </cell>
          <cell r="B2655" t="str">
            <v>DEMOLICAO DE ARGAMASSA,CERAMICA OU SIMILAR INCL.ARG.DE REGULARIZACAO</v>
          </cell>
          <cell r="C2655" t="str">
            <v>M2</v>
          </cell>
          <cell r="D2655">
            <v>2.15</v>
          </cell>
        </row>
        <row r="2656">
          <cell r="A2656" t="str">
            <v>135010</v>
          </cell>
          <cell r="B2656" t="str">
            <v>DEMOLICAO DE TACOS DE MADEIRA,INCLUSIVE ARGAMASSA DE ASSENTAMENTO</v>
          </cell>
          <cell r="C2656" t="str">
            <v>M2</v>
          </cell>
          <cell r="D2656">
            <v>1.44</v>
          </cell>
        </row>
        <row r="2657">
          <cell r="A2657" t="str">
            <v>135012</v>
          </cell>
          <cell r="B2657" t="str">
            <v>DEMOLICAO DE SOALHO DE MADEIRA,EXCLUSIVE VIGAMENTO</v>
          </cell>
          <cell r="C2657" t="str">
            <v>M2</v>
          </cell>
          <cell r="D2657">
            <v>1.1399999999999999</v>
          </cell>
        </row>
        <row r="2658">
          <cell r="A2658" t="str">
            <v>135014</v>
          </cell>
          <cell r="B2658" t="str">
            <v>DEMOLICAO DE SOALHO DE MADEIRA,INCLUSIVE VIGAMENTO</v>
          </cell>
          <cell r="C2658" t="str">
            <v>M2</v>
          </cell>
          <cell r="D2658">
            <v>2.5099999999999998</v>
          </cell>
        </row>
        <row r="2659">
          <cell r="A2659" t="str">
            <v>135020</v>
          </cell>
          <cell r="B2659" t="str">
            <v>DEMOLICAO DE FIBRO-VINIL OU BORRACHA SINT,INCL.ARG.DE REGULARIZACAO</v>
          </cell>
          <cell r="C2659" t="str">
            <v>M2</v>
          </cell>
          <cell r="D2659">
            <v>1.44</v>
          </cell>
        </row>
        <row r="2660">
          <cell r="A2660" t="str">
            <v>135030</v>
          </cell>
          <cell r="B2660" t="str">
            <v>DEMOLICAO DE RODAPES EM GERAL,INCLUSIVE ARGAMASSA DE ASSENTAMENTO</v>
          </cell>
          <cell r="C2660" t="str">
            <v>M</v>
          </cell>
          <cell r="D2660">
            <v>0.41</v>
          </cell>
        </row>
        <row r="2661">
          <cell r="A2661" t="str">
            <v>135040</v>
          </cell>
          <cell r="B2661" t="str">
            <v>DEMOLICAO DE DEGRAUS EM GERAL,INCLUSIVE ARGAMASSA DE ASSENTAMENTO</v>
          </cell>
          <cell r="C2661" t="str">
            <v>M</v>
          </cell>
          <cell r="D2661">
            <v>1.44</v>
          </cell>
        </row>
        <row r="2662">
          <cell r="A2662" t="str">
            <v>136000</v>
          </cell>
          <cell r="B2662" t="str">
            <v>RETIRADAS</v>
          </cell>
          <cell r="D2662" t="str">
            <v xml:space="preserve"> R$-   </v>
          </cell>
        </row>
        <row r="2663">
          <cell r="A2663" t="str">
            <v>136002</v>
          </cell>
          <cell r="B2663" t="str">
            <v>RETIRADA DE FORRAS DE PEDRAS NATURAIS - GRANITO OU MARMORE</v>
          </cell>
          <cell r="C2663" t="str">
            <v>M2</v>
          </cell>
          <cell r="D2663">
            <v>5.77</v>
          </cell>
        </row>
        <row r="2664">
          <cell r="A2664" t="str">
            <v>136010</v>
          </cell>
          <cell r="B2664" t="str">
            <v>RETIRADA DE TACOS DE MADEIRA</v>
          </cell>
          <cell r="C2664" t="str">
            <v>M2</v>
          </cell>
          <cell r="D2664">
            <v>2.15</v>
          </cell>
        </row>
        <row r="2665">
          <cell r="A2665" t="str">
            <v>136012</v>
          </cell>
          <cell r="B2665" t="str">
            <v>RETIRADA DE SOALHO DE MADEIRA,EXCLUSIVE VIGAMENTO</v>
          </cell>
          <cell r="C2665" t="str">
            <v>M2</v>
          </cell>
          <cell r="D2665">
            <v>2.79</v>
          </cell>
        </row>
        <row r="2666">
          <cell r="A2666" t="str">
            <v>136014</v>
          </cell>
          <cell r="B2666" t="str">
            <v>RETIRADA DE SOALHO DE MADEIRA,INCLUSIVE VIGAMENTO</v>
          </cell>
          <cell r="C2666" t="str">
            <v>M2</v>
          </cell>
          <cell r="D2666">
            <v>4.8</v>
          </cell>
        </row>
        <row r="2667">
          <cell r="A2667" t="str">
            <v>136020</v>
          </cell>
          <cell r="B2667" t="str">
            <v>RETIRADA DE FIBRO-VINIL</v>
          </cell>
          <cell r="C2667" t="str">
            <v>M2</v>
          </cell>
          <cell r="D2667">
            <v>2.65</v>
          </cell>
        </row>
        <row r="2668">
          <cell r="A2668" t="str">
            <v>136030</v>
          </cell>
          <cell r="B2668" t="str">
            <v>RETIRADA DE RODAPES DE MADEIRA,INCLUSIVE CORDAO</v>
          </cell>
          <cell r="C2668" t="str">
            <v>M</v>
          </cell>
          <cell r="D2668">
            <v>0.52</v>
          </cell>
        </row>
        <row r="2669">
          <cell r="A2669" t="str">
            <v>136035</v>
          </cell>
          <cell r="B2669" t="str">
            <v>RETIRADA DE RODAPES DE ALUMINIO</v>
          </cell>
          <cell r="C2669" t="str">
            <v>M</v>
          </cell>
          <cell r="D2669">
            <v>0.52</v>
          </cell>
        </row>
        <row r="2670">
          <cell r="A2670" t="str">
            <v>137000</v>
          </cell>
          <cell r="B2670" t="str">
            <v>RECOLOCACOES</v>
          </cell>
          <cell r="D2670" t="str">
            <v xml:space="preserve"> R$-   </v>
          </cell>
        </row>
        <row r="2671">
          <cell r="A2671" t="str">
            <v>137010</v>
          </cell>
          <cell r="B2671" t="str">
            <v>RECOLOCACAO DE TACOS DE MADEIRA</v>
          </cell>
          <cell r="C2671" t="str">
            <v>M2</v>
          </cell>
          <cell r="D2671">
            <v>8.6300000000000008</v>
          </cell>
        </row>
        <row r="2672">
          <cell r="A2672" t="str">
            <v>137012</v>
          </cell>
          <cell r="B2672" t="str">
            <v>RECOLOCACAO DE SOALHO DE MADEIRA,EXCLUSIVE VIGAMENTO</v>
          </cell>
          <cell r="C2672" t="str">
            <v>M2</v>
          </cell>
          <cell r="D2672">
            <v>2.2400000000000002</v>
          </cell>
        </row>
        <row r="2673">
          <cell r="A2673" t="str">
            <v>137014</v>
          </cell>
          <cell r="B2673" t="str">
            <v>RECOLOCACAO DE SOALHO DE MADEIRA,INCLUSIVE VIGAMENTO</v>
          </cell>
          <cell r="C2673" t="str">
            <v>M2</v>
          </cell>
          <cell r="D2673">
            <v>9.08</v>
          </cell>
        </row>
        <row r="2674">
          <cell r="A2674" t="str">
            <v>137020</v>
          </cell>
          <cell r="B2674" t="str">
            <v>RECOLOCACAO DE FIBRO-VINIL</v>
          </cell>
          <cell r="C2674" t="str">
            <v>M2</v>
          </cell>
          <cell r="D2674">
            <v>2.2799999999999998</v>
          </cell>
        </row>
        <row r="2675">
          <cell r="A2675" t="str">
            <v>137030</v>
          </cell>
          <cell r="B2675" t="str">
            <v>RECOLOCACAO DE RODAPES DE MADEIRA,INCLUSIVE CORDAO</v>
          </cell>
          <cell r="C2675" t="str">
            <v>M</v>
          </cell>
          <cell r="D2675">
            <v>2.08</v>
          </cell>
        </row>
        <row r="2676">
          <cell r="A2676" t="str">
            <v>137035</v>
          </cell>
          <cell r="B2676" t="str">
            <v>RECOLOCACAO DE RODAPES DE ALUMINIO</v>
          </cell>
          <cell r="C2676" t="str">
            <v>M</v>
          </cell>
          <cell r="D2676">
            <v>2.2200000000000002</v>
          </cell>
        </row>
        <row r="2677">
          <cell r="A2677" t="str">
            <v>138000</v>
          </cell>
          <cell r="B2677" t="str">
            <v>SERVICOS PARCIAIS</v>
          </cell>
          <cell r="D2677" t="str">
            <v xml:space="preserve"> R$-   </v>
          </cell>
        </row>
        <row r="2678">
          <cell r="A2678" t="str">
            <v>138010</v>
          </cell>
          <cell r="B2678" t="str">
            <v>COLAGEM DE TACOS SOLTOS - COM FORNECIMENTO DE TACOS</v>
          </cell>
          <cell r="C2678" t="str">
            <v>M2</v>
          </cell>
          <cell r="D2678">
            <v>43.66</v>
          </cell>
        </row>
        <row r="2679">
          <cell r="A2679" t="str">
            <v>138011</v>
          </cell>
          <cell r="B2679" t="str">
            <v>COLAGEM DE TACOS SOLTOS - SEM FORNECIMENTO DE TACOS</v>
          </cell>
          <cell r="C2679" t="str">
            <v>M2</v>
          </cell>
          <cell r="D2679">
            <v>17.41</v>
          </cell>
        </row>
        <row r="2680">
          <cell r="A2680" t="str">
            <v>138012</v>
          </cell>
          <cell r="B2680" t="str">
            <v>REPREGAMENTO DE SOALHO DE MADEIRA</v>
          </cell>
          <cell r="C2680" t="str">
            <v>M2</v>
          </cell>
          <cell r="D2680">
            <v>0.92</v>
          </cell>
        </row>
        <row r="2681">
          <cell r="A2681" t="str">
            <v>138013</v>
          </cell>
          <cell r="B2681" t="str">
            <v>TABUAS DE MADEIRA MACICA,PARA SOALHO - PEROBA,10X2CM</v>
          </cell>
          <cell r="C2681" t="str">
            <v>M2</v>
          </cell>
          <cell r="D2681">
            <v>30.38</v>
          </cell>
        </row>
        <row r="2682">
          <cell r="A2682" t="str">
            <v>138014</v>
          </cell>
          <cell r="B2682" t="str">
            <v>TABUAS DE MADEIRA MACICA,PARA SOALHO - PEROBA,20X2CM</v>
          </cell>
          <cell r="C2682" t="str">
            <v>M2</v>
          </cell>
          <cell r="D2682">
            <v>30.38</v>
          </cell>
        </row>
        <row r="2683">
          <cell r="A2683" t="str">
            <v>138031</v>
          </cell>
          <cell r="B2683" t="str">
            <v>CORDAO DE PEROBA PARA RODAPE</v>
          </cell>
          <cell r="C2683" t="str">
            <v>M</v>
          </cell>
          <cell r="D2683">
            <v>0.99</v>
          </cell>
        </row>
        <row r="2684">
          <cell r="A2684" t="str">
            <v>138041</v>
          </cell>
          <cell r="B2684" t="str">
            <v>TESTEIRA DE BORRACHA SINTETICA PARA DEGRAUS</v>
          </cell>
          <cell r="C2684" t="str">
            <v>M</v>
          </cell>
          <cell r="D2684">
            <v>6.3</v>
          </cell>
        </row>
        <row r="2685">
          <cell r="A2685" t="str">
            <v>138061</v>
          </cell>
          <cell r="B2685" t="str">
            <v>POLIMENTO DE PISO DE GRANILITE OU ARGAMASSA DE ALTA RESISTENCIA</v>
          </cell>
          <cell r="C2685" t="str">
            <v>M2</v>
          </cell>
          <cell r="D2685">
            <v>12</v>
          </cell>
        </row>
        <row r="2686">
          <cell r="A2686" t="str">
            <v>138062</v>
          </cell>
          <cell r="B2686" t="str">
            <v>POLIMENTO DE PISO DE MARMORE BRANCO</v>
          </cell>
          <cell r="C2686" t="str">
            <v>M2</v>
          </cell>
          <cell r="D2686">
            <v>25</v>
          </cell>
        </row>
        <row r="2687">
          <cell r="A2687" t="str">
            <v>140000</v>
          </cell>
          <cell r="B2687" t="str">
            <v>VIDROS</v>
          </cell>
          <cell r="D2687" t="str">
            <v xml:space="preserve"> R$-   </v>
          </cell>
        </row>
        <row r="2688">
          <cell r="A2688" t="str">
            <v>140100</v>
          </cell>
          <cell r="B2688" t="str">
            <v>VIDROS ENCAIXILHADOS E ESPELHOS</v>
          </cell>
          <cell r="D2688" t="str">
            <v xml:space="preserve"> R$-   </v>
          </cell>
        </row>
        <row r="2689">
          <cell r="A2689" t="str">
            <v>140102</v>
          </cell>
          <cell r="B2689" t="str">
            <v>VIDRO LISO COMUM,TRANSPARENTE INCOLOR - ESPESSURA 3MM</v>
          </cell>
          <cell r="C2689" t="str">
            <v>M2</v>
          </cell>
          <cell r="D2689">
            <v>31.44</v>
          </cell>
        </row>
        <row r="2690">
          <cell r="A2690" t="str">
            <v>140103</v>
          </cell>
          <cell r="B2690" t="str">
            <v>VIDRO LISO COMUM,TRANSPARENTE INCOLOR - ESPESSURA 4MM</v>
          </cell>
          <cell r="C2690" t="str">
            <v>M2</v>
          </cell>
          <cell r="D2690">
            <v>38.65</v>
          </cell>
        </row>
        <row r="2691">
          <cell r="A2691" t="str">
            <v>140104</v>
          </cell>
          <cell r="B2691" t="str">
            <v>VIDRO LISO COMUM,TRANSPARENTE INCOLOR - ESPESSURA 5MM</v>
          </cell>
          <cell r="C2691" t="str">
            <v>M2</v>
          </cell>
          <cell r="D2691">
            <v>35.9</v>
          </cell>
        </row>
        <row r="2692">
          <cell r="A2692" t="str">
            <v>140105</v>
          </cell>
          <cell r="B2692" t="str">
            <v>VIDRO LISO COMUM,TRANSPARENTE INCOLOR - ESPESSURA 6MM</v>
          </cell>
          <cell r="C2692" t="str">
            <v>M2</v>
          </cell>
          <cell r="D2692">
            <v>41.41</v>
          </cell>
        </row>
        <row r="2693">
          <cell r="A2693" t="str">
            <v>140110</v>
          </cell>
          <cell r="B2693" t="str">
            <v>VIDRO IMPRESSO COMUM,TRANSLUCIDO INCOLOR - PADROES DIVERSOS,4MM</v>
          </cell>
          <cell r="C2693" t="str">
            <v>M2</v>
          </cell>
          <cell r="D2693">
            <v>21.6</v>
          </cell>
        </row>
        <row r="2694">
          <cell r="A2694" t="str">
            <v>140111</v>
          </cell>
          <cell r="B2694" t="str">
            <v>VIDRO IMPRESSO COMUM,TRANSLUCIDO INCOLOR - TIPO CANELADO,4MM</v>
          </cell>
          <cell r="C2694" t="str">
            <v>M2</v>
          </cell>
          <cell r="D2694">
            <v>21.6</v>
          </cell>
        </row>
        <row r="2695">
          <cell r="A2695" t="str">
            <v>140130</v>
          </cell>
          <cell r="B2695" t="str">
            <v>VIDRO LISO DE SEGURANCA,LAMINADO INCOLOR - ESPESSURA 6MM</v>
          </cell>
          <cell r="C2695" t="str">
            <v>M2</v>
          </cell>
          <cell r="D2695">
            <v>101.14</v>
          </cell>
        </row>
        <row r="2696">
          <cell r="A2696" t="str">
            <v>140137</v>
          </cell>
          <cell r="B2696" t="str">
            <v>VIDRO LISO DE SEGURANCA,LAMINADO LEITOSO - ESPESSURA 6MM</v>
          </cell>
          <cell r="C2696" t="str">
            <v>M2</v>
          </cell>
          <cell r="D2696">
            <v>116.4</v>
          </cell>
        </row>
        <row r="2697">
          <cell r="A2697" t="str">
            <v>140140</v>
          </cell>
          <cell r="B2697" t="str">
            <v>VIDRO IMPRESSO DE SEGURANCA,ARAMADO - ESPESSURA 7 A 8MM</v>
          </cell>
          <cell r="C2697" t="str">
            <v>M2</v>
          </cell>
          <cell r="D2697">
            <v>80.760000000000005</v>
          </cell>
        </row>
        <row r="2698">
          <cell r="A2698" t="str">
            <v>140145</v>
          </cell>
          <cell r="B2698" t="str">
            <v>VIDRO ORGANICO,FIXADO COM REBITES E VEDADO COM MASSA - ESPESSURA 3MM</v>
          </cell>
          <cell r="C2698" t="str">
            <v>M2</v>
          </cell>
          <cell r="D2698">
            <v>79.5</v>
          </cell>
        </row>
        <row r="2699">
          <cell r="A2699" t="str">
            <v>140146</v>
          </cell>
          <cell r="B2699" t="str">
            <v>VIDRO ORGANICO,FIXADO COM REBITES E VEDADO COM MASSA - ESPESSURA 5MM</v>
          </cell>
          <cell r="C2699" t="str">
            <v>M2</v>
          </cell>
          <cell r="D2699">
            <v>123</v>
          </cell>
        </row>
        <row r="2700">
          <cell r="A2700" t="str">
            <v>140150</v>
          </cell>
          <cell r="B2700" t="str">
            <v>VIDRO LISO DE SEGURANCA,TEMPERADO INCOLOR - ESPESSURA 6MM</v>
          </cell>
          <cell r="C2700" t="str">
            <v>M2</v>
          </cell>
          <cell r="D2700">
            <v>105.71</v>
          </cell>
        </row>
        <row r="2701">
          <cell r="A2701" t="str">
            <v>140170</v>
          </cell>
          <cell r="B2701" t="str">
            <v>ESPELHO COMUM - ESPESSURA 3MM</v>
          </cell>
          <cell r="C2701" t="str">
            <v>M2</v>
          </cell>
          <cell r="D2701">
            <v>41.94</v>
          </cell>
        </row>
        <row r="2702">
          <cell r="A2702" t="str">
            <v>140172</v>
          </cell>
          <cell r="B2702" t="str">
            <v>ESPELHO E=3MM COM MOLDURA DE ALUMINIO</v>
          </cell>
          <cell r="C2702" t="str">
            <v>M2</v>
          </cell>
          <cell r="D2702">
            <v>57.03</v>
          </cell>
        </row>
        <row r="2703">
          <cell r="A2703" t="str">
            <v>145000</v>
          </cell>
          <cell r="B2703" t="str">
            <v>DEMOLICOES</v>
          </cell>
          <cell r="D2703" t="str">
            <v xml:space="preserve"> R$-   </v>
          </cell>
        </row>
        <row r="2704">
          <cell r="A2704" t="str">
            <v>145001</v>
          </cell>
          <cell r="B2704" t="str">
            <v>DEMOLICAO DE VIDROS ENCAIXILHADOS EM GERAL,INCL.LIMPEZA DO CAIXILHO</v>
          </cell>
          <cell r="C2704" t="str">
            <v>M2</v>
          </cell>
          <cell r="D2704">
            <v>8.8800000000000008</v>
          </cell>
        </row>
        <row r="2705">
          <cell r="A2705" t="str">
            <v>146000</v>
          </cell>
          <cell r="B2705" t="str">
            <v>RETIRADAS</v>
          </cell>
          <cell r="D2705" t="str">
            <v xml:space="preserve"> R$-   </v>
          </cell>
        </row>
        <row r="2706">
          <cell r="A2706" t="str">
            <v>146001</v>
          </cell>
          <cell r="B2706" t="str">
            <v>RETIRADA DE VIDROS ENCAIXILHADOS EM GERAL,INCL.LIMPEZA DO CAIXILHO</v>
          </cell>
          <cell r="C2706" t="str">
            <v>M2</v>
          </cell>
          <cell r="D2706">
            <v>13.32</v>
          </cell>
        </row>
        <row r="2707">
          <cell r="A2707" t="str">
            <v>147000</v>
          </cell>
          <cell r="B2707" t="str">
            <v>RECOLOCACOES</v>
          </cell>
          <cell r="D2707" t="str">
            <v xml:space="preserve"> R$-   </v>
          </cell>
        </row>
        <row r="2708">
          <cell r="A2708" t="str">
            <v>147001</v>
          </cell>
          <cell r="B2708" t="str">
            <v>RECOLOCACAO DE VIDROS ENCAIXILHADOS EM GERAL</v>
          </cell>
          <cell r="C2708" t="str">
            <v>M2</v>
          </cell>
          <cell r="D2708">
            <v>10.88</v>
          </cell>
        </row>
        <row r="2709">
          <cell r="A2709" t="str">
            <v>150000</v>
          </cell>
          <cell r="B2709" t="str">
            <v>PINTURA</v>
          </cell>
          <cell r="D2709" t="str">
            <v xml:space="preserve"> R$-   </v>
          </cell>
        </row>
        <row r="2710">
          <cell r="A2710" t="str">
            <v>150100</v>
          </cell>
          <cell r="B2710" t="str">
            <v>PINTURA EM ALVENARIA E CONCRETO</v>
          </cell>
          <cell r="D2710" t="str">
            <v xml:space="preserve"> R$-   </v>
          </cell>
        </row>
        <row r="2711">
          <cell r="A2711" t="str">
            <v>150101</v>
          </cell>
          <cell r="B2711" t="str">
            <v>AGUADA DE CAL - CONCRETO OU REBOCO SEM MASSA CORRIDA,INTERIOR</v>
          </cell>
          <cell r="C2711" t="str">
            <v>M2</v>
          </cell>
          <cell r="D2711">
            <v>1.17</v>
          </cell>
        </row>
        <row r="2712">
          <cell r="A2712" t="str">
            <v>150102</v>
          </cell>
          <cell r="B2712" t="str">
            <v>AGUADA DE CAL - CONCRETO OU REBOCO SEM MASSA CORRIDA,EXTERIOR</v>
          </cell>
          <cell r="C2712" t="str">
            <v>M2</v>
          </cell>
          <cell r="D2712">
            <v>1.61</v>
          </cell>
        </row>
        <row r="2713">
          <cell r="A2713" t="str">
            <v>150108</v>
          </cell>
          <cell r="B2713" t="str">
            <v>TINTA HIDROFUGA A BASE DE CIMENTO - CONCR.OU REBOCO S/MASSA CORRIDA</v>
          </cell>
          <cell r="C2713" t="str">
            <v>M2</v>
          </cell>
          <cell r="D2713">
            <v>2.3199999999999998</v>
          </cell>
        </row>
        <row r="2714">
          <cell r="A2714" t="str">
            <v>150110</v>
          </cell>
          <cell r="B2714" t="str">
            <v>TINTA PVA (LATEX) - CONCRETO OU REBOCO SEM MASSA CORRIDA</v>
          </cell>
          <cell r="C2714" t="str">
            <v>M2</v>
          </cell>
          <cell r="D2714">
            <v>5.07</v>
          </cell>
        </row>
        <row r="2715">
          <cell r="A2715" t="str">
            <v>150111</v>
          </cell>
          <cell r="B2715" t="str">
            <v>TINTA PVA (LATEX) - REBOCO COM MASSA CORRIDA</v>
          </cell>
          <cell r="C2715" t="str">
            <v>M2</v>
          </cell>
          <cell r="D2715">
            <v>7.71</v>
          </cell>
        </row>
        <row r="2716">
          <cell r="A2716" t="str">
            <v>150115</v>
          </cell>
          <cell r="B2716" t="str">
            <v>TINTA ACRILICA - CONCRETO OU REBOCO SEM MASSA CORRIDA</v>
          </cell>
          <cell r="C2716" t="str">
            <v>M2</v>
          </cell>
          <cell r="D2716">
            <v>4.95</v>
          </cell>
        </row>
        <row r="2717">
          <cell r="A2717" t="str">
            <v>150116</v>
          </cell>
          <cell r="B2717" t="str">
            <v>TINTA ACRILICA - REBOCO COM MASSA CORRIDA</v>
          </cell>
          <cell r="C2717" t="str">
            <v>M2</v>
          </cell>
          <cell r="D2717">
            <v>8.8699999999999992</v>
          </cell>
        </row>
        <row r="2718">
          <cell r="A2718" t="str">
            <v>150120</v>
          </cell>
          <cell r="B2718" t="str">
            <v>TINTA A OLEO - CONCRETO OU REBOCO SEM MASSA CORRIDA</v>
          </cell>
          <cell r="C2718" t="str">
            <v>M2</v>
          </cell>
          <cell r="D2718">
            <v>5.01</v>
          </cell>
        </row>
        <row r="2719">
          <cell r="A2719" t="str">
            <v>150121</v>
          </cell>
          <cell r="B2719" t="str">
            <v>TINTA A OLEO - REBOCO COM MASSA CORRIDA</v>
          </cell>
          <cell r="C2719" t="str">
            <v>M2</v>
          </cell>
          <cell r="D2719">
            <v>9.5</v>
          </cell>
        </row>
        <row r="2720">
          <cell r="A2720" t="str">
            <v>150123</v>
          </cell>
          <cell r="B2720" t="str">
            <v>TINTA ESMALTE SINTETICO-CONCRETO OU REBOCO S/MASSA CORRIDA</v>
          </cell>
          <cell r="C2720" t="str">
            <v>M2</v>
          </cell>
          <cell r="D2720">
            <v>5.53</v>
          </cell>
        </row>
        <row r="2721">
          <cell r="A2721" t="str">
            <v>150124</v>
          </cell>
          <cell r="B2721" t="str">
            <v>TINTA ESMALTE SINTETICO CONCRETO OU REBOCO C/MASSA CORRIDA</v>
          </cell>
          <cell r="C2721" t="str">
            <v>M2</v>
          </cell>
          <cell r="D2721">
            <v>10.02</v>
          </cell>
        </row>
        <row r="2722">
          <cell r="A2722" t="str">
            <v>150130</v>
          </cell>
          <cell r="B2722" t="str">
            <v>TINTA NITRO-SINTETICA (QUANTIL) - CONCR.OU REBOCO SEM MASSA CORRIDA</v>
          </cell>
          <cell r="C2722" t="str">
            <v>M2</v>
          </cell>
          <cell r="D2722">
            <v>9.92</v>
          </cell>
        </row>
        <row r="2723">
          <cell r="A2723" t="str">
            <v>150131</v>
          </cell>
          <cell r="B2723" t="str">
            <v>TINTA NITRO-SINTETICA (QUANTIL) - REBOCO COM MASSA CORRIDA</v>
          </cell>
          <cell r="C2723" t="str">
            <v>M2</v>
          </cell>
          <cell r="D2723">
            <v>13.34</v>
          </cell>
        </row>
        <row r="2724">
          <cell r="A2724" t="str">
            <v>150135</v>
          </cell>
          <cell r="B2724" t="str">
            <v>TINTA EPOXI - CONCRETO OU REBOCO SEM MASSA CORRIDA</v>
          </cell>
          <cell r="C2724" t="str">
            <v>M2</v>
          </cell>
          <cell r="D2724">
            <v>24.62</v>
          </cell>
        </row>
        <row r="2725">
          <cell r="A2725" t="str">
            <v>150136</v>
          </cell>
          <cell r="B2725" t="str">
            <v>TINTA EPOXI - REBOCO COM MASSA CORRIDA</v>
          </cell>
          <cell r="C2725" t="str">
            <v>M2</v>
          </cell>
          <cell r="D2725">
            <v>32.380000000000003</v>
          </cell>
        </row>
        <row r="2726">
          <cell r="A2726" t="str">
            <v>150170</v>
          </cell>
          <cell r="B2726" t="str">
            <v>VERNIZ A BASE DE SILICONE - CONCRETO OU ALVENARIA APARENTE</v>
          </cell>
          <cell r="C2726" t="str">
            <v>M2</v>
          </cell>
          <cell r="D2726">
            <v>3.37</v>
          </cell>
        </row>
        <row r="2727">
          <cell r="A2727" t="str">
            <v>150175</v>
          </cell>
          <cell r="B2727" t="str">
            <v>VERNIZ A BASE DE POLIURETANO BICOMPONENTE - CONCRETO OU ALV.APARENTE</v>
          </cell>
          <cell r="C2727" t="str">
            <v>M2</v>
          </cell>
          <cell r="D2727">
            <v>3.5</v>
          </cell>
        </row>
        <row r="2728">
          <cell r="A2728" t="str">
            <v>150200</v>
          </cell>
          <cell r="B2728" t="str">
            <v>PINTURA EM MADEIRA</v>
          </cell>
          <cell r="D2728" t="str">
            <v xml:space="preserve"> R$-   </v>
          </cell>
        </row>
        <row r="2729">
          <cell r="A2729" t="str">
            <v>150205</v>
          </cell>
          <cell r="B2729" t="str">
            <v>TINTA A OLEO - ESQUADRIAS E PECAS DE MARCENARIA,SEM EMASSAMENTO</v>
          </cell>
          <cell r="C2729" t="str">
            <v>M2</v>
          </cell>
          <cell r="D2729">
            <v>4.9800000000000004</v>
          </cell>
        </row>
        <row r="2730">
          <cell r="A2730" t="str">
            <v>150206</v>
          </cell>
          <cell r="B2730" t="str">
            <v>TINTA A OLEO - ESQUADRIAS E PECAS DE MARCENARIA,COM EMASSAMENTO</v>
          </cell>
          <cell r="C2730" t="str">
            <v>M2</v>
          </cell>
          <cell r="D2730">
            <v>8.64</v>
          </cell>
        </row>
        <row r="2731">
          <cell r="A2731" t="str">
            <v>150207</v>
          </cell>
          <cell r="B2731" t="str">
            <v>TINTA A OLEO - ESTRUTURAS DE MADEIRA,SEM EMASSAMENTO</v>
          </cell>
          <cell r="C2731" t="str">
            <v>M2</v>
          </cell>
          <cell r="D2731">
            <v>2.5</v>
          </cell>
        </row>
        <row r="2732">
          <cell r="A2732" t="str">
            <v>150208</v>
          </cell>
          <cell r="B2732" t="str">
            <v>TINTA A OLEO - FORROS DE MADEIRA</v>
          </cell>
          <cell r="C2732" t="str">
            <v>M2</v>
          </cell>
          <cell r="D2732">
            <v>5.9</v>
          </cell>
        </row>
        <row r="2733">
          <cell r="A2733" t="str">
            <v>150209</v>
          </cell>
          <cell r="B2733" t="str">
            <v>TINTA A OLEO - RODAPES,GUARNICOES E MOLDURAS DE MADEIRA</v>
          </cell>
          <cell r="C2733" t="str">
            <v>M</v>
          </cell>
          <cell r="D2733">
            <v>0.87</v>
          </cell>
        </row>
        <row r="2734">
          <cell r="A2734" t="str">
            <v>150210</v>
          </cell>
          <cell r="B2734" t="str">
            <v>ESMALTE SINTETICO - ESQUADRIAS E PECAS DE MARCENARIA,SEM EMASSAMENTO</v>
          </cell>
          <cell r="C2734" t="str">
            <v>M2</v>
          </cell>
          <cell r="D2734">
            <v>5.8</v>
          </cell>
        </row>
        <row r="2735">
          <cell r="A2735" t="str">
            <v>150211</v>
          </cell>
          <cell r="B2735" t="str">
            <v>ESMALTE SINTETICO - ESQUADRIAS E PECAS DE MARCENARIA,COM EMASSAMENTO</v>
          </cell>
          <cell r="C2735" t="str">
            <v>M2</v>
          </cell>
          <cell r="D2735">
            <v>9.4600000000000009</v>
          </cell>
        </row>
        <row r="2736">
          <cell r="A2736" t="str">
            <v>150212</v>
          </cell>
          <cell r="B2736" t="str">
            <v>ESMALTE SINTETICO - ESTRUTURAS DE MADEIRA,SEM EMASSAMENTO</v>
          </cell>
          <cell r="C2736" t="str">
            <v>M2</v>
          </cell>
          <cell r="D2736">
            <v>2.81</v>
          </cell>
        </row>
        <row r="2737">
          <cell r="A2737" t="str">
            <v>150213</v>
          </cell>
          <cell r="B2737" t="str">
            <v>ESMALTE SINTETICO - FORROS DE MADEIRA</v>
          </cell>
          <cell r="C2737" t="str">
            <v>M2</v>
          </cell>
          <cell r="D2737">
            <v>6.72</v>
          </cell>
        </row>
        <row r="2738">
          <cell r="A2738" t="str">
            <v>150214</v>
          </cell>
          <cell r="B2738" t="str">
            <v>ESMALTE SINTETICO - RODAPES,GUARNICOES E MOLDURAS DE MADEIRA</v>
          </cell>
          <cell r="C2738" t="str">
            <v>M</v>
          </cell>
          <cell r="D2738">
            <v>1.03</v>
          </cell>
        </row>
        <row r="2739">
          <cell r="A2739" t="str">
            <v>150240</v>
          </cell>
          <cell r="B2739" t="str">
            <v>LIQUIDO IMUNIZANTE A BASE DE NAFTENATO DE ZINCO</v>
          </cell>
          <cell r="C2739" t="str">
            <v>M2</v>
          </cell>
          <cell r="D2739">
            <v>2</v>
          </cell>
        </row>
        <row r="2740">
          <cell r="A2740" t="str">
            <v>150250</v>
          </cell>
          <cell r="B2740" t="str">
            <v>VERNIZ A BASE DE GOMA LACA - ESQUADRIAS E PECAS DE MARCENARIA</v>
          </cell>
          <cell r="C2740" t="str">
            <v>M2</v>
          </cell>
          <cell r="D2740">
            <v>4.8600000000000003</v>
          </cell>
        </row>
        <row r="2741">
          <cell r="A2741" t="str">
            <v>150254</v>
          </cell>
          <cell r="B2741" t="str">
            <v>VERNIZ A BASE DE GOMA LACA - RODAPES,GUARNICOES E MOLDUR.DE MADEIRA</v>
          </cell>
          <cell r="C2741" t="str">
            <v>M</v>
          </cell>
          <cell r="D2741">
            <v>0.81</v>
          </cell>
        </row>
        <row r="2742">
          <cell r="A2742" t="str">
            <v>150255</v>
          </cell>
          <cell r="B2742" t="str">
            <v>VERNIZ NITRO-SINTETICO - ESQUADRIAS E PECAS DE MARCENARIA</v>
          </cell>
          <cell r="C2742" t="str">
            <v>M2</v>
          </cell>
          <cell r="D2742">
            <v>4.04</v>
          </cell>
        </row>
        <row r="2743">
          <cell r="A2743" t="str">
            <v>150259</v>
          </cell>
          <cell r="B2743" t="str">
            <v>VERNIZ NITRO-SINTETICO - RODAPES,GUARNICOES E MOLDURAS DE MADEIRA</v>
          </cell>
          <cell r="C2743" t="str">
            <v>M</v>
          </cell>
          <cell r="D2743">
            <v>0.72</v>
          </cell>
        </row>
        <row r="2744">
          <cell r="A2744" t="str">
            <v>150260</v>
          </cell>
          <cell r="B2744" t="str">
            <v>VERNIZ POLIURETANO BICOMPONENTE - ESQUADRIAS E PECAS DE MARCENARIA</v>
          </cell>
          <cell r="C2744" t="str">
            <v>M2</v>
          </cell>
          <cell r="D2744">
            <v>4.16</v>
          </cell>
        </row>
        <row r="2745">
          <cell r="A2745" t="str">
            <v>150261</v>
          </cell>
          <cell r="B2745" t="str">
            <v>VERNIZ POLIURETANO FORROS DE MADEIRA</v>
          </cell>
          <cell r="C2745" t="str">
            <v>M2</v>
          </cell>
          <cell r="D2745">
            <v>4.9000000000000004</v>
          </cell>
        </row>
        <row r="2746">
          <cell r="A2746" t="str">
            <v>150300</v>
          </cell>
          <cell r="B2746" t="str">
            <v>PINTURA EM METAL</v>
          </cell>
          <cell r="D2746" t="str">
            <v xml:space="preserve"> R$-   </v>
          </cell>
        </row>
        <row r="2747">
          <cell r="A2747" t="str">
            <v>150304</v>
          </cell>
          <cell r="B2747" t="str">
            <v>TINTA BETUMINOSA - INTERIOR DE CALHAS,RUFOS E RINCOES METALICOS</v>
          </cell>
          <cell r="C2747" t="str">
            <v>M</v>
          </cell>
          <cell r="D2747">
            <v>1.61</v>
          </cell>
        </row>
        <row r="2748">
          <cell r="A2748" t="str">
            <v>150305</v>
          </cell>
          <cell r="B2748" t="str">
            <v>TINTA A OLEO - ESQUADRIAS E PECAS DE SERRALHERIA</v>
          </cell>
          <cell r="C2748" t="str">
            <v>M2</v>
          </cell>
          <cell r="D2748">
            <v>10.39</v>
          </cell>
        </row>
        <row r="2749">
          <cell r="A2749" t="str">
            <v>150307</v>
          </cell>
          <cell r="B2749" t="str">
            <v>TINTA A OLEO - ESTRUTURAS METALICAS</v>
          </cell>
          <cell r="C2749" t="str">
            <v>M2</v>
          </cell>
          <cell r="D2749">
            <v>4.67</v>
          </cell>
        </row>
        <row r="2750">
          <cell r="A2750" t="str">
            <v>150309</v>
          </cell>
          <cell r="B2750" t="str">
            <v>TINTA A OLEO - EXTERIOR DE CALHAS,RUFOS E CONDUTORES</v>
          </cell>
          <cell r="C2750" t="str">
            <v>M</v>
          </cell>
          <cell r="D2750">
            <v>2.62</v>
          </cell>
        </row>
        <row r="2751">
          <cell r="A2751" t="str">
            <v>150310</v>
          </cell>
          <cell r="B2751" t="str">
            <v>ESMALTE SINTETICO - ESQUADRIAS E PECAS DE SERRALHERIA</v>
          </cell>
          <cell r="C2751" t="str">
            <v>M2</v>
          </cell>
          <cell r="D2751">
            <v>10.91</v>
          </cell>
        </row>
        <row r="2752">
          <cell r="A2752" t="str">
            <v>150312</v>
          </cell>
          <cell r="B2752" t="str">
            <v>ESMALTE SINTETICO - ESTRUTURAS METALICAS</v>
          </cell>
          <cell r="C2752" t="str">
            <v>M2</v>
          </cell>
          <cell r="D2752">
            <v>4.9800000000000004</v>
          </cell>
        </row>
        <row r="2753">
          <cell r="A2753" t="str">
            <v>150314</v>
          </cell>
          <cell r="B2753" t="str">
            <v>ESMALTE SINTETICO - EXTERIOR DE CALHAS,RUFOS E CONDUTORES</v>
          </cell>
          <cell r="C2753" t="str">
            <v>M</v>
          </cell>
          <cell r="D2753">
            <v>2.83</v>
          </cell>
        </row>
        <row r="2754">
          <cell r="A2754" t="str">
            <v>150330</v>
          </cell>
          <cell r="B2754" t="str">
            <v>TINTA GRAFITE (BASE ALQUIDICA) - ESQUADRIAS E PECAS DE SERRALHERIA</v>
          </cell>
          <cell r="C2754" t="str">
            <v>M2</v>
          </cell>
          <cell r="D2754">
            <v>10.84</v>
          </cell>
        </row>
        <row r="2755">
          <cell r="A2755" t="str">
            <v>150332</v>
          </cell>
          <cell r="B2755" t="str">
            <v>TINTA GRAFITE (BASE ALQUIDICA) - ESTRUTURAS METALICAS</v>
          </cell>
          <cell r="C2755" t="str">
            <v>M2</v>
          </cell>
          <cell r="D2755">
            <v>4.9400000000000004</v>
          </cell>
        </row>
        <row r="2756">
          <cell r="A2756" t="str">
            <v>150334</v>
          </cell>
          <cell r="B2756" t="str">
            <v>TINTA GRAFITE (BASE ALQUIDICA) - EXTERIOR CALHAS,RUFOS E CONDUTORES</v>
          </cell>
          <cell r="C2756" t="str">
            <v>M</v>
          </cell>
          <cell r="D2756">
            <v>2.8</v>
          </cell>
        </row>
        <row r="2757">
          <cell r="A2757" t="str">
            <v>150345</v>
          </cell>
          <cell r="B2757" t="str">
            <v>TINTA ALUMINIO (BASE FENOLICA) - ESQUADRIAS E PECAS DE SERRALHERIA</v>
          </cell>
          <cell r="C2757" t="str">
            <v>M2</v>
          </cell>
          <cell r="D2757">
            <v>10.55</v>
          </cell>
        </row>
        <row r="2758">
          <cell r="A2758" t="str">
            <v>150347</v>
          </cell>
          <cell r="B2758" t="str">
            <v>TINTA ALUMINIO (BASE FENOLICA) - ESTRUTURAS METALICAS</v>
          </cell>
          <cell r="C2758" t="str">
            <v>M2</v>
          </cell>
          <cell r="D2758">
            <v>4.76</v>
          </cell>
        </row>
        <row r="2759">
          <cell r="A2759" t="str">
            <v>150349</v>
          </cell>
          <cell r="B2759" t="str">
            <v>TINTA ALUMINIO (BASE FENOLICA) - EXTERIOR CALHAS,RUFOS E CONDUTORES</v>
          </cell>
          <cell r="C2759" t="str">
            <v>M</v>
          </cell>
          <cell r="D2759">
            <v>2.68</v>
          </cell>
        </row>
        <row r="2760">
          <cell r="A2760" t="str">
            <v>155000</v>
          </cell>
          <cell r="B2760" t="str">
            <v>DEMOLICOES</v>
          </cell>
          <cell r="D2760" t="str">
            <v xml:space="preserve"> R$-   </v>
          </cell>
        </row>
        <row r="2761">
          <cell r="A2761" t="str">
            <v>155001</v>
          </cell>
          <cell r="B2761" t="str">
            <v>REMOCAO DE AGUADA DE CAL OU TINTA A BASE DE CIMENTO - ESCOVA DE ACO</v>
          </cell>
          <cell r="C2761" t="str">
            <v>M2</v>
          </cell>
          <cell r="D2761">
            <v>0.43</v>
          </cell>
        </row>
        <row r="2762">
          <cell r="A2762" t="str">
            <v>155003</v>
          </cell>
          <cell r="B2762" t="str">
            <v>REMOCAO DE PINTURA EM ALVENARIA E CONCRETO - LIXA</v>
          </cell>
          <cell r="C2762" t="str">
            <v>M2</v>
          </cell>
          <cell r="D2762">
            <v>0.98</v>
          </cell>
        </row>
        <row r="2763">
          <cell r="A2763" t="str">
            <v>155004</v>
          </cell>
          <cell r="B2763" t="str">
            <v>REMOCAO DE PINTURA EM ALVENARIA E CONCRETO - REMOVEDOR</v>
          </cell>
          <cell r="C2763" t="str">
            <v>M2</v>
          </cell>
          <cell r="D2763">
            <v>1.81</v>
          </cell>
        </row>
        <row r="2764">
          <cell r="A2764" t="str">
            <v>155005</v>
          </cell>
          <cell r="B2764" t="str">
            <v>REMOCAO DE PINTURA EM CONCRETO - JATEAMENTO</v>
          </cell>
          <cell r="C2764" t="str">
            <v>M2</v>
          </cell>
          <cell r="D2764">
            <v>19.39</v>
          </cell>
        </row>
        <row r="2765">
          <cell r="A2765" t="str">
            <v>155010</v>
          </cell>
          <cell r="B2765" t="str">
            <v>REMOCAO DE PINTURA EM ESQUADRIAS E FORROS DE MADEIRA - LIXA</v>
          </cell>
          <cell r="C2765" t="str">
            <v>M2</v>
          </cell>
          <cell r="D2765">
            <v>1.43</v>
          </cell>
        </row>
        <row r="2766">
          <cell r="A2766" t="str">
            <v>155011</v>
          </cell>
          <cell r="B2766" t="str">
            <v>REMOCAO DE PINTURA EM ESQUADRIAS E FORROS DE MADEIRA - REMOVEDOR</v>
          </cell>
          <cell r="C2766" t="str">
            <v>M2</v>
          </cell>
          <cell r="D2766">
            <v>2.25</v>
          </cell>
        </row>
        <row r="2767">
          <cell r="A2767" t="str">
            <v>155013</v>
          </cell>
          <cell r="B2767" t="str">
            <v>REMOCAO DE PINTURA EM RODAPES E MOLDURAS DE MADEIRA - LIXA</v>
          </cell>
          <cell r="C2767" t="str">
            <v>M</v>
          </cell>
          <cell r="D2767">
            <v>0.22</v>
          </cell>
        </row>
        <row r="2768">
          <cell r="A2768" t="str">
            <v>155014</v>
          </cell>
          <cell r="B2768" t="str">
            <v>REMOCAO DE PINTURA EM RODAPES E MOLDURAS DE MADEIRA - REMOVEDOR</v>
          </cell>
          <cell r="C2768" t="str">
            <v>M</v>
          </cell>
          <cell r="D2768">
            <v>0.28999999999999998</v>
          </cell>
        </row>
        <row r="2769">
          <cell r="A2769" t="str">
            <v>155020</v>
          </cell>
          <cell r="B2769" t="str">
            <v>REMOCAO DE PINTURA EM ESQUADRIAS E PECAS DE SERRALHERIA - LIXA</v>
          </cell>
          <cell r="C2769" t="str">
            <v>M2</v>
          </cell>
          <cell r="D2769">
            <v>1.63</v>
          </cell>
        </row>
        <row r="2770">
          <cell r="A2770" t="str">
            <v>155021</v>
          </cell>
          <cell r="B2770" t="str">
            <v>REMOCAO DE PINTURA EM ESQUADRIAS E PECAS DE SERRALHERIA - REMOVEDOR</v>
          </cell>
          <cell r="C2770" t="str">
            <v>M2</v>
          </cell>
          <cell r="D2770">
            <v>2.02</v>
          </cell>
        </row>
        <row r="2771">
          <cell r="A2771" t="str">
            <v>155023</v>
          </cell>
          <cell r="B2771" t="str">
            <v>REMOCAO DE PINTURA EM ESTRUTURAS METALICAS - JATEAMENTO</v>
          </cell>
          <cell r="C2771" t="str">
            <v>M2</v>
          </cell>
          <cell r="D2771">
            <v>26.19</v>
          </cell>
        </row>
        <row r="2772">
          <cell r="A2772" t="str">
            <v>158000</v>
          </cell>
          <cell r="B2772" t="str">
            <v>SERVICOS PARCIAIS</v>
          </cell>
          <cell r="D2772" t="str">
            <v xml:space="preserve"> R$-   </v>
          </cell>
        </row>
        <row r="2773">
          <cell r="A2773" t="str">
            <v>158001</v>
          </cell>
          <cell r="B2773" t="str">
            <v>PVA(LATEX) - REPINTURA DE ALVENARIA E CONCRETO,C/RETOQUES DE MASSA</v>
          </cell>
          <cell r="C2773" t="str">
            <v>M2</v>
          </cell>
          <cell r="D2773">
            <v>3.87</v>
          </cell>
        </row>
        <row r="2774">
          <cell r="A2774" t="str">
            <v>158005</v>
          </cell>
          <cell r="B2774" t="str">
            <v>TINTA ACRILICA - REPINTURA DE ALVENARIA E CONCRETO C/RETOQUE DE MAS</v>
          </cell>
          <cell r="C2774" t="str">
            <v>M2</v>
          </cell>
          <cell r="D2774">
            <v>4.49</v>
          </cell>
        </row>
        <row r="2775">
          <cell r="A2775" t="str">
            <v>158010</v>
          </cell>
          <cell r="B2775" t="str">
            <v>TINTA A OLEO - REPINTURA DE ALVENARIA E CONCRETO,C/RETOQUES DE MASSA</v>
          </cell>
          <cell r="C2775" t="str">
            <v>M2</v>
          </cell>
          <cell r="D2775">
            <v>4.57</v>
          </cell>
        </row>
        <row r="2776">
          <cell r="A2776" t="str">
            <v>158011</v>
          </cell>
          <cell r="B2776" t="str">
            <v>TINTA A OLEO - REPINTURA DE ESQUADRIAS DE MADEIRA</v>
          </cell>
          <cell r="C2776" t="str">
            <v>M2</v>
          </cell>
          <cell r="D2776">
            <v>4.57</v>
          </cell>
        </row>
        <row r="2777">
          <cell r="A2777" t="str">
            <v>158012</v>
          </cell>
          <cell r="B2777" t="str">
            <v>TINTA A OLEO - REPINTURA DE ESTRUTURAS DE MADEIRA</v>
          </cell>
          <cell r="C2777" t="str">
            <v>M2</v>
          </cell>
          <cell r="D2777">
            <v>2.13</v>
          </cell>
        </row>
        <row r="2778">
          <cell r="A2778" t="str">
            <v>158013</v>
          </cell>
          <cell r="B2778" t="str">
            <v>TINTA A OLEO - REPINTURA DE FORROS DE MADEIRA</v>
          </cell>
          <cell r="C2778" t="str">
            <v>M2</v>
          </cell>
          <cell r="D2778">
            <v>3.39</v>
          </cell>
        </row>
        <row r="2779">
          <cell r="A2779" t="str">
            <v>158014</v>
          </cell>
          <cell r="B2779" t="str">
            <v>TINTA A OLEO - REPINTURA DE RODAPES E MOLDURAS DE MADEIRA</v>
          </cell>
          <cell r="C2779" t="str">
            <v>M</v>
          </cell>
          <cell r="D2779">
            <v>0.54</v>
          </cell>
        </row>
        <row r="2780">
          <cell r="A2780" t="str">
            <v>158020</v>
          </cell>
          <cell r="B2780" t="str">
            <v>TINTA A OLEO - REPINTURA DE ESQUADRIAS METALICAS</v>
          </cell>
          <cell r="C2780" t="str">
            <v>M2</v>
          </cell>
          <cell r="D2780">
            <v>5.95</v>
          </cell>
        </row>
        <row r="2781">
          <cell r="A2781" t="str">
            <v>158028</v>
          </cell>
          <cell r="B2781" t="str">
            <v>ESMALTE SINTETICO REPINTURA DE ALVEN. E CONCRETO C/RETOQUE DE MASSA</v>
          </cell>
          <cell r="C2781" t="str">
            <v>M2</v>
          </cell>
          <cell r="D2781">
            <v>4.9800000000000004</v>
          </cell>
        </row>
        <row r="2782">
          <cell r="A2782" t="str">
            <v>158030</v>
          </cell>
          <cell r="B2782" t="str">
            <v>ESMALTE SINTETICO - REPINTURA DE ESQUADRIAS DE MADEIRA</v>
          </cell>
          <cell r="C2782" t="str">
            <v>M2</v>
          </cell>
          <cell r="D2782">
            <v>4.9800000000000004</v>
          </cell>
        </row>
        <row r="2783">
          <cell r="A2783" t="str">
            <v>158031</v>
          </cell>
          <cell r="B2783" t="str">
            <v>ESMALTE SINTETICO - REPINTURA DE ESTRUTURAS DE MADEIRA</v>
          </cell>
          <cell r="C2783" t="str">
            <v>M2</v>
          </cell>
          <cell r="D2783">
            <v>2.34</v>
          </cell>
        </row>
        <row r="2784">
          <cell r="A2784" t="str">
            <v>158032</v>
          </cell>
          <cell r="B2784" t="str">
            <v>ESMALTE SINTETICO - REPINTURA DE FORROS DE MADEIRA</v>
          </cell>
          <cell r="C2784" t="str">
            <v>M2</v>
          </cell>
          <cell r="D2784">
            <v>3.8</v>
          </cell>
        </row>
        <row r="2785">
          <cell r="A2785" t="str">
            <v>158033</v>
          </cell>
          <cell r="B2785" t="str">
            <v>ESMALTE SINTETICO - REPINTURA DE RODAPES E MOLDURAS DE MADEIRA</v>
          </cell>
          <cell r="C2785" t="str">
            <v>M</v>
          </cell>
          <cell r="D2785">
            <v>0.62</v>
          </cell>
        </row>
        <row r="2786">
          <cell r="A2786" t="str">
            <v>158034</v>
          </cell>
          <cell r="B2786" t="str">
            <v>ESMALTE SINTETICO - REPINTURA DE ESQUADRIAS METALICAS</v>
          </cell>
          <cell r="C2786" t="str">
            <v>M2</v>
          </cell>
          <cell r="D2786">
            <v>6.26</v>
          </cell>
        </row>
        <row r="2787">
          <cell r="A2787" t="str">
            <v>158040</v>
          </cell>
          <cell r="B2787" t="str">
            <v>TINTA GRAFITE - REPINTURA DE ESQUADRIAS METALICAS</v>
          </cell>
          <cell r="C2787" t="str">
            <v>M2</v>
          </cell>
          <cell r="D2787">
            <v>6.22</v>
          </cell>
        </row>
        <row r="2788">
          <cell r="A2788" t="str">
            <v>158050</v>
          </cell>
          <cell r="B2788" t="str">
            <v>VERNIZ NITRO-SINTETICO - REPINTURA DE ESQUADRIAS DE MADEIRA</v>
          </cell>
          <cell r="C2788" t="str">
            <v>M2</v>
          </cell>
          <cell r="D2788">
            <v>2.78</v>
          </cell>
        </row>
        <row r="2789">
          <cell r="A2789" t="str">
            <v>158055</v>
          </cell>
          <cell r="B2789" t="str">
            <v>VERNIZ NITRO-SINTETICO - REPINTURA DE RODAPES E MOLDURAS DE MADEIRA</v>
          </cell>
          <cell r="C2789" t="str">
            <v>M</v>
          </cell>
          <cell r="D2789">
            <v>0.44</v>
          </cell>
        </row>
        <row r="2790">
          <cell r="A2790" t="str">
            <v>158057</v>
          </cell>
          <cell r="B2790" t="str">
            <v>VERNIZ POLIURETANO REPINTURA DE FORROS DE MADEIRA</v>
          </cell>
          <cell r="C2790" t="str">
            <v>M2</v>
          </cell>
          <cell r="D2790">
            <v>3.13</v>
          </cell>
        </row>
        <row r="2791">
          <cell r="A2791" t="str">
            <v>170000</v>
          </cell>
          <cell r="B2791" t="str">
            <v>SERV.COMPLEMENTARES</v>
          </cell>
          <cell r="D2791" t="str">
            <v xml:space="preserve"> R$-   </v>
          </cell>
        </row>
        <row r="2792">
          <cell r="A2792" t="str">
            <v>170100</v>
          </cell>
          <cell r="B2792" t="str">
            <v>FECHAMENTOS</v>
          </cell>
          <cell r="D2792" t="str">
            <v xml:space="preserve"> R$-   </v>
          </cell>
        </row>
        <row r="2793">
          <cell r="A2793" t="str">
            <v>170105</v>
          </cell>
          <cell r="B2793" t="str">
            <v>CERCA DE ARAME FARPADO,MOURAO DE EUCALIPTO - 3 FIOS</v>
          </cell>
          <cell r="C2793" t="str">
            <v>M</v>
          </cell>
          <cell r="D2793">
            <v>7.4</v>
          </cell>
        </row>
        <row r="2794">
          <cell r="A2794" t="str">
            <v>170106</v>
          </cell>
          <cell r="B2794" t="str">
            <v>CERCA DE ARAME FARPADO,MOURAO DE EUCALIPTO - 4 FIOS</v>
          </cell>
          <cell r="C2794" t="str">
            <v>M</v>
          </cell>
          <cell r="D2794">
            <v>9</v>
          </cell>
        </row>
        <row r="2795">
          <cell r="A2795" t="str">
            <v>170112</v>
          </cell>
          <cell r="B2795" t="str">
            <v>CERCA DE ARAME FARPADO,MOURAO QUADRADO DE CONCRETO - 4 FIOS</v>
          </cell>
          <cell r="C2795" t="str">
            <v>M</v>
          </cell>
          <cell r="D2795">
            <v>29.33</v>
          </cell>
        </row>
        <row r="2796">
          <cell r="A2796" t="str">
            <v>170113</v>
          </cell>
          <cell r="B2796" t="str">
            <v>CERCA DE ARAME FARPADO,MOURAO QUADRADO DE CONCRETO - 5 FIOS</v>
          </cell>
          <cell r="C2796" t="str">
            <v>M</v>
          </cell>
          <cell r="D2796">
            <v>31.04</v>
          </cell>
        </row>
        <row r="2797">
          <cell r="A2797" t="str">
            <v>170115</v>
          </cell>
          <cell r="B2797" t="str">
            <v>CERCA DE ARAME GALVANIZADO,MOURAO DE EUCALIPTO - 3 FIOS</v>
          </cell>
          <cell r="C2797" t="str">
            <v>M</v>
          </cell>
          <cell r="D2797">
            <v>6.87</v>
          </cell>
        </row>
        <row r="2798">
          <cell r="A2798" t="str">
            <v>170116</v>
          </cell>
          <cell r="B2798" t="str">
            <v>CERCA DE ARAME GALVANIZADO,MOURAO DE EUCALIPTO - 4 FIOS</v>
          </cell>
          <cell r="C2798" t="str">
            <v>M</v>
          </cell>
          <cell r="D2798">
            <v>8.42</v>
          </cell>
        </row>
        <row r="2799">
          <cell r="A2799" t="str">
            <v>170117</v>
          </cell>
          <cell r="B2799" t="str">
            <v>FC.02 CERCA DE TELA GALVANIZADA, MOURAO EM "T" DE CONCR C/MURETA</v>
          </cell>
          <cell r="C2799" t="str">
            <v>M</v>
          </cell>
          <cell r="D2799">
            <v>89.85</v>
          </cell>
        </row>
        <row r="2800">
          <cell r="A2800" t="str">
            <v>170118</v>
          </cell>
          <cell r="B2800" t="str">
            <v>FC.03 CERCA DE TELA GALVANIZADA,MOURAO EM "T"DE CONCRETO C/MURETA</v>
          </cell>
          <cell r="C2800" t="str">
            <v>M</v>
          </cell>
          <cell r="D2800">
            <v>81.349999999999994</v>
          </cell>
        </row>
        <row r="2801">
          <cell r="A2801" t="str">
            <v>170120</v>
          </cell>
          <cell r="B2801" t="str">
            <v>CERCA DE TELA GALVANIZADA,MALHA 2"FIO 14,TIPO EDIF-1831 - MC/2M</v>
          </cell>
          <cell r="C2801" t="str">
            <v>M</v>
          </cell>
          <cell r="D2801">
            <v>51.04</v>
          </cell>
        </row>
        <row r="2802">
          <cell r="A2802" t="str">
            <v>170121</v>
          </cell>
          <cell r="B2802" t="str">
            <v>CERCA DE TELA GALVANIZADA,MALHA 2"FIO 14,TIPO EDIF-1832 - MCAF/2M</v>
          </cell>
          <cell r="C2802" t="str">
            <v>M</v>
          </cell>
          <cell r="D2802">
            <v>52.4</v>
          </cell>
        </row>
        <row r="2803">
          <cell r="A2803" t="str">
            <v>170122</v>
          </cell>
          <cell r="B2803" t="str">
            <v>CERCA DE TELA GALVANIZADA,MALHA 2"FIO 14,TIPO EDIF-1833 - MCAL/2M</v>
          </cell>
          <cell r="C2803" t="str">
            <v>M</v>
          </cell>
          <cell r="D2803">
            <v>53.63</v>
          </cell>
        </row>
        <row r="2804">
          <cell r="A2804" t="str">
            <v>170123</v>
          </cell>
          <cell r="B2804" t="str">
            <v>CERCA DE TELA GALVANIZADA,MALHA 2"FIO 10,TIPO EDIF-1834 - TG/4M</v>
          </cell>
          <cell r="C2804" t="str">
            <v>M</v>
          </cell>
          <cell r="D2804">
            <v>87.28</v>
          </cell>
        </row>
        <row r="2805">
          <cell r="A2805" t="str">
            <v>170124</v>
          </cell>
          <cell r="B2805" t="str">
            <v>CERCA DE TELA GALVANIZADA,MALHA 2"FIO 10,TIPO EDIF-1835 - TG/2M</v>
          </cell>
          <cell r="C2805" t="str">
            <v>M</v>
          </cell>
          <cell r="D2805">
            <v>59.21</v>
          </cell>
        </row>
        <row r="2806">
          <cell r="A2806" t="str">
            <v>170125</v>
          </cell>
          <cell r="B2806" t="str">
            <v>FC.04 CERCA DE TELA GALVANIZADA MOURAO EM "T"DE CONCRETO</v>
          </cell>
          <cell r="C2806" t="str">
            <v>M</v>
          </cell>
          <cell r="D2806">
            <v>62.91</v>
          </cell>
        </row>
        <row r="2807">
          <cell r="A2807" t="str">
            <v>170126</v>
          </cell>
          <cell r="B2807" t="str">
            <v>FC.05 CERCA DE TELA GALVANIZADA,MOURAO EM "T" DE CONCRETO</v>
          </cell>
          <cell r="C2807" t="str">
            <v>M</v>
          </cell>
          <cell r="D2807">
            <v>63.39</v>
          </cell>
        </row>
        <row r="2808">
          <cell r="A2808" t="str">
            <v>170127</v>
          </cell>
          <cell r="B2808" t="str">
            <v>FP-04 ALAMBRADO EM TUBO GALVANIZADO E TELA GALVANIZADA H=2,00M</v>
          </cell>
          <cell r="C2808" t="str">
            <v>M</v>
          </cell>
          <cell r="D2808">
            <v>68.349999999999994</v>
          </cell>
        </row>
        <row r="2809">
          <cell r="A2809" t="str">
            <v>170128</v>
          </cell>
          <cell r="B2809" t="str">
            <v>FP05 ALAMBRADO EM TUBO GALVANIZADO E TELA GALVANIZADA H=1,00M</v>
          </cell>
          <cell r="C2809" t="str">
            <v>M</v>
          </cell>
          <cell r="D2809">
            <v>26.2</v>
          </cell>
        </row>
        <row r="2810">
          <cell r="A2810" t="str">
            <v>170129</v>
          </cell>
          <cell r="B2810" t="str">
            <v>FP 03 ALAMBRADO PARA QUADRAS DE ESPORTE - GP.6/EDIF - TG/4,5M</v>
          </cell>
          <cell r="C2810" t="str">
            <v>M</v>
          </cell>
          <cell r="D2810">
            <v>105.4</v>
          </cell>
        </row>
        <row r="2811">
          <cell r="A2811" t="str">
            <v>170130</v>
          </cell>
          <cell r="B2811" t="str">
            <v>GRADIL DE FERRO PERFILADO - GE-1/EDIF</v>
          </cell>
          <cell r="C2811" t="str">
            <v>M</v>
          </cell>
          <cell r="D2811">
            <v>184.92</v>
          </cell>
        </row>
        <row r="2812">
          <cell r="A2812" t="str">
            <v>170131</v>
          </cell>
          <cell r="B2812" t="str">
            <v>FP.01 GRADIL DE FERRO PERFILADO,TIPO PARQUE SEM MURETA - GP-5/DEPAVE</v>
          </cell>
          <cell r="C2812" t="str">
            <v>M</v>
          </cell>
          <cell r="D2812">
            <v>296.86</v>
          </cell>
        </row>
        <row r="2813">
          <cell r="A2813" t="str">
            <v>170132</v>
          </cell>
          <cell r="B2813" t="str">
            <v>FP.02 GRADIL DE FERRO PERFILADO,TIPO PARQUE C/ MURETA - GPM-1/DEPAVE</v>
          </cell>
          <cell r="C2813" t="str">
            <v>M</v>
          </cell>
          <cell r="D2813">
            <v>306.85000000000002</v>
          </cell>
        </row>
        <row r="2814">
          <cell r="A2814" t="str">
            <v>170133</v>
          </cell>
          <cell r="B2814" t="str">
            <v>FP.06 GRADIL/PEITORAL DE FERRO PERFILADO H=1,00M</v>
          </cell>
          <cell r="C2814" t="str">
            <v>M</v>
          </cell>
          <cell r="D2814">
            <v>69.209999999999994</v>
          </cell>
        </row>
        <row r="2815">
          <cell r="A2815" t="str">
            <v>170134</v>
          </cell>
          <cell r="B2815" t="str">
            <v>PORTAO DE FERRO PERFILADO TIPO PARQUE (GP.5/GPM1)2,0M 1FL</v>
          </cell>
          <cell r="C2815" t="str">
            <v>UN</v>
          </cell>
          <cell r="D2815">
            <v>890.39</v>
          </cell>
        </row>
        <row r="2816">
          <cell r="A2816" t="str">
            <v>170135</v>
          </cell>
          <cell r="B2816" t="str">
            <v>PORTAO DE FERRO PERF.,TIPO PQE.(GP.5/GPM.1)1,50M 1FL</v>
          </cell>
          <cell r="C2816" t="str">
            <v>UN</v>
          </cell>
          <cell r="D2816">
            <v>766.82</v>
          </cell>
        </row>
        <row r="2817">
          <cell r="A2817" t="str">
            <v>170136</v>
          </cell>
          <cell r="B2817" t="str">
            <v>PP.39/PP.40-PORTAO DE FERRO PERF.TIPO PQE.(GP.5/GPM1)3,0M 1 OU 2FL</v>
          </cell>
          <cell r="C2817" t="str">
            <v>UN</v>
          </cell>
          <cell r="D2817">
            <v>1203.8499999999999</v>
          </cell>
        </row>
        <row r="2818">
          <cell r="A2818" t="str">
            <v>170137</v>
          </cell>
          <cell r="B2818" t="str">
            <v>PORTAO DE FERRO PERFILADO,TIPO PARQUE (GP-5/GPM-1)-4,00M 2FL PP.41</v>
          </cell>
          <cell r="C2818" t="str">
            <v>UN</v>
          </cell>
          <cell r="D2818">
            <v>1478.11</v>
          </cell>
        </row>
        <row r="2819">
          <cell r="A2819" t="str">
            <v>170138</v>
          </cell>
          <cell r="B2819" t="str">
            <v>PORTAO DE FERRO PERFILADO,TIPO PARQUE (GP-5/GPM-1)-6,00M 2FL PP.42</v>
          </cell>
          <cell r="C2819" t="str">
            <v>UN</v>
          </cell>
          <cell r="D2819">
            <v>2012.68</v>
          </cell>
        </row>
        <row r="2820">
          <cell r="A2820" t="str">
            <v>170140</v>
          </cell>
          <cell r="B2820" t="str">
            <v>PP.15/19-PORTAO EM FERRO PERFILADO C/CHAPA, 1 FL</v>
          </cell>
          <cell r="C2820" t="str">
            <v>M2</v>
          </cell>
          <cell r="D2820">
            <v>142.46</v>
          </cell>
        </row>
        <row r="2821">
          <cell r="A2821" t="str">
            <v>170141</v>
          </cell>
          <cell r="B2821" t="str">
            <v>PP.20/24-PORTAO EM FERRO PERFILADO C/ TELA, 1 FL</v>
          </cell>
          <cell r="C2821" t="str">
            <v>M2</v>
          </cell>
          <cell r="D2821">
            <v>107.28</v>
          </cell>
        </row>
        <row r="2822">
          <cell r="A2822" t="str">
            <v>170142</v>
          </cell>
          <cell r="B2822" t="str">
            <v>PP.25/29-PORTAO EM FERRO PERFILADO C/ CHAPA, 2 FLS</v>
          </cell>
          <cell r="C2822" t="str">
            <v>M2</v>
          </cell>
          <cell r="D2822">
            <v>141.1</v>
          </cell>
        </row>
        <row r="2823">
          <cell r="A2823" t="str">
            <v>170143</v>
          </cell>
          <cell r="B2823" t="str">
            <v>PP.30/34-PORTAO EM FERRO PERFILADO C/ TELA, 2 FLS</v>
          </cell>
          <cell r="C2823" t="str">
            <v>M2</v>
          </cell>
          <cell r="D2823">
            <v>105.41</v>
          </cell>
        </row>
        <row r="2824">
          <cell r="A2824" t="str">
            <v>170144</v>
          </cell>
          <cell r="B2824" t="str">
            <v>PP.43/44-PORTAO EM FERRO PERFILADO C/ CHAPA, 1 FL, H=1,00M</v>
          </cell>
          <cell r="C2824" t="str">
            <v>M2</v>
          </cell>
          <cell r="D2824">
            <v>148.27000000000001</v>
          </cell>
        </row>
        <row r="2825">
          <cell r="A2825" t="str">
            <v>170145</v>
          </cell>
          <cell r="B2825" t="str">
            <v>PP.45/46-PORTAO EM FERRO PERFILADO C/ TELA, 1FL, H=1,00M</v>
          </cell>
          <cell r="C2825" t="str">
            <v>M2</v>
          </cell>
          <cell r="D2825">
            <v>113.62</v>
          </cell>
        </row>
        <row r="2826">
          <cell r="A2826" t="str">
            <v>170155</v>
          </cell>
          <cell r="B2826" t="str">
            <v>FV.01 MURO DE FECHO, TIJ.APAREN E ELEM.CONC MF.01/EDIF  FUND.C/BROCA</v>
          </cell>
          <cell r="C2826" t="str">
            <v>M</v>
          </cell>
          <cell r="D2826">
            <v>192.29</v>
          </cell>
        </row>
        <row r="2827">
          <cell r="A2827" t="str">
            <v>170157</v>
          </cell>
          <cell r="B2827" t="str">
            <v>FV.02 MURO DE FECHO,TIJ APARENTES,MF.02/EDIF  FUNDACAO COM BROCAS</v>
          </cell>
          <cell r="C2827" t="str">
            <v>M</v>
          </cell>
          <cell r="D2827">
            <v>160.61000000000001</v>
          </cell>
        </row>
        <row r="2828">
          <cell r="A2828" t="str">
            <v>170158</v>
          </cell>
          <cell r="B2828" t="str">
            <v>FP05 ALAMBRADO EM TUBO GALVANIZADO E TELA GALVANIZADA H=1,00M</v>
          </cell>
          <cell r="C2828" t="str">
            <v>M</v>
          </cell>
          <cell r="D2828">
            <v>26.11</v>
          </cell>
        </row>
        <row r="2829">
          <cell r="A2829" t="str">
            <v>170159</v>
          </cell>
          <cell r="B2829" t="str">
            <v>FC.01 MURO DE FECHO, ELEMENTOS DE CONC. MF.D3/EDIF - FUND. C/ BROCAS</v>
          </cell>
          <cell r="C2829" t="str">
            <v>M</v>
          </cell>
          <cell r="D2829">
            <v>203.42</v>
          </cell>
        </row>
        <row r="2830">
          <cell r="A2830" t="str">
            <v>170161</v>
          </cell>
          <cell r="B2830" t="str">
            <v>FV.03 MURO DE FECHO, TIJ MACICOS COMUNS,MF.04/EDIF - FUND. C/ BROCAS</v>
          </cell>
          <cell r="C2830" t="str">
            <v>M</v>
          </cell>
          <cell r="D2830">
            <v>162.57</v>
          </cell>
        </row>
        <row r="2831">
          <cell r="A2831" t="str">
            <v>170163</v>
          </cell>
          <cell r="B2831" t="str">
            <v>MURO DE FECHO, BLOCOS DE CONC. MF.05/EDIF - FUNDACAO COM BROCAS</v>
          </cell>
          <cell r="C2831" t="str">
            <v>M</v>
          </cell>
          <cell r="D2831">
            <v>92.75</v>
          </cell>
        </row>
        <row r="2832">
          <cell r="A2832" t="str">
            <v>170164</v>
          </cell>
          <cell r="B2832" t="str">
            <v>FV.15/16-MURO DE FECHO EM BLOCOS E ESTR.CONC.,FUND.C/BROCAS</v>
          </cell>
          <cell r="C2832" t="str">
            <v>M</v>
          </cell>
          <cell r="D2832">
            <v>136.24</v>
          </cell>
        </row>
        <row r="2833">
          <cell r="A2833" t="str">
            <v>170170</v>
          </cell>
          <cell r="B2833" t="str">
            <v>MURO DE ARRIMO H=1,40M C/DRENAGEM CONF DET EDIF</v>
          </cell>
          <cell r="C2833" t="str">
            <v>M</v>
          </cell>
          <cell r="D2833">
            <v>419.62</v>
          </cell>
        </row>
        <row r="2834">
          <cell r="A2834" t="str">
            <v>170171</v>
          </cell>
          <cell r="B2834" t="str">
            <v>MURO DE ARRIMO H=2,50M C/ DRENAGEM - CONF. DET.  EDIF</v>
          </cell>
          <cell r="C2834" t="str">
            <v>M</v>
          </cell>
          <cell r="D2834">
            <v>713.94</v>
          </cell>
        </row>
        <row r="2835">
          <cell r="A2835" t="str">
            <v>170172</v>
          </cell>
          <cell r="B2835" t="str">
            <v>MURO DE ARRIMO H=3,50M, C/ DRENAGEM - CONF. DET. EDIF</v>
          </cell>
          <cell r="C2835" t="str">
            <v>M</v>
          </cell>
          <cell r="D2835">
            <v>1305.1600000000001</v>
          </cell>
        </row>
        <row r="2836">
          <cell r="A2836" t="str">
            <v>170173</v>
          </cell>
          <cell r="B2836" t="str">
            <v>MURO DE ARRIMO H=4,50M, C/ DRENAGEM - CONF. DET. EDIF</v>
          </cell>
          <cell r="C2836" t="str">
            <v>M</v>
          </cell>
          <cell r="D2836">
            <v>1539.17</v>
          </cell>
        </row>
        <row r="2837">
          <cell r="A2837" t="str">
            <v>170180</v>
          </cell>
          <cell r="B2837" t="str">
            <v>FV.12/13-MURETA DE ARRIMO EM BLOCOS DE CONCRETO, H=1,00 M</v>
          </cell>
          <cell r="C2837" t="str">
            <v>M</v>
          </cell>
          <cell r="D2837">
            <v>182.59</v>
          </cell>
        </row>
        <row r="2838">
          <cell r="A2838" t="str">
            <v>170181</v>
          </cell>
          <cell r="B2838" t="str">
            <v>FV.14 - MURETA DE ARRIMO EM BLOCOS DE CONCRETO H=1,00 M CHAPISCADO</v>
          </cell>
          <cell r="C2838" t="str">
            <v>M</v>
          </cell>
          <cell r="D2838">
            <v>184.72</v>
          </cell>
        </row>
        <row r="2839">
          <cell r="A2839" t="str">
            <v>170190</v>
          </cell>
          <cell r="B2839" t="str">
            <v>GRADIL FºGALV.ELETROFUND.MALHA62X132MM,C/MONTANTE CD 1,65M, S/PINT.</v>
          </cell>
          <cell r="C2839" t="str">
            <v>M2</v>
          </cell>
          <cell r="D2839">
            <v>59.36</v>
          </cell>
        </row>
        <row r="2840">
          <cell r="A2840" t="str">
            <v>170191</v>
          </cell>
          <cell r="B2840" t="str">
            <v>GRADIL FºGALV.ELETROF.MALHA62X132MM,C/MONTANTE CD 1,65M C/PINT ELET.</v>
          </cell>
          <cell r="C2840" t="str">
            <v>M2</v>
          </cell>
          <cell r="D2840">
            <v>71.900000000000006</v>
          </cell>
        </row>
        <row r="2841">
          <cell r="A2841" t="str">
            <v>170192</v>
          </cell>
          <cell r="B2841" t="str">
            <v>PORTAO FºGALV.ELETROFUNDIDO,MALHA62X132MM,DE ABRIR,1FL,S/PINTURA</v>
          </cell>
          <cell r="C2841" t="str">
            <v>M2</v>
          </cell>
          <cell r="D2841">
            <v>507.83</v>
          </cell>
        </row>
        <row r="2842">
          <cell r="A2842" t="str">
            <v>170193</v>
          </cell>
          <cell r="B2842" t="str">
            <v>PORTAO FºGALV.ELETROFUND.MALHA 62X132MM,DE ABRIR,1FL,C/PINTURA ELETR</v>
          </cell>
          <cell r="C2842" t="str">
            <v>M2</v>
          </cell>
          <cell r="D2842">
            <v>549.01</v>
          </cell>
        </row>
        <row r="2843">
          <cell r="A2843" t="str">
            <v>170194</v>
          </cell>
          <cell r="B2843" t="str">
            <v>PORTAO FºGALV.ELETROFUND.MALHA 62X132MM,DE ABRIR,2 FLS, S/ PINTURA</v>
          </cell>
          <cell r="C2843" t="str">
            <v>M2</v>
          </cell>
          <cell r="D2843">
            <v>346.14</v>
          </cell>
        </row>
        <row r="2844">
          <cell r="A2844" t="str">
            <v>170195</v>
          </cell>
          <cell r="B2844" t="str">
            <v>PORTAO FºGALV.ELETROFUNDID.MALHA 62X132MM,DE ABRIR,2FLS,C/PINT.ELETR</v>
          </cell>
          <cell r="C2844" t="str">
            <v>M2</v>
          </cell>
          <cell r="D2844">
            <v>371.96</v>
          </cell>
        </row>
        <row r="2845">
          <cell r="A2845" t="str">
            <v>170196</v>
          </cell>
          <cell r="B2845" t="str">
            <v>PORTAO FºGALV.ELETROFUND.MALHA 62X132MM,DE CORRER, S/PINTURA</v>
          </cell>
          <cell r="C2845" t="str">
            <v>M2</v>
          </cell>
          <cell r="D2845">
            <v>385.37</v>
          </cell>
        </row>
        <row r="2846">
          <cell r="A2846" t="str">
            <v>170197</v>
          </cell>
          <cell r="B2846" t="str">
            <v>PORTAO FºGALV.ELETROFUNDID.MALHA 62X132MM,DE CORRER,C/PINTURA ELETRO</v>
          </cell>
          <cell r="C2846" t="str">
            <v>M2</v>
          </cell>
          <cell r="D2846">
            <v>410.19</v>
          </cell>
        </row>
        <row r="2847">
          <cell r="A2847" t="str">
            <v>170200</v>
          </cell>
          <cell r="B2847" t="str">
            <v>PAVIMENTACAO</v>
          </cell>
          <cell r="D2847" t="str">
            <v xml:space="preserve"> R$-   </v>
          </cell>
        </row>
        <row r="2848">
          <cell r="A2848" t="str">
            <v>170201</v>
          </cell>
          <cell r="B2848" t="str">
            <v>CONCRETO SIMPLES DESEMPENADO E RIPADO,200KG CIM/M3</v>
          </cell>
          <cell r="C2848" t="str">
            <v>M3</v>
          </cell>
          <cell r="D2848">
            <v>209.32</v>
          </cell>
        </row>
        <row r="2849">
          <cell r="A2849" t="str">
            <v>170202</v>
          </cell>
          <cell r="B2849" t="str">
            <v>CONCRETO DESEMPENADO E RIPADO(PMSP-DL.1009/47),335KG CIM/M3 - 7CM</v>
          </cell>
          <cell r="C2849" t="str">
            <v>M2</v>
          </cell>
          <cell r="D2849">
            <v>20.190000000000001</v>
          </cell>
        </row>
        <row r="2850">
          <cell r="A2850" t="str">
            <v>170203</v>
          </cell>
          <cell r="B2850" t="str">
            <v>NC.05 CONC. DESEMPENADO C/ JUNTAS EM GRANITO E=2CM APAR QUADRICULADO</v>
          </cell>
          <cell r="C2850" t="str">
            <v>M2</v>
          </cell>
          <cell r="D2850">
            <v>41.31</v>
          </cell>
        </row>
        <row r="2851">
          <cell r="A2851" t="str">
            <v>170204</v>
          </cell>
          <cell r="B2851" t="str">
            <v>NC.05 CONCRETO DESEMP.C/JUNTAS EM PEDRA MIRACEMA E.MED=1,2CM QUADRI.</v>
          </cell>
          <cell r="C2851" t="str">
            <v>M2</v>
          </cell>
          <cell r="D2851">
            <v>29.31</v>
          </cell>
        </row>
        <row r="2852">
          <cell r="A2852" t="str">
            <v>170205</v>
          </cell>
          <cell r="B2852" t="str">
            <v>NC.06 CONC.DESEMPENADO C/JUNTAS EM GRANITO E=2CM APAR. - FAIXAS</v>
          </cell>
          <cell r="C2852" t="str">
            <v>M2</v>
          </cell>
          <cell r="D2852">
            <v>30.01</v>
          </cell>
        </row>
        <row r="2853">
          <cell r="A2853" t="str">
            <v>170206</v>
          </cell>
          <cell r="B2853" t="str">
            <v>NC.06 CONC.DESEMP.COM JUNTAS EM PEDRA MIRACEMA E.MED=1,2CM EM FAIXAS</v>
          </cell>
          <cell r="C2853" t="str">
            <v>M2</v>
          </cell>
          <cell r="D2853">
            <v>23.78</v>
          </cell>
        </row>
        <row r="2854">
          <cell r="A2854" t="str">
            <v>170207</v>
          </cell>
          <cell r="B2854" t="str">
            <v>LADRILHO HIDRAULICO SULCADO,BRANCO OU PRETO</v>
          </cell>
          <cell r="C2854" t="str">
            <v>M2</v>
          </cell>
          <cell r="D2854">
            <v>27.09</v>
          </cell>
        </row>
        <row r="2855">
          <cell r="A2855" t="str">
            <v>170208</v>
          </cell>
          <cell r="B2855" t="str">
            <v>LADRILHO HIDRAULICO SULCADO,BRANCO E PRETO - TIPO MAPA DE S.PAULO</v>
          </cell>
          <cell r="C2855" t="str">
            <v>M2</v>
          </cell>
          <cell r="D2855">
            <v>26.06</v>
          </cell>
        </row>
        <row r="2856">
          <cell r="A2856" t="str">
            <v>170210</v>
          </cell>
          <cell r="B2856" t="str">
            <v>LAJOTA SEXTAVADA DE CONCRETO,ARTICULADA - 6CM</v>
          </cell>
          <cell r="C2856" t="str">
            <v>M2</v>
          </cell>
          <cell r="D2856">
            <v>28.54</v>
          </cell>
        </row>
        <row r="2857">
          <cell r="A2857" t="str">
            <v>170211</v>
          </cell>
          <cell r="B2857" t="str">
            <v>LAJOTA SEXTAVADA DE CONCRETO,ARTICULADA - 8CM</v>
          </cell>
          <cell r="C2857" t="str">
            <v>M2</v>
          </cell>
          <cell r="D2857">
            <v>30.95</v>
          </cell>
        </row>
        <row r="2858">
          <cell r="A2858" t="str">
            <v>170212</v>
          </cell>
          <cell r="B2858" t="str">
            <v>LAJOTA SEXTAVADA DE CONCRETO,ARTICULADA - 10CM</v>
          </cell>
          <cell r="C2858" t="str">
            <v>M2</v>
          </cell>
          <cell r="D2858">
            <v>32.770000000000003</v>
          </cell>
        </row>
        <row r="2859">
          <cell r="A2859" t="str">
            <v>170215</v>
          </cell>
          <cell r="B2859" t="str">
            <v>LAJOTA PRE-MOLDADA DE CONCRETO E=7CM - JUNTA DE GRAMA</v>
          </cell>
          <cell r="C2859" t="str">
            <v>M2</v>
          </cell>
          <cell r="D2859">
            <v>14.32</v>
          </cell>
        </row>
        <row r="2860">
          <cell r="A2860" t="str">
            <v>170218</v>
          </cell>
          <cell r="B2860" t="str">
            <v>LAJOTA DE CONC.MOLDADA"IN LOCO",TIPO PMSP E=7CM JUNTA DE PEDRISCO</v>
          </cell>
          <cell r="C2860" t="str">
            <v>M2</v>
          </cell>
          <cell r="D2860">
            <v>12.14</v>
          </cell>
        </row>
        <row r="2861">
          <cell r="A2861" t="str">
            <v>170219</v>
          </cell>
          <cell r="B2861" t="str">
            <v>LAJOTA DE CONC.MOLDADA"IN LOCO",TIPO PMSP E=7CM - JUNTA DE ARGAMASSA</v>
          </cell>
          <cell r="C2861" t="str">
            <v>M2</v>
          </cell>
          <cell r="D2861">
            <v>12.85</v>
          </cell>
        </row>
        <row r="2862">
          <cell r="A2862" t="str">
            <v>170220</v>
          </cell>
          <cell r="B2862" t="str">
            <v>GRANITO APARELHADO,TIPO DEPAVE, E=2CM</v>
          </cell>
          <cell r="C2862" t="str">
            <v>M2</v>
          </cell>
          <cell r="D2862">
            <v>54.27</v>
          </cell>
        </row>
        <row r="2863">
          <cell r="A2863" t="str">
            <v>170221</v>
          </cell>
          <cell r="B2863" t="str">
            <v>ARENITO ROSA IRREGULAR</v>
          </cell>
          <cell r="C2863" t="str">
            <v>M2</v>
          </cell>
          <cell r="D2863">
            <v>47.56</v>
          </cell>
        </row>
        <row r="2864">
          <cell r="A2864" t="str">
            <v>170223</v>
          </cell>
          <cell r="B2864" t="str">
            <v>PARALELEPIPEDO SOBRE BASE DE AREIA</v>
          </cell>
          <cell r="C2864" t="str">
            <v>M2</v>
          </cell>
          <cell r="D2864">
            <v>20.94</v>
          </cell>
        </row>
        <row r="2865">
          <cell r="A2865" t="str">
            <v>170224</v>
          </cell>
          <cell r="B2865" t="str">
            <v>PARALELEPIPEDO SOBRE BASE DE CONCRETO</v>
          </cell>
          <cell r="C2865" t="str">
            <v>M2</v>
          </cell>
          <cell r="D2865">
            <v>31.71</v>
          </cell>
        </row>
        <row r="2866">
          <cell r="A2866" t="str">
            <v>170225</v>
          </cell>
          <cell r="B2866" t="str">
            <v>MOSAICO PORTUGUES,UMA OU DUAS CORES,SOBRE BASE DE AREIA</v>
          </cell>
          <cell r="C2866" t="str">
            <v>M2</v>
          </cell>
          <cell r="D2866">
            <v>37.950000000000003</v>
          </cell>
        </row>
        <row r="2867">
          <cell r="A2867" t="str">
            <v>170226</v>
          </cell>
          <cell r="B2867" t="str">
            <v>MOSAICO PORTUGUES,UMA OU DUAS CORES,SOBRE BASE DE CONCRETO</v>
          </cell>
          <cell r="C2867" t="str">
            <v>M2</v>
          </cell>
          <cell r="D2867">
            <v>43.53</v>
          </cell>
        </row>
        <row r="2868">
          <cell r="A2868" t="str">
            <v>170229</v>
          </cell>
          <cell r="B2868" t="str">
            <v>PEDRISCO - FORNECIMENTO E ESPALHAMENTO COM COMPACTACAO MECANICA</v>
          </cell>
          <cell r="C2868" t="str">
            <v>M3</v>
          </cell>
          <cell r="D2868">
            <v>33.1</v>
          </cell>
        </row>
        <row r="2869">
          <cell r="A2869" t="str">
            <v>170230</v>
          </cell>
          <cell r="B2869" t="str">
            <v>PEDRISCO COM COMPACTACAO MANUAL - ESPESSURA 5CM</v>
          </cell>
          <cell r="C2869" t="str">
            <v>M2</v>
          </cell>
          <cell r="D2869">
            <v>2.0299999999999998</v>
          </cell>
        </row>
        <row r="2870">
          <cell r="A2870" t="str">
            <v>170231</v>
          </cell>
          <cell r="B2870" t="str">
            <v>PO DE BRITA COM COMPACTACAO MECANICA - ESPESSURA 10CM</v>
          </cell>
          <cell r="C2870" t="str">
            <v>M2</v>
          </cell>
          <cell r="D2870">
            <v>5.18</v>
          </cell>
        </row>
        <row r="2871">
          <cell r="A2871" t="str">
            <v>170232</v>
          </cell>
          <cell r="B2871" t="str">
            <v>PEDRA BRITADA N.2 COM COMPACTACAO MANUAL - 5CM</v>
          </cell>
          <cell r="C2871" t="str">
            <v>M2</v>
          </cell>
          <cell r="D2871">
            <v>2.1800000000000002</v>
          </cell>
        </row>
        <row r="2872">
          <cell r="A2872" t="str">
            <v>170240</v>
          </cell>
          <cell r="B2872" t="str">
            <v>PAVIMENTACAO ASFALTICA PARA TRAFEGO MEDIO (POR PENETRACAO)</v>
          </cell>
          <cell r="C2872" t="str">
            <v>M2</v>
          </cell>
          <cell r="D2872">
            <v>6.67</v>
          </cell>
        </row>
        <row r="2873">
          <cell r="A2873" t="str">
            <v>170250</v>
          </cell>
          <cell r="B2873" t="str">
            <v>GUIA DE CONCRETO RETA OU CURVA,TIPO PMSP</v>
          </cell>
          <cell r="C2873" t="str">
            <v>M</v>
          </cell>
          <cell r="D2873">
            <v>16.14</v>
          </cell>
        </row>
        <row r="2874">
          <cell r="A2874" t="str">
            <v>170252</v>
          </cell>
          <cell r="B2874" t="str">
            <v>SARJETA DE CONCRETO,INCLUSIVE PREPARO DE CAIXA</v>
          </cell>
          <cell r="C2874" t="str">
            <v>M3</v>
          </cell>
          <cell r="D2874">
            <v>159.97999999999999</v>
          </cell>
        </row>
        <row r="2875">
          <cell r="A2875" t="str">
            <v>170254</v>
          </cell>
          <cell r="B2875" t="str">
            <v>REBAIXAMENTO DE GUIA</v>
          </cell>
          <cell r="C2875" t="str">
            <v>M</v>
          </cell>
          <cell r="D2875">
            <v>6.51</v>
          </cell>
        </row>
        <row r="2876">
          <cell r="A2876" t="str">
            <v>170300</v>
          </cell>
          <cell r="B2876" t="str">
            <v>DIVERSOS</v>
          </cell>
          <cell r="D2876" t="str">
            <v xml:space="preserve"> R$-   </v>
          </cell>
        </row>
        <row r="2877">
          <cell r="A2877" t="str">
            <v>170319</v>
          </cell>
          <cell r="B2877" t="str">
            <v>IP03 PLATAFORMA COM 3 MASTROS DE BANDEIRA H.TOTAL=8,30M</v>
          </cell>
          <cell r="C2877" t="str">
            <v>UN</v>
          </cell>
          <cell r="D2877">
            <v>869.73</v>
          </cell>
        </row>
        <row r="2878">
          <cell r="A2878" t="str">
            <v>170320</v>
          </cell>
          <cell r="B2878" t="str">
            <v>IP.03 PLATAFORMA COM 3 MASTROS DE BANDEIRA H.TOTAL=10,00M</v>
          </cell>
          <cell r="C2878" t="str">
            <v>UN</v>
          </cell>
          <cell r="D2878">
            <v>1235.9000000000001</v>
          </cell>
        </row>
        <row r="2879">
          <cell r="A2879" t="str">
            <v>170350</v>
          </cell>
          <cell r="B2879" t="str">
            <v>QC.01 QUADRA POLIESPORTIVA - PISO NAO ARMADO</v>
          </cell>
          <cell r="C2879" t="str">
            <v>M2</v>
          </cell>
          <cell r="D2879">
            <v>19.010000000000002</v>
          </cell>
        </row>
        <row r="2880">
          <cell r="A2880" t="str">
            <v>170351</v>
          </cell>
          <cell r="B2880" t="str">
            <v>QC.02 QUADRA POLIESPORTIVA - PISO ARMADO</v>
          </cell>
          <cell r="C2880" t="str">
            <v>M2</v>
          </cell>
          <cell r="D2880">
            <v>20.93</v>
          </cell>
        </row>
        <row r="2881">
          <cell r="A2881" t="str">
            <v>170352</v>
          </cell>
          <cell r="B2881" t="str">
            <v>QUADRA POLIESPORTIVA - PISO ASFALTICO, INCL. PINTURA E DEMARCACAO</v>
          </cell>
          <cell r="C2881" t="str">
            <v>M2</v>
          </cell>
          <cell r="D2881">
            <v>37.26</v>
          </cell>
        </row>
        <row r="2882">
          <cell r="A2882" t="str">
            <v>170355</v>
          </cell>
          <cell r="B2882" t="str">
            <v>QD.01 DEMARC. DE QUADRA COM TINTA A BASE DE BORR. CLORADA - VOLEIBOL</v>
          </cell>
          <cell r="C2882" t="str">
            <v>UN</v>
          </cell>
          <cell r="D2882">
            <v>64.260000000000005</v>
          </cell>
        </row>
        <row r="2883">
          <cell r="A2883" t="str">
            <v>170356</v>
          </cell>
          <cell r="B2883" t="str">
            <v>QD.02 DEMARC. DE QUADRA COM TINTA A BASE DE BORR. CLORADA - F.SALAO</v>
          </cell>
          <cell r="C2883" t="str">
            <v>UN</v>
          </cell>
          <cell r="D2883">
            <v>119</v>
          </cell>
        </row>
        <row r="2884">
          <cell r="A2884" t="str">
            <v>170357</v>
          </cell>
          <cell r="B2884" t="str">
            <v>QD.03 DEMARC. DE QUADRA COM TINTA A BASE DE BORR. CLORADA - BASQUETE</v>
          </cell>
          <cell r="C2884" t="str">
            <v>UN</v>
          </cell>
          <cell r="D2884">
            <v>158.69</v>
          </cell>
        </row>
        <row r="2885">
          <cell r="A2885" t="str">
            <v>170358</v>
          </cell>
          <cell r="B2885" t="str">
            <v>QD.05 DEMARC. DE QUADRA COM TINTA A BASE DE BORRA. CLORADA - HANDBOL</v>
          </cell>
          <cell r="C2885" t="str">
            <v>UN</v>
          </cell>
          <cell r="D2885">
            <v>91.17</v>
          </cell>
        </row>
        <row r="2886">
          <cell r="A2886" t="str">
            <v>170360</v>
          </cell>
          <cell r="B2886" t="str">
            <v>POSTES PARA VOLEIBOL,INCLUSIVE PINTURA E REDE</v>
          </cell>
          <cell r="C2886" t="str">
            <v>UN</v>
          </cell>
          <cell r="D2886">
            <v>201.2</v>
          </cell>
        </row>
        <row r="2887">
          <cell r="A2887" t="str">
            <v>170361</v>
          </cell>
          <cell r="B2887" t="str">
            <v>TRAVE PARA FUTEBOL DE SALAO,INCLUSIVE PINTURA E REDE</v>
          </cell>
          <cell r="C2887" t="str">
            <v>UN</v>
          </cell>
          <cell r="D2887">
            <v>511.06</v>
          </cell>
        </row>
        <row r="2888">
          <cell r="A2888" t="str">
            <v>170362</v>
          </cell>
          <cell r="B2888" t="str">
            <v>TABELA PARA BASQUETE,INCL.ESTRUTURA ARO E CESTA - CONCRETO APARENTE</v>
          </cell>
          <cell r="C2888" t="str">
            <v>UN</v>
          </cell>
          <cell r="D2888">
            <v>624.04999999999995</v>
          </cell>
        </row>
        <row r="2889">
          <cell r="A2889" t="str">
            <v>170365</v>
          </cell>
          <cell r="B2889" t="str">
            <v>TELA DE NYLON P/COBERTURA DE QUADRA</v>
          </cell>
          <cell r="C2889" t="str">
            <v>M2</v>
          </cell>
          <cell r="D2889">
            <v>2.2200000000000002</v>
          </cell>
        </row>
        <row r="2890">
          <cell r="A2890" t="str">
            <v>170370</v>
          </cell>
          <cell r="B2890" t="str">
            <v>DEMARCACAO E PINTURA DE SUPERFICIES - BORRACHA CLORADA</v>
          </cell>
          <cell r="C2890" t="str">
            <v>M2</v>
          </cell>
          <cell r="D2890">
            <v>27.43</v>
          </cell>
        </row>
        <row r="2891">
          <cell r="A2891" t="str">
            <v>170371</v>
          </cell>
          <cell r="B2891" t="str">
            <v>DEMARCACAO E PINTURA DE SUPERFICIES - EPOXI</v>
          </cell>
          <cell r="C2891" t="str">
            <v>M2</v>
          </cell>
          <cell r="D2891">
            <v>34.270000000000003</v>
          </cell>
        </row>
        <row r="2892">
          <cell r="A2892" t="str">
            <v>170372</v>
          </cell>
          <cell r="B2892" t="str">
            <v>DEMARCACAO E PINTURA DE FAIXAS ATE 10CM. BORRACHA CLORADA</v>
          </cell>
          <cell r="C2892" t="str">
            <v>M</v>
          </cell>
          <cell r="D2892">
            <v>13.71</v>
          </cell>
        </row>
        <row r="2893">
          <cell r="A2893" t="str">
            <v>170373</v>
          </cell>
          <cell r="B2893" t="str">
            <v>DEMARCACAO E PINTURA DE FAIXAS ATE 10CM EPOXI</v>
          </cell>
          <cell r="C2893" t="str">
            <v>M</v>
          </cell>
          <cell r="D2893">
            <v>16.71</v>
          </cell>
        </row>
        <row r="2894">
          <cell r="A2894" t="str">
            <v>170381</v>
          </cell>
          <cell r="B2894" t="str">
            <v>HV.15-ABRIGO P/LIXO EM BLOCO DE CONCR. AP.,REV. INTERN. C/AZULEJOS</v>
          </cell>
          <cell r="C2894" t="str">
            <v>UN</v>
          </cell>
          <cell r="D2894">
            <v>492.71</v>
          </cell>
        </row>
        <row r="2895">
          <cell r="A2895" t="str">
            <v>170382</v>
          </cell>
          <cell r="B2895" t="str">
            <v>HV.17-ABRIGO P/LIXO EM TIJ.APARENTE-REV.INTERNAMENTE C/AZULEJOS</v>
          </cell>
          <cell r="C2895" t="str">
            <v>UN</v>
          </cell>
          <cell r="D2895">
            <v>625.27</v>
          </cell>
        </row>
        <row r="2896">
          <cell r="A2896" t="str">
            <v>170383</v>
          </cell>
          <cell r="B2896" t="str">
            <v>HV.20-ABRIGO P/LIXO EM ALV. REVEST. EXT.C/ARGAMASSA E INT.C/AZULEJOS</v>
          </cell>
          <cell r="C2896" t="str">
            <v>UN</v>
          </cell>
          <cell r="D2896">
            <v>598.83000000000004</v>
          </cell>
        </row>
        <row r="2897">
          <cell r="A2897" t="str">
            <v>170384</v>
          </cell>
          <cell r="B2897" t="str">
            <v>ABRIGO P/LIXO-A3/FABES EM ALV. REV.EXT.C/ARGAMASSA E INT.C/AZULEJOS</v>
          </cell>
          <cell r="C2897" t="str">
            <v>UN</v>
          </cell>
          <cell r="D2897">
            <v>539.59</v>
          </cell>
        </row>
        <row r="2898">
          <cell r="A2898" t="str">
            <v>170385</v>
          </cell>
          <cell r="B2898" t="str">
            <v>IV.06-LIXEIRA JUNTO AO ALINHAMENTO C/REVEST. INTERNO EM AZULEJOS</v>
          </cell>
          <cell r="C2898" t="str">
            <v>UN</v>
          </cell>
          <cell r="D2898">
            <v>612.91</v>
          </cell>
        </row>
        <row r="2899">
          <cell r="A2899" t="str">
            <v>170389</v>
          </cell>
          <cell r="B2899" t="str">
            <v>PP.35-PORTA EM FERRO PERFILADO C/CHAPA PARA ABRIGO DE LIXO</v>
          </cell>
          <cell r="C2899" t="str">
            <v>M2</v>
          </cell>
          <cell r="D2899">
            <v>90.22</v>
          </cell>
        </row>
        <row r="2900">
          <cell r="A2900" t="str">
            <v>170390</v>
          </cell>
          <cell r="B2900" t="str">
            <v>PP.36-PORTA EM FERRO PERFILADO C/TELA PARA ABRIGO DE GAS</v>
          </cell>
          <cell r="C2900" t="str">
            <v>M2</v>
          </cell>
          <cell r="D2900">
            <v>93.68</v>
          </cell>
        </row>
        <row r="2901">
          <cell r="A2901" t="str">
            <v>170400</v>
          </cell>
          <cell r="B2901" t="str">
            <v>LIMPEZA</v>
          </cell>
          <cell r="D2901" t="str">
            <v xml:space="preserve"> R$-   </v>
          </cell>
        </row>
        <row r="2902">
          <cell r="A2902" t="str">
            <v>170401</v>
          </cell>
          <cell r="B2902" t="str">
            <v>LIMPEZA GERAL DA OBRA</v>
          </cell>
          <cell r="C2902" t="str">
            <v>M2</v>
          </cell>
          <cell r="D2902">
            <v>2.15</v>
          </cell>
        </row>
        <row r="2903">
          <cell r="A2903" t="str">
            <v>170405</v>
          </cell>
          <cell r="B2903" t="str">
            <v>RASPAGEM E CALAFETACAO DE PISOS DE MADEIRA - CERA INCOLOR</v>
          </cell>
          <cell r="C2903" t="str">
            <v>M2</v>
          </cell>
          <cell r="D2903">
            <v>4.67</v>
          </cell>
        </row>
        <row r="2904">
          <cell r="A2904" t="str">
            <v>170406</v>
          </cell>
          <cell r="B2904" t="str">
            <v>RASPAGEM E CALAFETACAO DE PISOS DE MADEIRA - RESINA SINTETICA</v>
          </cell>
          <cell r="C2904" t="str">
            <v>M2</v>
          </cell>
          <cell r="D2904">
            <v>8.17</v>
          </cell>
        </row>
        <row r="2905">
          <cell r="A2905" t="str">
            <v>170408</v>
          </cell>
          <cell r="B2905" t="str">
            <v>LIMPEZA DE PISOS FLEXIVEIS DE FIBRO-VINIL OU BORRACHA SINTETICA</v>
          </cell>
          <cell r="C2905" t="str">
            <v>M2</v>
          </cell>
          <cell r="D2905">
            <v>0.7</v>
          </cell>
        </row>
        <row r="2906">
          <cell r="A2906" t="str">
            <v>170409</v>
          </cell>
          <cell r="B2906" t="str">
            <v>LIMPEZA DE PISOS E REVEST.DE ARGAMASSA,CERAMICA OU PEDRAS NATURAIS</v>
          </cell>
          <cell r="C2906" t="str">
            <v>M2</v>
          </cell>
          <cell r="D2906">
            <v>1.8</v>
          </cell>
        </row>
        <row r="2907">
          <cell r="A2907" t="str">
            <v>170410</v>
          </cell>
          <cell r="B2907" t="str">
            <v>LIMPEZA DE VIDROS EM GERAL,INCLUSIVE CAIXILHO</v>
          </cell>
          <cell r="C2907" t="str">
            <v>M2</v>
          </cell>
          <cell r="D2907">
            <v>2.7</v>
          </cell>
        </row>
        <row r="2908">
          <cell r="A2908" t="str">
            <v>170412</v>
          </cell>
          <cell r="B2908" t="str">
            <v>LIMPEZA E LAV. PAREDE POR HIDROJATEAMENTO - SEM REJUNTAMENTO</v>
          </cell>
          <cell r="C2908" t="str">
            <v>M2</v>
          </cell>
          <cell r="D2908">
            <v>4.8</v>
          </cell>
        </row>
        <row r="2909">
          <cell r="A2909" t="str">
            <v>170413</v>
          </cell>
          <cell r="B2909" t="str">
            <v>LIMP E LAV PARED REV C/PASTIL OU MAT CERAM POR HIDROJAT. C/ REJUNT.</v>
          </cell>
          <cell r="C2909" t="str">
            <v>M2</v>
          </cell>
          <cell r="D2909">
            <v>7.49</v>
          </cell>
        </row>
        <row r="2910">
          <cell r="A2910" t="str">
            <v>170414</v>
          </cell>
          <cell r="B2910" t="str">
            <v>LIMPEZA E LAVAGEM DE PISO POR HIDROJATEAMENTO</v>
          </cell>
          <cell r="C2910" t="str">
            <v>M2</v>
          </cell>
          <cell r="D2910">
            <v>3.6</v>
          </cell>
        </row>
        <row r="2911">
          <cell r="A2911" t="str">
            <v>170415</v>
          </cell>
          <cell r="B2911" t="str">
            <v>LIMPEZA DE APARELHOS SANITARIOS EM GERAL,INCLUSIVE METAIS</v>
          </cell>
          <cell r="C2911" t="str">
            <v>UN</v>
          </cell>
          <cell r="D2911">
            <v>2.15</v>
          </cell>
        </row>
        <row r="2912">
          <cell r="A2912" t="str">
            <v>170420</v>
          </cell>
          <cell r="B2912" t="str">
            <v>LIMPEZA DE CAIXA D'AGUA - ATE 1000 LITROS</v>
          </cell>
          <cell r="C2912" t="str">
            <v>UN</v>
          </cell>
          <cell r="D2912">
            <v>10.85</v>
          </cell>
        </row>
        <row r="2913">
          <cell r="A2913" t="str">
            <v>170421</v>
          </cell>
          <cell r="B2913" t="str">
            <v>LIMPEZA DE CAIXA D'AGUA - DE 1001 A 10000 LITROS</v>
          </cell>
          <cell r="C2913" t="str">
            <v>UN</v>
          </cell>
          <cell r="D2913">
            <v>28.94</v>
          </cell>
        </row>
        <row r="2914">
          <cell r="A2914" t="str">
            <v>170422</v>
          </cell>
          <cell r="B2914" t="str">
            <v>LIMPEZA DE CAIXA D'AGUA - ACIMA DE 10000 LITROS</v>
          </cell>
          <cell r="C2914" t="str">
            <v>UN</v>
          </cell>
          <cell r="D2914">
            <v>65.12</v>
          </cell>
        </row>
        <row r="2915">
          <cell r="A2915" t="str">
            <v>170425</v>
          </cell>
          <cell r="B2915" t="str">
            <v>LIMPEZA DE CANALETAS DE AGUAS PLUVIAIS</v>
          </cell>
          <cell r="C2915" t="str">
            <v>M</v>
          </cell>
          <cell r="D2915">
            <v>0.52</v>
          </cell>
        </row>
        <row r="2916">
          <cell r="A2916" t="str">
            <v>170430</v>
          </cell>
          <cell r="B2916" t="str">
            <v>LIMPEZA DE CAIXA DE INSPECAO</v>
          </cell>
          <cell r="C2916" t="str">
            <v>UN</v>
          </cell>
          <cell r="D2916">
            <v>1.07</v>
          </cell>
        </row>
        <row r="2917">
          <cell r="A2917" t="str">
            <v>170431</v>
          </cell>
          <cell r="B2917" t="str">
            <v>LIMPEZA DE FOSSA SEPTICA</v>
          </cell>
          <cell r="C2917" t="str">
            <v>M3</v>
          </cell>
          <cell r="D2917">
            <v>16.25</v>
          </cell>
        </row>
        <row r="2918">
          <cell r="A2918" t="str">
            <v>170432</v>
          </cell>
          <cell r="B2918" t="str">
            <v>LIMPEZA DE SUMIDOURO,POR VIAGEM DE 6M3</v>
          </cell>
          <cell r="C2918" t="str">
            <v>VG</v>
          </cell>
          <cell r="D2918">
            <v>97.5</v>
          </cell>
        </row>
        <row r="2919">
          <cell r="A2919" t="str">
            <v>170450</v>
          </cell>
          <cell r="B2919" t="str">
            <v>ENCERAMENTO E LUSTRACAO DE REVESTIMENTOS E PISOS EM GERAL</v>
          </cell>
          <cell r="C2919" t="str">
            <v>M2</v>
          </cell>
          <cell r="D2919">
            <v>0.73</v>
          </cell>
        </row>
        <row r="2920">
          <cell r="A2920" t="str">
            <v>170500</v>
          </cell>
          <cell r="B2920" t="str">
            <v>COMPLEMENTOS DO EDIFICIO</v>
          </cell>
          <cell r="D2920" t="str">
            <v xml:space="preserve"> R$-   </v>
          </cell>
        </row>
        <row r="2921">
          <cell r="A2921" t="str">
            <v>170501</v>
          </cell>
          <cell r="B2921" t="str">
            <v>PRATELEIRA DE GRANILITE, ESP.30MM EXCL.APOIO</v>
          </cell>
          <cell r="C2921" t="str">
            <v>M2</v>
          </cell>
          <cell r="D2921">
            <v>86.83</v>
          </cell>
        </row>
        <row r="2922">
          <cell r="A2922" t="str">
            <v>170502</v>
          </cell>
          <cell r="B2922" t="str">
            <v>PRATELEIRA DE GRANILITE, ESP.40MM, EXCL.APOIO</v>
          </cell>
          <cell r="C2922" t="str">
            <v>M2</v>
          </cell>
          <cell r="D2922">
            <v>92</v>
          </cell>
        </row>
        <row r="2923">
          <cell r="A2923" t="str">
            <v>170503</v>
          </cell>
          <cell r="B2923" t="str">
            <v>PRATELEIRA DE GRANILITE, ESP.50MM, EXCL.APOIO</v>
          </cell>
          <cell r="C2923" t="str">
            <v>M2</v>
          </cell>
          <cell r="D2923">
            <v>97.19</v>
          </cell>
        </row>
        <row r="2924">
          <cell r="A2924" t="str">
            <v>170505</v>
          </cell>
          <cell r="B2924" t="str">
            <v>PRATELEIRA DE CONC.ESP.50MM C/BORDAS ARRED.E ENVERN.EXCL.APOIO</v>
          </cell>
          <cell r="C2924" t="str">
            <v>M2</v>
          </cell>
          <cell r="D2924">
            <v>36.950000000000003</v>
          </cell>
        </row>
        <row r="2925">
          <cell r="A2925" t="str">
            <v>170511</v>
          </cell>
          <cell r="B2925" t="str">
            <v>EP 01 MAO FRANCESA DE FERRO PERFILADO</v>
          </cell>
          <cell r="C2925" t="str">
            <v>UN</v>
          </cell>
          <cell r="D2925">
            <v>10.56</v>
          </cell>
        </row>
        <row r="2926">
          <cell r="A2926" t="str">
            <v>170512</v>
          </cell>
          <cell r="B2926" t="str">
            <v>EP 02 MAO FRANCESA DE FERRO PERFILADO</v>
          </cell>
          <cell r="C2926" t="str">
            <v>UN</v>
          </cell>
          <cell r="D2926">
            <v>9.9700000000000006</v>
          </cell>
        </row>
        <row r="2927">
          <cell r="A2927" t="str">
            <v>170516</v>
          </cell>
          <cell r="B2927" t="str">
            <v>DM 01 ESTRADO DE MADEIRA APARELHADA PARA DESPENSA</v>
          </cell>
          <cell r="C2927" t="str">
            <v>M</v>
          </cell>
          <cell r="D2927">
            <v>51.43</v>
          </cell>
        </row>
        <row r="2928">
          <cell r="A2928" t="str">
            <v>170517</v>
          </cell>
          <cell r="B2928" t="str">
            <v>DM 02/04 ESTRADO DE MADEIRA APARELHADA PARA DESPENSA</v>
          </cell>
          <cell r="C2928" t="str">
            <v>M</v>
          </cell>
          <cell r="D2928">
            <v>37.5</v>
          </cell>
        </row>
        <row r="2929">
          <cell r="A2929" t="str">
            <v>170521</v>
          </cell>
          <cell r="B2929" t="str">
            <v>HD.17 TUBO DE ACO INOX RECURVADO D= 1 1/2" S/COST. C=1.00M P/ SANIT</v>
          </cell>
          <cell r="C2929" t="str">
            <v>UN</v>
          </cell>
          <cell r="D2929">
            <v>134.30000000000001</v>
          </cell>
        </row>
        <row r="2930">
          <cell r="A2930" t="str">
            <v>170524</v>
          </cell>
          <cell r="B2930" t="str">
            <v>DP.04 CORRIMAO EM TUBO GALVANIZADO</v>
          </cell>
          <cell r="C2930" t="str">
            <v>M</v>
          </cell>
          <cell r="D2930">
            <v>17.45</v>
          </cell>
        </row>
        <row r="2931">
          <cell r="A2931" t="str">
            <v>170525</v>
          </cell>
          <cell r="B2931" t="str">
            <v>DP.05 CORRIMAO EM TUBO GALVANIZADO COM GUARDA CORPO</v>
          </cell>
          <cell r="C2931" t="str">
            <v>M</v>
          </cell>
          <cell r="D2931">
            <v>92.84</v>
          </cell>
        </row>
        <row r="2932">
          <cell r="A2932" t="str">
            <v>170530</v>
          </cell>
          <cell r="B2932" t="str">
            <v>DV.01 LOUSA COMUM EXECUTADA EM PAREDE</v>
          </cell>
          <cell r="C2932" t="str">
            <v>M2</v>
          </cell>
          <cell r="D2932">
            <v>37.33</v>
          </cell>
        </row>
        <row r="2933">
          <cell r="A2933" t="str">
            <v>170531</v>
          </cell>
          <cell r="B2933" t="str">
            <v>DL.01/02 LOUSA EM LAMINADO MELAMINICO SOBRE EMBOCO 1:3</v>
          </cell>
          <cell r="C2933" t="str">
            <v>M2</v>
          </cell>
          <cell r="D2933">
            <v>35.950000000000003</v>
          </cell>
        </row>
        <row r="2934">
          <cell r="A2934" t="str">
            <v>170532</v>
          </cell>
          <cell r="B2934" t="str">
            <v>MM.21/22 LOUSA EM LAMINADO MELAMINICO SOBRE COMPENSADO (GREENBOARD)</v>
          </cell>
          <cell r="C2934" t="str">
            <v>M2</v>
          </cell>
          <cell r="D2934">
            <v>81.14</v>
          </cell>
        </row>
        <row r="2935">
          <cell r="A2935" t="str">
            <v>170535</v>
          </cell>
          <cell r="B2935" t="str">
            <v>DM.07 QUADRO DE AVISOS DE MADEIRA</v>
          </cell>
          <cell r="C2935" t="str">
            <v>M2</v>
          </cell>
          <cell r="D2935">
            <v>53.49</v>
          </cell>
        </row>
        <row r="2936">
          <cell r="A2936" t="str">
            <v>170537</v>
          </cell>
          <cell r="B2936" t="str">
            <v>MURAL EM CORTICA</v>
          </cell>
          <cell r="C2936" t="str">
            <v>M2</v>
          </cell>
          <cell r="D2936">
            <v>38.479999999999997</v>
          </cell>
        </row>
        <row r="2937">
          <cell r="A2937" t="str">
            <v>170539</v>
          </cell>
          <cell r="B2937" t="str">
            <v>BATE MACAS EM LAM. MEL. ESTRUT 15X150MM H=15CM E=1,5CM</v>
          </cell>
          <cell r="C2937" t="str">
            <v>M</v>
          </cell>
          <cell r="D2937">
            <v>28</v>
          </cell>
        </row>
        <row r="2938">
          <cell r="A2938" t="str">
            <v>170540</v>
          </cell>
          <cell r="B2938" t="str">
            <v>DM.05 FAIXA BATE-CARTEIRA P/ SALA DE AULA</v>
          </cell>
          <cell r="C2938" t="str">
            <v>M</v>
          </cell>
          <cell r="D2938">
            <v>24.16</v>
          </cell>
        </row>
        <row r="2939">
          <cell r="A2939" t="str">
            <v>170541</v>
          </cell>
          <cell r="B2939" t="str">
            <v>DM.06 FIXADOR DE CARTAZES P/ SALA DE AULA</v>
          </cell>
          <cell r="C2939" t="str">
            <v>M</v>
          </cell>
          <cell r="D2939">
            <v>6.04</v>
          </cell>
        </row>
        <row r="2940">
          <cell r="A2940" t="str">
            <v>170551</v>
          </cell>
          <cell r="B2940" t="str">
            <v>DP.01 ESCADA MARINHEIRO DE FERRO GALVANIZADO</v>
          </cell>
          <cell r="C2940" t="str">
            <v>M</v>
          </cell>
          <cell r="D2940">
            <v>84.46</v>
          </cell>
        </row>
        <row r="2941">
          <cell r="A2941" t="str">
            <v>170552</v>
          </cell>
          <cell r="B2941" t="str">
            <v>DP.02 ESCADA MARINHEIRO DE FERRO GALVANIZADO COM GUARDA CORPO</v>
          </cell>
          <cell r="C2941" t="str">
            <v>M</v>
          </cell>
          <cell r="D2941">
            <v>141.58000000000001</v>
          </cell>
        </row>
        <row r="2942">
          <cell r="A2942" t="str">
            <v>170553</v>
          </cell>
          <cell r="B2942" t="str">
            <v>DP.03 COMPLEMENTOS P/ ESCADA MARINHEIRO DE FERRO PERFILADO</v>
          </cell>
          <cell r="C2942" t="str">
            <v>M</v>
          </cell>
          <cell r="D2942">
            <v>71.77</v>
          </cell>
        </row>
        <row r="2943">
          <cell r="A2943" t="str">
            <v>170561</v>
          </cell>
          <cell r="B2943" t="str">
            <v>BATE PNEU EM TUBO DE ACO GALVANIZADO D=3" C=2,50M</v>
          </cell>
          <cell r="C2943" t="str">
            <v>UN</v>
          </cell>
          <cell r="D2943">
            <v>115.92</v>
          </cell>
        </row>
        <row r="2944">
          <cell r="A2944" t="str">
            <v>170570</v>
          </cell>
          <cell r="B2944" t="str">
            <v>VARAL P/ROUPAS TIPO RESIDENCIAL EM ALUMINIO (1,20X0,60)M</v>
          </cell>
          <cell r="C2944" t="str">
            <v>UN</v>
          </cell>
          <cell r="D2944">
            <v>28.51</v>
          </cell>
        </row>
        <row r="2945">
          <cell r="A2945" t="str">
            <v>170575</v>
          </cell>
          <cell r="B2945" t="str">
            <v>ARMARIO DE ACO C/4 PORTAS E FECH L 640XP420XH1980</v>
          </cell>
          <cell r="C2945" t="str">
            <v>UN</v>
          </cell>
          <cell r="D2945">
            <v>115</v>
          </cell>
        </row>
        <row r="2946">
          <cell r="A2946" t="str">
            <v>171000</v>
          </cell>
          <cell r="B2946" t="str">
            <v>EQUIPAMENTOS DIVERSOS</v>
          </cell>
          <cell r="D2946" t="str">
            <v xml:space="preserve"> R$-   </v>
          </cell>
        </row>
        <row r="2947">
          <cell r="A2947" t="str">
            <v>171011</v>
          </cell>
          <cell r="B2947" t="str">
            <v>DX 05/06 COIFA EM CH DE ACO GALV. P/ FOGAO 3 OU 4 BOCAS</v>
          </cell>
          <cell r="C2947" t="str">
            <v>UN</v>
          </cell>
          <cell r="D2947">
            <v>302.41000000000003</v>
          </cell>
        </row>
        <row r="2948">
          <cell r="A2948" t="str">
            <v>171012</v>
          </cell>
          <cell r="B2948" t="str">
            <v>DX 01/03 COIFA EM CH.DE ACO GALV.P/FOGAO 6 BOCAS</v>
          </cell>
          <cell r="C2948" t="str">
            <v>UN</v>
          </cell>
          <cell r="D2948">
            <v>450</v>
          </cell>
        </row>
        <row r="2949">
          <cell r="A2949" t="str">
            <v>171017</v>
          </cell>
          <cell r="B2949" t="str">
            <v>CHAPEU CHINES P/DUTO GALV.35CM BIT.22 P/EXAUSTAO DE AR</v>
          </cell>
          <cell r="C2949" t="str">
            <v>UN</v>
          </cell>
          <cell r="D2949">
            <v>77.260000000000005</v>
          </cell>
        </row>
        <row r="2950">
          <cell r="A2950" t="str">
            <v>171018</v>
          </cell>
          <cell r="B2950" t="str">
            <v>DUTO EM CH ACO GALV. N.22 - DIAM. 35 CM</v>
          </cell>
          <cell r="C2950" t="str">
            <v>M</v>
          </cell>
          <cell r="D2950">
            <v>50.45</v>
          </cell>
        </row>
        <row r="2951">
          <cell r="A2951" t="str">
            <v>171019</v>
          </cell>
          <cell r="B2951" t="str">
            <v>CURVA P/DUTO CH.GALV.35CM BIT.22 P/EXAUSTAO AR RECRAV A CADA 10GRAU</v>
          </cell>
          <cell r="C2951" t="str">
            <v>UN</v>
          </cell>
          <cell r="D2951">
            <v>132.30000000000001</v>
          </cell>
        </row>
        <row r="2952">
          <cell r="A2952" t="str">
            <v>171025</v>
          </cell>
          <cell r="B2952" t="str">
            <v>EXAUSTOR 1/2 HP P/ COIFAS</v>
          </cell>
          <cell r="C2952" t="str">
            <v>UN</v>
          </cell>
          <cell r="D2952">
            <v>122</v>
          </cell>
        </row>
        <row r="2953">
          <cell r="A2953" t="str">
            <v>171031</v>
          </cell>
          <cell r="B2953" t="str">
            <v>FOGAO INDUSTRIAL 4 BOCAS C/ FORNO E 2 QUEIMADORES DUPLOS</v>
          </cell>
          <cell r="C2953" t="str">
            <v>UN</v>
          </cell>
          <cell r="D2953">
            <v>2377.62</v>
          </cell>
        </row>
        <row r="2954">
          <cell r="A2954" t="str">
            <v>171032</v>
          </cell>
          <cell r="B2954" t="str">
            <v>FOGAO INDUSTRIAL 6 BOCAS C/ FORNO E 2 QUEIMADORES DUPLOS</v>
          </cell>
          <cell r="C2954" t="str">
            <v>UN</v>
          </cell>
          <cell r="D2954">
            <v>3222.64</v>
          </cell>
        </row>
        <row r="2955">
          <cell r="A2955" t="str">
            <v>171051</v>
          </cell>
          <cell r="B2955" t="str">
            <v>DX.04 CARRINHO SOBRE RODAS P/APOIO DE PANELAO</v>
          </cell>
          <cell r="C2955" t="str">
            <v>UN</v>
          </cell>
          <cell r="D2955">
            <v>841.5</v>
          </cell>
        </row>
        <row r="2956">
          <cell r="A2956" t="str">
            <v>172000</v>
          </cell>
          <cell r="B2956" t="str">
            <v>EQUIPAMENTOS DIVERSOS - PECAS ACESSORIOS E COMPONENTES</v>
          </cell>
          <cell r="D2956" t="str">
            <v xml:space="preserve"> R$-   </v>
          </cell>
        </row>
        <row r="2957">
          <cell r="A2957" t="str">
            <v>172011</v>
          </cell>
          <cell r="B2957" t="str">
            <v>TIRANTE DE ACO 1/4" COM PORCA E CONTRA PORCA</v>
          </cell>
          <cell r="C2957" t="str">
            <v>M</v>
          </cell>
          <cell r="D2957">
            <v>0.71</v>
          </cell>
        </row>
        <row r="2958">
          <cell r="A2958" t="str">
            <v>172013</v>
          </cell>
          <cell r="B2958" t="str">
            <v>PARAFUSO 5,5 X 50 MM COM BUCHA S-8</v>
          </cell>
          <cell r="C2958" t="str">
            <v>UN</v>
          </cell>
          <cell r="D2958">
            <v>0.06</v>
          </cell>
        </row>
        <row r="2959">
          <cell r="A2959" t="str">
            <v>172015</v>
          </cell>
          <cell r="B2959" t="str">
            <v>DX 01/03 CHAPA DE FERRO 1.1/2" X 3/16"</v>
          </cell>
          <cell r="C2959" t="str">
            <v>UN</v>
          </cell>
          <cell r="D2959">
            <v>1.53</v>
          </cell>
        </row>
        <row r="2960">
          <cell r="A2960" t="str">
            <v>172017</v>
          </cell>
          <cell r="B2960" t="str">
            <v>DX 01/03 BRACADEIRA EM CH.DE ACO DE 1.1/2"X 3/16"</v>
          </cell>
          <cell r="C2960" t="str">
            <v>M</v>
          </cell>
          <cell r="D2960">
            <v>4.13</v>
          </cell>
        </row>
        <row r="2961">
          <cell r="A2961" t="str">
            <v>172019</v>
          </cell>
          <cell r="B2961" t="str">
            <v>TELA DE ACO INOX PERF. DIAM. 20 MM</v>
          </cell>
          <cell r="C2961" t="str">
            <v>M2</v>
          </cell>
          <cell r="D2961">
            <v>16.940000000000001</v>
          </cell>
        </row>
        <row r="2962">
          <cell r="A2962" t="str">
            <v>173000</v>
          </cell>
          <cell r="B2962" t="str">
            <v>PLACAS DE OBRA</v>
          </cell>
          <cell r="D2962" t="str">
            <v xml:space="preserve"> R$-   </v>
          </cell>
        </row>
        <row r="2963">
          <cell r="A2963" t="str">
            <v>173001</v>
          </cell>
          <cell r="B2963" t="str">
            <v>PLACA INAUG.INT.600X500X3MM,CH ACO INOX EM BAIXO RELEVO (P. EMURB)</v>
          </cell>
          <cell r="C2963" t="str">
            <v>UN</v>
          </cell>
          <cell r="D2963">
            <v>310</v>
          </cell>
        </row>
        <row r="2964">
          <cell r="A2964" t="str">
            <v>173002</v>
          </cell>
          <cell r="B2964" t="str">
            <v>PLACA INAUG.EXT.800X500X3MM,CH ACO INOX EM BAIXO RELEVO (P. EMURB)</v>
          </cell>
          <cell r="C2964" t="str">
            <v>UN</v>
          </cell>
          <cell r="D2964">
            <v>410</v>
          </cell>
        </row>
        <row r="2965">
          <cell r="A2965" t="str">
            <v>175000</v>
          </cell>
          <cell r="B2965" t="str">
            <v>DEMOLICOES</v>
          </cell>
          <cell r="D2965" t="str">
            <v xml:space="preserve"> R$-   </v>
          </cell>
        </row>
        <row r="2966">
          <cell r="A2966" t="str">
            <v>175001</v>
          </cell>
          <cell r="B2966" t="str">
            <v>DEMOLICAO DE MURO DE ALVENARIA - H=1,80 A 2,00M</v>
          </cell>
          <cell r="C2966" t="str">
            <v>M</v>
          </cell>
          <cell r="D2966">
            <v>9.0399999999999991</v>
          </cell>
        </row>
        <row r="2967">
          <cell r="A2967" t="str">
            <v>175015</v>
          </cell>
          <cell r="B2967" t="str">
            <v>DEMOLICAO DE ALAMBRADO DE TELA GALVANIZADA</v>
          </cell>
          <cell r="C2967" t="str">
            <v>M2</v>
          </cell>
          <cell r="D2967">
            <v>0.36</v>
          </cell>
        </row>
        <row r="2968">
          <cell r="A2968" t="str">
            <v>175020</v>
          </cell>
          <cell r="B2968" t="str">
            <v>DEMOLICAO DE CONCRETO SIMPLES</v>
          </cell>
          <cell r="C2968" t="str">
            <v>M3</v>
          </cell>
          <cell r="D2968">
            <v>39.799999999999997</v>
          </cell>
        </row>
        <row r="2969">
          <cell r="A2969" t="str">
            <v>175021</v>
          </cell>
          <cell r="B2969" t="str">
            <v>DEMOLICAO DE CONCRETO ARMADO</v>
          </cell>
          <cell r="C2969" t="str">
            <v>M3</v>
          </cell>
          <cell r="D2969">
            <v>72.36</v>
          </cell>
        </row>
        <row r="2970">
          <cell r="A2970" t="str">
            <v>175025</v>
          </cell>
          <cell r="B2970" t="str">
            <v>DEMOLICAO DE LADRILHOS HIDRAULICOS,INCL.ARGAMASSA DE REGULARIZACAO</v>
          </cell>
          <cell r="C2970" t="str">
            <v>M2</v>
          </cell>
          <cell r="D2970">
            <v>2.15</v>
          </cell>
        </row>
        <row r="2971">
          <cell r="A2971" t="str">
            <v>175030</v>
          </cell>
          <cell r="B2971" t="str">
            <v>DEMOLICAO DE LAJOTAS DE CONCRETO</v>
          </cell>
          <cell r="C2971" t="str">
            <v>M2</v>
          </cell>
          <cell r="D2971">
            <v>1.8</v>
          </cell>
        </row>
        <row r="2972">
          <cell r="A2972" t="str">
            <v>175040</v>
          </cell>
          <cell r="B2972" t="str">
            <v>DEMOLICAO DE PAVIMENTACAO ASFALTICA,CAPA E BASE - MANUAL</v>
          </cell>
          <cell r="C2972" t="str">
            <v>M2</v>
          </cell>
          <cell r="D2972">
            <v>5.42</v>
          </cell>
        </row>
        <row r="2973">
          <cell r="A2973" t="str">
            <v>175045</v>
          </cell>
          <cell r="B2973" t="str">
            <v>DEMOLICAO DE GUIAS DE CONCRETO</v>
          </cell>
          <cell r="C2973" t="str">
            <v>M</v>
          </cell>
          <cell r="D2973">
            <v>1.44</v>
          </cell>
        </row>
        <row r="2974">
          <cell r="A2974" t="str">
            <v>175048</v>
          </cell>
          <cell r="B2974" t="str">
            <v>DEMOLICAO DE SARJETAS DE CONCRETO</v>
          </cell>
          <cell r="C2974" t="str">
            <v>M</v>
          </cell>
          <cell r="D2974">
            <v>2.15</v>
          </cell>
        </row>
        <row r="2975">
          <cell r="A2975" t="str">
            <v>176000</v>
          </cell>
          <cell r="B2975" t="str">
            <v>RETIRADAS</v>
          </cell>
          <cell r="D2975" t="str">
            <v xml:space="preserve"> R$-   </v>
          </cell>
        </row>
        <row r="2976">
          <cell r="A2976" t="str">
            <v>176005</v>
          </cell>
          <cell r="B2976" t="str">
            <v>RETIRADA DE CERCA DE ARAME FARPADO,MOURAO DE EUCALIPTO OU CONCRETO</v>
          </cell>
          <cell r="C2976" t="str">
            <v>M</v>
          </cell>
          <cell r="D2976">
            <v>1.8</v>
          </cell>
        </row>
        <row r="2977">
          <cell r="A2977" t="str">
            <v>176030</v>
          </cell>
          <cell r="B2977" t="str">
            <v>RETIRADA DE LAJOTAS PRE-MOLDADAS DE CONCRETO</v>
          </cell>
          <cell r="C2977" t="str">
            <v>M2</v>
          </cell>
          <cell r="D2977">
            <v>2.5099999999999998</v>
          </cell>
        </row>
        <row r="2978">
          <cell r="A2978" t="str">
            <v>176032</v>
          </cell>
          <cell r="B2978" t="str">
            <v>RETIRADA DE FORRAS DE PEDRAS NATURAIS</v>
          </cell>
          <cell r="C2978" t="str">
            <v>M2</v>
          </cell>
          <cell r="D2978">
            <v>4.6900000000000004</v>
          </cell>
        </row>
        <row r="2979">
          <cell r="A2979" t="str">
            <v>176035</v>
          </cell>
          <cell r="B2979" t="str">
            <v>RETIRADA DE PARALELEPIPEDOS</v>
          </cell>
          <cell r="C2979" t="str">
            <v>M2</v>
          </cell>
          <cell r="D2979">
            <v>2.15</v>
          </cell>
        </row>
        <row r="2980">
          <cell r="A2980" t="str">
            <v>176038</v>
          </cell>
          <cell r="B2980" t="str">
            <v>RETIRADA DE MOSAICO PORTUGUES</v>
          </cell>
          <cell r="C2980" t="str">
            <v>M2</v>
          </cell>
          <cell r="D2980">
            <v>2.15</v>
          </cell>
        </row>
        <row r="2981">
          <cell r="A2981" t="str">
            <v>176045</v>
          </cell>
          <cell r="B2981" t="str">
            <v>RETIRADA DE GUIAS DE CONCRETO</v>
          </cell>
          <cell r="C2981" t="str">
            <v>M</v>
          </cell>
          <cell r="D2981">
            <v>1.8</v>
          </cell>
        </row>
        <row r="2982">
          <cell r="A2982" t="str">
            <v>176087</v>
          </cell>
          <cell r="B2982" t="str">
            <v>RETIRADA DE PORTA-GIZ,INCLUSIVE SUPORTES</v>
          </cell>
          <cell r="C2982" t="str">
            <v>M</v>
          </cell>
          <cell r="D2982">
            <v>1.76</v>
          </cell>
        </row>
        <row r="2983">
          <cell r="A2983" t="str">
            <v>176090</v>
          </cell>
          <cell r="B2983" t="str">
            <v>RETIRADA DE COIFA E CH P/FOGAO DE 3 OU 4 BOCAS</v>
          </cell>
          <cell r="C2983" t="str">
            <v>UN</v>
          </cell>
          <cell r="D2983">
            <v>6.43</v>
          </cell>
        </row>
        <row r="2984">
          <cell r="A2984" t="str">
            <v>176091</v>
          </cell>
          <cell r="B2984" t="str">
            <v>RETIRADA DE COIFA EM CH P/FOGAO DE 6 BOCAS</v>
          </cell>
          <cell r="C2984" t="str">
            <v>UN</v>
          </cell>
          <cell r="D2984">
            <v>8.06</v>
          </cell>
        </row>
        <row r="2985">
          <cell r="A2985" t="str">
            <v>176092</v>
          </cell>
          <cell r="B2985" t="str">
            <v>RETIRADA DE EXAUSTOR</v>
          </cell>
          <cell r="C2985" t="str">
            <v>UN</v>
          </cell>
          <cell r="D2985">
            <v>1.32</v>
          </cell>
        </row>
        <row r="2986">
          <cell r="A2986" t="str">
            <v>176093</v>
          </cell>
          <cell r="B2986" t="str">
            <v>RETIRADA DE DUTO DE EXAUSTAO</v>
          </cell>
          <cell r="C2986" t="str">
            <v>M</v>
          </cell>
          <cell r="D2986">
            <v>2.4</v>
          </cell>
        </row>
        <row r="2987">
          <cell r="A2987" t="str">
            <v>176094</v>
          </cell>
          <cell r="B2987" t="str">
            <v>RETIRADA DE PORTAO DE FERRO PERFILADO TIPO PQ (GP5/GPM1)</v>
          </cell>
          <cell r="C2987" t="str">
            <v>M2</v>
          </cell>
          <cell r="D2987">
            <v>4.03</v>
          </cell>
        </row>
        <row r="2988">
          <cell r="A2988" t="str">
            <v>176095</v>
          </cell>
          <cell r="B2988" t="str">
            <v>RETIRADA DE ALAMBRADO EM TELA INCL.ESTRUTURA DE SUSTENTACAO FP.04</v>
          </cell>
          <cell r="C2988" t="str">
            <v>M</v>
          </cell>
          <cell r="D2988">
            <v>9.2899999999999991</v>
          </cell>
        </row>
        <row r="2989">
          <cell r="A2989" t="str">
            <v>176096</v>
          </cell>
          <cell r="B2989" t="str">
            <v>RETIRADA DE CERCA DE TELA GALV. E RESPECTIVOS MOUROES(FC 04/05)</v>
          </cell>
          <cell r="C2989" t="str">
            <v>M</v>
          </cell>
          <cell r="D2989">
            <v>8.2200000000000006</v>
          </cell>
        </row>
        <row r="2990">
          <cell r="A2990" t="str">
            <v>177000</v>
          </cell>
          <cell r="B2990" t="str">
            <v>RECOLOCACOES</v>
          </cell>
          <cell r="D2990" t="str">
            <v xml:space="preserve"> R$-   </v>
          </cell>
        </row>
        <row r="2991">
          <cell r="A2991" t="str">
            <v>177001</v>
          </cell>
          <cell r="B2991" t="str">
            <v>RECOLOCACAO DE TELA E TIRANTE EM ALAMBRADO</v>
          </cell>
          <cell r="C2991" t="str">
            <v>M2</v>
          </cell>
          <cell r="D2991">
            <v>6.17</v>
          </cell>
        </row>
        <row r="2992">
          <cell r="A2992" t="str">
            <v>177035</v>
          </cell>
          <cell r="B2992" t="str">
            <v>RECOLOCACAO DE PARALELEPIPEDOS</v>
          </cell>
          <cell r="C2992" t="str">
            <v>M2</v>
          </cell>
          <cell r="D2992">
            <v>6.54</v>
          </cell>
        </row>
        <row r="2993">
          <cell r="A2993" t="str">
            <v>177038</v>
          </cell>
          <cell r="B2993" t="str">
            <v>RECOLOCACAO DE MOSAICO PORTUGUES SOBRE BASE DE CONCRETO</v>
          </cell>
          <cell r="C2993" t="str">
            <v>M2</v>
          </cell>
          <cell r="D2993">
            <v>14.91</v>
          </cell>
        </row>
        <row r="2994">
          <cell r="A2994" t="str">
            <v>177039</v>
          </cell>
          <cell r="B2994" t="str">
            <v>RECOLOCACAO DE MOSAICO PORTUGUES SOBRE BASE DE AREIA</v>
          </cell>
          <cell r="C2994" t="str">
            <v>M2</v>
          </cell>
          <cell r="D2994">
            <v>9.33</v>
          </cell>
        </row>
        <row r="2995">
          <cell r="A2995" t="str">
            <v>177045</v>
          </cell>
          <cell r="B2995" t="str">
            <v>RECOLOCACAO DE GUIAS DE CONCRETO</v>
          </cell>
          <cell r="C2995" t="str">
            <v>M</v>
          </cell>
          <cell r="D2995">
            <v>10.039999999999999</v>
          </cell>
        </row>
        <row r="2996">
          <cell r="A2996" t="str">
            <v>177087</v>
          </cell>
          <cell r="B2996" t="str">
            <v>RECOLOCACAO DE PORTA-GIZ,INCLUSIVE SUPORTES</v>
          </cell>
          <cell r="C2996" t="str">
            <v>M</v>
          </cell>
          <cell r="D2996">
            <v>4.3899999999999997</v>
          </cell>
        </row>
        <row r="2997">
          <cell r="A2997" t="str">
            <v>177090</v>
          </cell>
          <cell r="B2997" t="str">
            <v>RECOLOCACAO DE COIFA EM CH P/FOGAO DE 3 OU 4 BOCAS</v>
          </cell>
          <cell r="C2997" t="str">
            <v>UN</v>
          </cell>
          <cell r="D2997">
            <v>12.33</v>
          </cell>
        </row>
        <row r="2998">
          <cell r="A2998" t="str">
            <v>177091</v>
          </cell>
          <cell r="B2998" t="str">
            <v>RECOLOCACAO DE COIFA EM CH P/FOGAO DE 6 BOCAS</v>
          </cell>
          <cell r="C2998" t="str">
            <v>UN</v>
          </cell>
          <cell r="D2998">
            <v>16.36</v>
          </cell>
        </row>
        <row r="2999">
          <cell r="A2999" t="str">
            <v>177092</v>
          </cell>
          <cell r="B2999" t="str">
            <v>RECOLOCACAO DE EXAUSTOR</v>
          </cell>
          <cell r="C2999" t="str">
            <v>UN</v>
          </cell>
          <cell r="D2999">
            <v>5.96</v>
          </cell>
        </row>
        <row r="3000">
          <cell r="A3000" t="str">
            <v>177093</v>
          </cell>
          <cell r="B3000" t="str">
            <v>RECOLOCACAO DE DUTO DE EXAUSTAO</v>
          </cell>
          <cell r="C3000" t="str">
            <v>M</v>
          </cell>
          <cell r="D3000">
            <v>3.32</v>
          </cell>
        </row>
        <row r="3001">
          <cell r="A3001" t="str">
            <v>177094</v>
          </cell>
          <cell r="B3001" t="str">
            <v>RECOLOCACAO DE PORTAO DE FERRO PERFILADO TIPO PARQUE (GP5/GPM-1)</v>
          </cell>
          <cell r="C3001" t="str">
            <v>M2</v>
          </cell>
          <cell r="D3001">
            <v>13.83</v>
          </cell>
        </row>
        <row r="3002">
          <cell r="A3002" t="str">
            <v>177096</v>
          </cell>
          <cell r="B3002" t="str">
            <v>RECOLOCACAO DE CERCA DE TELA GALV.E RESPECTIVOS MOUROES(FC 04/05)</v>
          </cell>
          <cell r="C3002" t="str">
            <v>M</v>
          </cell>
          <cell r="D3002">
            <v>12.91</v>
          </cell>
        </row>
        <row r="3003">
          <cell r="A3003" t="str">
            <v>178000</v>
          </cell>
          <cell r="B3003" t="str">
            <v>SERVICOS PARCIAIS</v>
          </cell>
          <cell r="D3003" t="str">
            <v xml:space="preserve"> R$-   </v>
          </cell>
        </row>
        <row r="3004">
          <cell r="A3004" t="str">
            <v>178015</v>
          </cell>
          <cell r="B3004" t="str">
            <v>TELA GALVANIZADA PARA ALAMBRADO - MALHA 2" FIO 10</v>
          </cell>
          <cell r="C3004" t="str">
            <v>M2</v>
          </cell>
          <cell r="D3004">
            <v>13.94</v>
          </cell>
        </row>
        <row r="3005">
          <cell r="A3005" t="str">
            <v>178019</v>
          </cell>
          <cell r="B3005" t="str">
            <v>FERRO TRABALHADO PARA GRADIS</v>
          </cell>
          <cell r="C3005" t="str">
            <v>KG</v>
          </cell>
          <cell r="D3005">
            <v>3.3</v>
          </cell>
        </row>
        <row r="3006">
          <cell r="A3006" t="str">
            <v>178070</v>
          </cell>
          <cell r="B3006" t="str">
            <v>TABELA DE BASQUETE,INCLUSIVE ARO E CESTA - MADEIRA PINTADA</v>
          </cell>
          <cell r="C3006" t="str">
            <v>UN</v>
          </cell>
          <cell r="D3006">
            <v>141.06</v>
          </cell>
        </row>
        <row r="3007">
          <cell r="A3007" t="str">
            <v>178072</v>
          </cell>
          <cell r="B3007" t="str">
            <v>REPINTURA DE FAIXAS ATE 10CM - BORRACHA CLORADA</v>
          </cell>
          <cell r="C3007" t="str">
            <v>M</v>
          </cell>
          <cell r="D3007">
            <v>3.7</v>
          </cell>
        </row>
        <row r="3008">
          <cell r="A3008" t="str">
            <v>178073</v>
          </cell>
          <cell r="B3008" t="str">
            <v>REPINTURA DE FAIXAS ATE 10CM - EPOXI</v>
          </cell>
          <cell r="C3008" t="str">
            <v>M</v>
          </cell>
          <cell r="D3008">
            <v>6.72</v>
          </cell>
        </row>
        <row r="3009">
          <cell r="A3009" t="str">
            <v>178085</v>
          </cell>
          <cell r="B3009" t="str">
            <v>REPAROS EM LOUSA COMUM EXECUTADA EM PAREDE,INCLUSIVE PINTURA</v>
          </cell>
          <cell r="C3009" t="str">
            <v>M2</v>
          </cell>
          <cell r="D3009">
            <v>11.64</v>
          </cell>
        </row>
        <row r="3010">
          <cell r="A3010" t="str">
            <v>178087</v>
          </cell>
          <cell r="B3010" t="str">
            <v>PORTA-GIZ DE MADEIRA,INCLUSIVE SUPORTES</v>
          </cell>
          <cell r="C3010" t="str">
            <v>M</v>
          </cell>
          <cell r="D3010">
            <v>12.06</v>
          </cell>
        </row>
        <row r="3011">
          <cell r="A3011" t="str">
            <v>180000</v>
          </cell>
          <cell r="B3011" t="str">
            <v>PAISAGISMO</v>
          </cell>
          <cell r="D3011" t="str">
            <v xml:space="preserve"> R$-   </v>
          </cell>
        </row>
        <row r="3012">
          <cell r="A3012" t="str">
            <v>180100</v>
          </cell>
          <cell r="B3012" t="str">
            <v>SERVICOS GERAIS</v>
          </cell>
          <cell r="D3012" t="str">
            <v xml:space="preserve"> R$-   </v>
          </cell>
        </row>
        <row r="3013">
          <cell r="A3013" t="str">
            <v>180101</v>
          </cell>
          <cell r="B3013" t="str">
            <v>TUTOR E AMARILHO P/ ARVORES</v>
          </cell>
          <cell r="C3013" t="str">
            <v>UN</v>
          </cell>
          <cell r="D3013">
            <v>2.84</v>
          </cell>
        </row>
        <row r="3014">
          <cell r="A3014" t="str">
            <v>180103</v>
          </cell>
          <cell r="B3014" t="str">
            <v>PROTETOR TIPO PARQUE P/ ARVORES</v>
          </cell>
          <cell r="C3014" t="str">
            <v>UN</v>
          </cell>
          <cell r="D3014">
            <v>16.2</v>
          </cell>
        </row>
        <row r="3015">
          <cell r="A3015" t="str">
            <v>180200</v>
          </cell>
          <cell r="B3015" t="str">
            <v>ARVORES E PALMEIRAS - FORNECIMENTO E PLANTIO</v>
          </cell>
          <cell r="D3015" t="str">
            <v xml:space="preserve"> R$-   </v>
          </cell>
        </row>
        <row r="3016">
          <cell r="A3016" t="str">
            <v>180203</v>
          </cell>
          <cell r="B3016" t="str">
            <v>ALECRIM DE CAMPINAS (HOLOCALIX GLAZZIOVII)</v>
          </cell>
          <cell r="C3016" t="str">
            <v>UN</v>
          </cell>
          <cell r="D3016">
            <v>58.97</v>
          </cell>
        </row>
        <row r="3017">
          <cell r="A3017" t="str">
            <v>180205</v>
          </cell>
          <cell r="B3017" t="str">
            <v>ALFENEIRO (LIGUSTRUM LUCIDUM)</v>
          </cell>
          <cell r="C3017" t="str">
            <v>UN</v>
          </cell>
          <cell r="D3017">
            <v>41.44</v>
          </cell>
        </row>
        <row r="3018">
          <cell r="A3018" t="str">
            <v>180210</v>
          </cell>
          <cell r="B3018" t="str">
            <v>CASSIA (CASSIA MULTIJUGA)</v>
          </cell>
          <cell r="C3018" t="str">
            <v>UN</v>
          </cell>
          <cell r="D3018">
            <v>62.14</v>
          </cell>
        </row>
        <row r="3019">
          <cell r="A3019" t="str">
            <v>180212</v>
          </cell>
          <cell r="B3019" t="str">
            <v>CHAPEU DE SOL (TERMINALIA CATAPPA)</v>
          </cell>
          <cell r="C3019" t="str">
            <v>UN</v>
          </cell>
          <cell r="D3019">
            <v>62.14</v>
          </cell>
        </row>
        <row r="3020">
          <cell r="A3020" t="str">
            <v>180215</v>
          </cell>
          <cell r="B3020" t="str">
            <v>CHORAO / SALGUEIRO (SALIX BABYLONICA)</v>
          </cell>
          <cell r="C3020" t="str">
            <v>UN</v>
          </cell>
          <cell r="D3020">
            <v>62.14</v>
          </cell>
        </row>
        <row r="3021">
          <cell r="A3021" t="str">
            <v>180217</v>
          </cell>
          <cell r="B3021" t="str">
            <v>FIGUEIRA (FICUS BENJAMINA)</v>
          </cell>
          <cell r="C3021" t="str">
            <v>UN</v>
          </cell>
          <cell r="D3021">
            <v>59.14</v>
          </cell>
        </row>
        <row r="3022">
          <cell r="A3022" t="str">
            <v>180220</v>
          </cell>
          <cell r="B3022" t="str">
            <v>FLAMBOYANT (DELONIX REGIA)</v>
          </cell>
          <cell r="C3022" t="str">
            <v>UN</v>
          </cell>
          <cell r="D3022">
            <v>62.14</v>
          </cell>
        </row>
        <row r="3023">
          <cell r="A3023" t="str">
            <v>180222</v>
          </cell>
          <cell r="B3023" t="str">
            <v>GREVILEA (GREVILLEA ROBUSTA)</v>
          </cell>
          <cell r="C3023" t="str">
            <v>UN</v>
          </cell>
          <cell r="D3023">
            <v>62.14</v>
          </cell>
        </row>
        <row r="3024">
          <cell r="A3024" t="str">
            <v>180225</v>
          </cell>
          <cell r="B3024" t="str">
            <v>IPE AMARELO (TABEBUIA CHRYSOTRICHA)</v>
          </cell>
          <cell r="C3024" t="str">
            <v>UN</v>
          </cell>
          <cell r="D3024">
            <v>38.22</v>
          </cell>
        </row>
        <row r="3025">
          <cell r="A3025" t="str">
            <v>180226</v>
          </cell>
          <cell r="B3025" t="str">
            <v>IPE ROSA (TABEBUIA AVELLANEDAE)</v>
          </cell>
          <cell r="C3025" t="str">
            <v>UN</v>
          </cell>
          <cell r="D3025">
            <v>62.14</v>
          </cell>
        </row>
        <row r="3026">
          <cell r="A3026" t="str">
            <v>180227</v>
          </cell>
          <cell r="B3026" t="str">
            <v>IPE ROXO (TABEBUIA IMPETIGINOSA)</v>
          </cell>
          <cell r="C3026" t="str">
            <v>UN</v>
          </cell>
          <cell r="D3026">
            <v>62.14</v>
          </cell>
        </row>
        <row r="3027">
          <cell r="A3027" t="str">
            <v>180230</v>
          </cell>
          <cell r="B3027" t="str">
            <v>JACARANDA (JACARANDA MIMOSAEFOLIA)</v>
          </cell>
          <cell r="C3027" t="str">
            <v>UN</v>
          </cell>
          <cell r="D3027">
            <v>62.14</v>
          </cell>
        </row>
        <row r="3028">
          <cell r="A3028" t="str">
            <v>180232</v>
          </cell>
          <cell r="B3028" t="str">
            <v>MANACA DA SERRA (TIBOUCHINA MUTABILIS)</v>
          </cell>
          <cell r="C3028" t="str">
            <v>UN</v>
          </cell>
          <cell r="D3028">
            <v>62.14</v>
          </cell>
        </row>
        <row r="3029">
          <cell r="A3029" t="str">
            <v>180233</v>
          </cell>
          <cell r="B3029" t="str">
            <v>MAGNOLIA (MICHELIA CHAMPACA)</v>
          </cell>
          <cell r="C3029" t="str">
            <v>UN</v>
          </cell>
          <cell r="D3029">
            <v>62.14</v>
          </cell>
        </row>
        <row r="3030">
          <cell r="A3030" t="str">
            <v>180235</v>
          </cell>
          <cell r="B3030" t="str">
            <v>PAINEIRA (CHORISIA SPECIOSA)</v>
          </cell>
          <cell r="C3030" t="str">
            <v>UN</v>
          </cell>
          <cell r="D3030">
            <v>62.14</v>
          </cell>
        </row>
        <row r="3031">
          <cell r="A3031" t="str">
            <v>180237</v>
          </cell>
          <cell r="B3031" t="str">
            <v>PAU BRASIL (CAESALPINIA ECHINATA)</v>
          </cell>
          <cell r="C3031" t="str">
            <v>UN</v>
          </cell>
          <cell r="D3031">
            <v>59.14</v>
          </cell>
        </row>
        <row r="3032">
          <cell r="A3032" t="str">
            <v>180240</v>
          </cell>
          <cell r="B3032" t="str">
            <v>PAU FERRO (CAESALPINIA FERREA)</v>
          </cell>
          <cell r="C3032" t="str">
            <v>UN</v>
          </cell>
          <cell r="D3032">
            <v>62.14</v>
          </cell>
        </row>
        <row r="3033">
          <cell r="A3033" t="str">
            <v>180242</v>
          </cell>
          <cell r="B3033" t="str">
            <v>PINHEIRO (PINUS ELLIOTIS)</v>
          </cell>
          <cell r="C3033" t="str">
            <v>UN</v>
          </cell>
          <cell r="D3033">
            <v>62.14</v>
          </cell>
        </row>
        <row r="3034">
          <cell r="A3034" t="str">
            <v>180245</v>
          </cell>
          <cell r="B3034" t="str">
            <v>QUARESMEIRA (TIBOUCHINA GRANULOSA)</v>
          </cell>
          <cell r="C3034" t="str">
            <v>UN</v>
          </cell>
          <cell r="D3034">
            <v>62.14</v>
          </cell>
        </row>
        <row r="3035">
          <cell r="A3035" t="str">
            <v>180247</v>
          </cell>
          <cell r="B3035" t="str">
            <v>RESEDA (LAGERSTROEMIA INDICA)</v>
          </cell>
          <cell r="C3035" t="str">
            <v>UN</v>
          </cell>
          <cell r="D3035">
            <v>41.44</v>
          </cell>
        </row>
        <row r="3036">
          <cell r="A3036" t="str">
            <v>180250</v>
          </cell>
          <cell r="B3036" t="str">
            <v>SIBIPIRUNA (CAESALPINIA PELTOPHOROIDES)</v>
          </cell>
          <cell r="C3036" t="str">
            <v>UN</v>
          </cell>
          <cell r="D3036">
            <v>62.14</v>
          </cell>
        </row>
        <row r="3037">
          <cell r="A3037" t="str">
            <v>180252</v>
          </cell>
          <cell r="B3037" t="str">
            <v>SUINA (ERYTRINA SPECIOSA)</v>
          </cell>
          <cell r="C3037" t="str">
            <v>UN</v>
          </cell>
          <cell r="D3037">
            <v>41.44</v>
          </cell>
        </row>
        <row r="3038">
          <cell r="A3038" t="str">
            <v>180255</v>
          </cell>
          <cell r="B3038" t="str">
            <v>TIPUANA (TIPUANA TIPU)</v>
          </cell>
          <cell r="C3038" t="str">
            <v>UN</v>
          </cell>
          <cell r="D3038">
            <v>62.14</v>
          </cell>
        </row>
        <row r="3039">
          <cell r="A3039" t="str">
            <v>180257</v>
          </cell>
          <cell r="B3039" t="str">
            <v>UNHA DE VACA (BAUHINIA VARIEGATA / CANDICANS)</v>
          </cell>
          <cell r="C3039" t="str">
            <v>UN</v>
          </cell>
          <cell r="D3039">
            <v>41.44</v>
          </cell>
        </row>
        <row r="3040">
          <cell r="A3040" t="str">
            <v>180261</v>
          </cell>
          <cell r="B3040" t="str">
            <v>ARECA BAMBU (CHRYSALIDO CARPUS LUTESCENS)</v>
          </cell>
          <cell r="C3040" t="str">
            <v>UN</v>
          </cell>
          <cell r="D3040">
            <v>21.46</v>
          </cell>
        </row>
        <row r="3041">
          <cell r="A3041" t="str">
            <v>180263</v>
          </cell>
          <cell r="B3041" t="str">
            <v>BURITI (MAURITIA VINIFERA)</v>
          </cell>
          <cell r="C3041" t="str">
            <v>UN</v>
          </cell>
          <cell r="D3041">
            <v>21.46</v>
          </cell>
        </row>
        <row r="3042">
          <cell r="A3042" t="str">
            <v>180265</v>
          </cell>
          <cell r="B3042" t="str">
            <v>COLINIA (CHAMAEDOREA ELEGANS)</v>
          </cell>
          <cell r="C3042" t="str">
            <v>UN</v>
          </cell>
          <cell r="D3042">
            <v>21.46</v>
          </cell>
        </row>
        <row r="3043">
          <cell r="A3043" t="str">
            <v>180267</v>
          </cell>
          <cell r="B3043" t="str">
            <v>COQUEIRO (COCOS NUCIFERA)</v>
          </cell>
          <cell r="C3043" t="str">
            <v>UN</v>
          </cell>
          <cell r="D3043">
            <v>21.46</v>
          </cell>
        </row>
        <row r="3044">
          <cell r="A3044" t="str">
            <v>180270</v>
          </cell>
          <cell r="B3044" t="str">
            <v>GUARIROBA (SYAGRUS OLERACEA)</v>
          </cell>
          <cell r="C3044" t="str">
            <v>UN</v>
          </cell>
          <cell r="D3044">
            <v>21.46</v>
          </cell>
        </row>
        <row r="3045">
          <cell r="A3045" t="str">
            <v>180273</v>
          </cell>
          <cell r="B3045" t="str">
            <v>JERIVA (ARECASTRUM ROMANZOFFIANUM)</v>
          </cell>
          <cell r="C3045" t="str">
            <v>UN</v>
          </cell>
          <cell r="D3045">
            <v>21.46</v>
          </cell>
        </row>
        <row r="3046">
          <cell r="A3046" t="str">
            <v>180275</v>
          </cell>
          <cell r="B3046" t="str">
            <v>LATANIA (LATANIA SPP)</v>
          </cell>
          <cell r="C3046" t="str">
            <v>UN</v>
          </cell>
          <cell r="D3046">
            <v>21.46</v>
          </cell>
        </row>
        <row r="3047">
          <cell r="A3047" t="str">
            <v>180277</v>
          </cell>
          <cell r="B3047" t="str">
            <v>SEAFORTIA (ARCHONTO PHOENIX CUNNINGHAMIANA)</v>
          </cell>
          <cell r="C3047" t="str">
            <v>UN</v>
          </cell>
          <cell r="D3047">
            <v>21.46</v>
          </cell>
        </row>
        <row r="3048">
          <cell r="A3048" t="str">
            <v>180300</v>
          </cell>
          <cell r="B3048" t="str">
            <v>ARBUSTOS, FORRACOES E TREPADEIRAS - FORNECIMENTO E PLANTIO</v>
          </cell>
          <cell r="D3048" t="str">
            <v xml:space="preserve"> R$-   </v>
          </cell>
        </row>
        <row r="3049">
          <cell r="A3049" t="str">
            <v>180301</v>
          </cell>
          <cell r="B3049" t="str">
            <v>GRAMA BATATAES EM PLACAS (PASPALUM NOTATUM)</v>
          </cell>
          <cell r="C3049" t="str">
            <v>M2</v>
          </cell>
          <cell r="D3049">
            <v>2</v>
          </cell>
        </row>
        <row r="3050">
          <cell r="A3050" t="str">
            <v>180303</v>
          </cell>
          <cell r="B3050" t="str">
            <v>GRAMA SAO CARLOS EM PLACAS (ANOXONOPUS OBTUSIFOLIUS)</v>
          </cell>
          <cell r="C3050" t="str">
            <v>M2</v>
          </cell>
          <cell r="D3050">
            <v>10.18</v>
          </cell>
        </row>
        <row r="3051">
          <cell r="A3051" t="str">
            <v>180307</v>
          </cell>
          <cell r="B3051" t="str">
            <v>GRAMA PRETA EM PLACAS (OPHIOPOGUM JAPONICUS)</v>
          </cell>
          <cell r="C3051" t="str">
            <v>M2</v>
          </cell>
          <cell r="D3051">
            <v>9.67</v>
          </cell>
        </row>
        <row r="3052">
          <cell r="A3052" t="str">
            <v>180313</v>
          </cell>
          <cell r="B3052" t="str">
            <v>CINERARIA (SENECIO CINERARIA)</v>
          </cell>
          <cell r="C3052" t="str">
            <v>DZ</v>
          </cell>
          <cell r="D3052">
            <v>13.33</v>
          </cell>
        </row>
        <row r="3053">
          <cell r="A3053" t="str">
            <v>180315</v>
          </cell>
          <cell r="B3053" t="str">
            <v>CLOROFITO (CLOROPHYTUM CROMOSSUM)</v>
          </cell>
          <cell r="C3053" t="str">
            <v>DZ</v>
          </cell>
          <cell r="D3053">
            <v>9.3800000000000008</v>
          </cell>
        </row>
        <row r="3054">
          <cell r="A3054" t="str">
            <v>180317</v>
          </cell>
          <cell r="B3054" t="str">
            <v>FILODENDRO (PHILODENDRON BIPINNATIFIDUM)</v>
          </cell>
          <cell r="C3054" t="str">
            <v>DZ</v>
          </cell>
          <cell r="D3054">
            <v>13.33</v>
          </cell>
        </row>
        <row r="3055">
          <cell r="A3055" t="str">
            <v>180319</v>
          </cell>
          <cell r="B3055" t="str">
            <v>HERA (HEDERA HELIX)</v>
          </cell>
          <cell r="C3055" t="str">
            <v>DZ</v>
          </cell>
          <cell r="D3055">
            <v>9.3800000000000008</v>
          </cell>
        </row>
        <row r="3056">
          <cell r="A3056" t="str">
            <v>180321</v>
          </cell>
          <cell r="B3056" t="str">
            <v>LIRIO (HEMEROCALLIS FLAVA)</v>
          </cell>
          <cell r="C3056" t="str">
            <v>DZ</v>
          </cell>
          <cell r="D3056">
            <v>9.3800000000000008</v>
          </cell>
        </row>
        <row r="3057">
          <cell r="A3057" t="str">
            <v>180323</v>
          </cell>
          <cell r="B3057" t="str">
            <v>MARIA SEM VERGONHA (IMPATIENS SPP)</v>
          </cell>
          <cell r="C3057" t="str">
            <v>DZ</v>
          </cell>
          <cell r="D3057">
            <v>9.3800000000000008</v>
          </cell>
        </row>
        <row r="3058">
          <cell r="A3058" t="str">
            <v>180325</v>
          </cell>
          <cell r="B3058" t="str">
            <v>MONSTERA (MONSTERA DELICIOSA)</v>
          </cell>
          <cell r="C3058" t="str">
            <v>DZ</v>
          </cell>
          <cell r="D3058">
            <v>13.33</v>
          </cell>
        </row>
        <row r="3059">
          <cell r="A3059" t="str">
            <v>180327</v>
          </cell>
          <cell r="B3059" t="str">
            <v>PILEA (PILEA CADIEREI)</v>
          </cell>
          <cell r="C3059" t="str">
            <v>DZ</v>
          </cell>
          <cell r="D3059">
            <v>9.3800000000000008</v>
          </cell>
        </row>
        <row r="3060">
          <cell r="A3060" t="str">
            <v>180329</v>
          </cell>
          <cell r="B3060" t="str">
            <v>VEDELIA (WEDELIA PALUDARIS)</v>
          </cell>
          <cell r="C3060" t="str">
            <v>DZ</v>
          </cell>
          <cell r="D3060">
            <v>9.3800000000000008</v>
          </cell>
        </row>
        <row r="3061">
          <cell r="A3061" t="str">
            <v>180341</v>
          </cell>
          <cell r="B3061" t="str">
            <v>IPOMEIA (IPOMEIA LEARII)</v>
          </cell>
          <cell r="C3061" t="str">
            <v>UN</v>
          </cell>
          <cell r="D3061">
            <v>6.06</v>
          </cell>
        </row>
        <row r="3062">
          <cell r="A3062" t="str">
            <v>180343</v>
          </cell>
          <cell r="B3062" t="str">
            <v>JASMIM ESTRELA (TRACHELOSPERMOM JASMINDA)</v>
          </cell>
          <cell r="C3062" t="str">
            <v>UN</v>
          </cell>
          <cell r="D3062">
            <v>11.34</v>
          </cell>
        </row>
        <row r="3063">
          <cell r="A3063" t="str">
            <v>180345</v>
          </cell>
          <cell r="B3063" t="str">
            <v>LAGRIMA DE CRISTO (CLERODENDRON THOMSONAE)</v>
          </cell>
          <cell r="C3063" t="str">
            <v>UN</v>
          </cell>
          <cell r="D3063">
            <v>11.34</v>
          </cell>
        </row>
        <row r="3064">
          <cell r="A3064" t="str">
            <v>180347</v>
          </cell>
          <cell r="B3064" t="str">
            <v>MARACUJA (PASSIFLORA COERULEA)</v>
          </cell>
          <cell r="C3064" t="str">
            <v>UN</v>
          </cell>
          <cell r="D3064">
            <v>11.34</v>
          </cell>
        </row>
        <row r="3065">
          <cell r="A3065" t="str">
            <v>180349</v>
          </cell>
          <cell r="B3065" t="str">
            <v>PRIMAVERA (BOUGAINVILLEA GLABRA)</v>
          </cell>
          <cell r="C3065" t="str">
            <v>UN</v>
          </cell>
          <cell r="D3065">
            <v>11.34</v>
          </cell>
        </row>
        <row r="3066">
          <cell r="A3066" t="str">
            <v>180351</v>
          </cell>
          <cell r="B3066" t="str">
            <v>TUMBERGIA (THUNBERGIA GRANDIFLORA)</v>
          </cell>
          <cell r="C3066" t="str">
            <v>UN</v>
          </cell>
          <cell r="D3066">
            <v>11.34</v>
          </cell>
        </row>
        <row r="3067">
          <cell r="A3067" t="str">
            <v>180353</v>
          </cell>
          <cell r="B3067" t="str">
            <v>UNHA DE GATO (FICUS PUMILA)</v>
          </cell>
          <cell r="C3067" t="str">
            <v>UN</v>
          </cell>
          <cell r="D3067">
            <v>6.06</v>
          </cell>
        </row>
        <row r="3068">
          <cell r="A3068" t="str">
            <v>180361</v>
          </cell>
          <cell r="B3068" t="str">
            <v>ABUTILOM (ABUTILON STRIATUM)</v>
          </cell>
          <cell r="C3068" t="str">
            <v>UN</v>
          </cell>
          <cell r="D3068">
            <v>11.34</v>
          </cell>
        </row>
        <row r="3069">
          <cell r="A3069" t="str">
            <v>180363</v>
          </cell>
          <cell r="B3069" t="str">
            <v>ACALIFA (ACALYPHA WILKESIANA)</v>
          </cell>
          <cell r="C3069" t="str">
            <v>UN</v>
          </cell>
          <cell r="D3069">
            <v>11.34</v>
          </cell>
        </row>
        <row r="3070">
          <cell r="A3070" t="str">
            <v>180365</v>
          </cell>
          <cell r="B3070" t="str">
            <v>ALAMANDA (ALLAMANDA NERIIFOLIA)</v>
          </cell>
          <cell r="C3070" t="str">
            <v>UN</v>
          </cell>
          <cell r="D3070">
            <v>11.34</v>
          </cell>
        </row>
        <row r="3071">
          <cell r="A3071" t="str">
            <v>180367</v>
          </cell>
          <cell r="B3071" t="str">
            <v>AZALEA (RHODODENDRON INDICUM)</v>
          </cell>
          <cell r="C3071" t="str">
            <v>UN</v>
          </cell>
          <cell r="D3071">
            <v>11.34</v>
          </cell>
        </row>
        <row r="3072">
          <cell r="A3072" t="str">
            <v>180369</v>
          </cell>
          <cell r="B3072" t="str">
            <v>BAMBUZINHO (BAMBUZA GRACILIS)</v>
          </cell>
          <cell r="C3072" t="str">
            <v>UN</v>
          </cell>
          <cell r="D3072">
            <v>11.34</v>
          </cell>
        </row>
        <row r="3073">
          <cell r="A3073" t="str">
            <v>180371</v>
          </cell>
          <cell r="B3073" t="str">
            <v>BELA EMILIA (PLUMBAGO CAPENSIS)</v>
          </cell>
          <cell r="C3073" t="str">
            <v>UN</v>
          </cell>
          <cell r="D3073">
            <v>11.34</v>
          </cell>
        </row>
        <row r="3074">
          <cell r="A3074" t="str">
            <v>180373</v>
          </cell>
          <cell r="B3074" t="str">
            <v>CAMARAO (BELOPERONE GUTATA)</v>
          </cell>
          <cell r="C3074" t="str">
            <v>UN</v>
          </cell>
          <cell r="D3074">
            <v>11.34</v>
          </cell>
        </row>
        <row r="3075">
          <cell r="A3075" t="str">
            <v>180375</v>
          </cell>
          <cell r="B3075" t="str">
            <v>COSMOS (COSMOS BIPINNATUS)</v>
          </cell>
          <cell r="C3075" t="str">
            <v>UN</v>
          </cell>
          <cell r="D3075">
            <v>11.34</v>
          </cell>
        </row>
        <row r="3076">
          <cell r="A3076" t="str">
            <v>180377</v>
          </cell>
          <cell r="B3076" t="str">
            <v>DRACENA (DRACAENA FRAGRANS)</v>
          </cell>
          <cell r="C3076" t="str">
            <v>UN</v>
          </cell>
          <cell r="D3076">
            <v>11.34</v>
          </cell>
        </row>
        <row r="3077">
          <cell r="A3077" t="str">
            <v>180379</v>
          </cell>
          <cell r="B3077" t="str">
            <v>ESPONGINHA (CALLIANDRA TWEEDII)</v>
          </cell>
          <cell r="C3077" t="str">
            <v>UN</v>
          </cell>
          <cell r="D3077">
            <v>11.34</v>
          </cell>
        </row>
        <row r="3078">
          <cell r="A3078" t="str">
            <v>180381</v>
          </cell>
          <cell r="B3078" t="str">
            <v>GERANIO (PELARGONIUM ZONALE)</v>
          </cell>
          <cell r="C3078" t="str">
            <v>UN</v>
          </cell>
          <cell r="D3078">
            <v>11.34</v>
          </cell>
        </row>
        <row r="3079">
          <cell r="A3079" t="str">
            <v>180383</v>
          </cell>
          <cell r="B3079" t="str">
            <v>HIBISCO (HIBISCUS ROSA SINENSIS)</v>
          </cell>
          <cell r="C3079" t="str">
            <v>UN</v>
          </cell>
          <cell r="D3079">
            <v>11.34</v>
          </cell>
        </row>
        <row r="3080">
          <cell r="A3080" t="str">
            <v>180385</v>
          </cell>
          <cell r="B3080" t="str">
            <v>MALVAVISCO (MALVAVISCUS MOLLIS)</v>
          </cell>
          <cell r="C3080" t="str">
            <v>UN</v>
          </cell>
          <cell r="D3080">
            <v>11.34</v>
          </cell>
        </row>
        <row r="3081">
          <cell r="A3081" t="str">
            <v>180387</v>
          </cell>
          <cell r="B3081" t="str">
            <v>PIRACANTA (PYRACANTHA COCCINEA)</v>
          </cell>
          <cell r="C3081" t="str">
            <v>UN</v>
          </cell>
          <cell r="D3081">
            <v>11.34</v>
          </cell>
        </row>
        <row r="3082">
          <cell r="A3082" t="str">
            <v>181000</v>
          </cell>
          <cell r="B3082" t="str">
            <v>TRATAMENTO PAISAGISTICO DE PISOS</v>
          </cell>
          <cell r="D3082" t="str">
            <v xml:space="preserve"> R$-   </v>
          </cell>
        </row>
        <row r="3083">
          <cell r="A3083" t="str">
            <v>181050</v>
          </cell>
          <cell r="B3083" t="str">
            <v>NR 10 ORLA P/ ARVORE EM PARALELEPIPEDO - 1,20 X 1,20 M</v>
          </cell>
          <cell r="C3083" t="str">
            <v>UN</v>
          </cell>
          <cell r="D3083">
            <v>24.62</v>
          </cell>
        </row>
        <row r="3084">
          <cell r="A3084" t="str">
            <v>181051</v>
          </cell>
          <cell r="B3084" t="str">
            <v>NR 11 PISO RAIADO EM PARALELEPIPEDO - DIAM=1,60M</v>
          </cell>
          <cell r="C3084" t="str">
            <v>UN</v>
          </cell>
          <cell r="D3084">
            <v>47.45</v>
          </cell>
        </row>
        <row r="3085">
          <cell r="A3085" t="str">
            <v>181056</v>
          </cell>
          <cell r="B3085" t="str">
            <v>ORLA DE SEPARACAO EM CONCRETO NC.26</v>
          </cell>
          <cell r="C3085" t="str">
            <v>M</v>
          </cell>
          <cell r="D3085">
            <v>17.04</v>
          </cell>
        </row>
        <row r="3086">
          <cell r="A3086" t="str">
            <v>181060</v>
          </cell>
          <cell r="B3086" t="str">
            <v>GRELHA DE CONCRETO P/ PISOS GRAMADOS 60X45X7,5 CM</v>
          </cell>
          <cell r="C3086" t="str">
            <v>M2</v>
          </cell>
          <cell r="D3086">
            <v>19.98</v>
          </cell>
        </row>
        <row r="3087">
          <cell r="A3087" t="str">
            <v>181090</v>
          </cell>
          <cell r="B3087" t="str">
            <v>TORNEIRA PARA JARDIM  HD.16</v>
          </cell>
          <cell r="C3087" t="str">
            <v>UN</v>
          </cell>
          <cell r="D3087">
            <v>90.87</v>
          </cell>
        </row>
        <row r="3088">
          <cell r="A3088" t="str">
            <v>181200</v>
          </cell>
          <cell r="B3088" t="str">
            <v>MOBILIARIO EXTERNO</v>
          </cell>
          <cell r="D3088" t="str">
            <v xml:space="preserve"> R$-   </v>
          </cell>
        </row>
        <row r="3089">
          <cell r="A3089" t="str">
            <v>181201</v>
          </cell>
          <cell r="B3089" t="str">
            <v>IC.01-BANCO DE CONCRETO POLIDO COM PINTURA EM POLIURETANO</v>
          </cell>
          <cell r="C3089" t="str">
            <v>M</v>
          </cell>
          <cell r="D3089">
            <v>51.27</v>
          </cell>
        </row>
        <row r="3090">
          <cell r="A3090" t="str">
            <v>181202</v>
          </cell>
          <cell r="B3090" t="str">
            <v>IC.02-CONJUNTO MESA E BANCOS EM CONCRETO</v>
          </cell>
          <cell r="C3090" t="str">
            <v>CJ</v>
          </cell>
          <cell r="D3090">
            <v>303.60000000000002</v>
          </cell>
        </row>
        <row r="3091">
          <cell r="A3091" t="str">
            <v>181203</v>
          </cell>
          <cell r="B3091" t="str">
            <v>IC.03-BANCO EM CONCRETO APARENTE - L=40CM</v>
          </cell>
          <cell r="C3091" t="str">
            <v>M</v>
          </cell>
          <cell r="D3091">
            <v>47.31</v>
          </cell>
        </row>
        <row r="3092">
          <cell r="A3092" t="str">
            <v>181204</v>
          </cell>
          <cell r="B3092" t="str">
            <v>IC.04 - BANCO EM CONCRETO APARENTE - L=50CM</v>
          </cell>
          <cell r="C3092" t="str">
            <v>M</v>
          </cell>
          <cell r="D3092">
            <v>52.42</v>
          </cell>
        </row>
        <row r="3093">
          <cell r="A3093" t="str">
            <v>181205</v>
          </cell>
          <cell r="B3093" t="str">
            <v>IC.05-BANCO EM CONCRETO APARENTE</v>
          </cell>
          <cell r="C3093" t="str">
            <v>M</v>
          </cell>
          <cell r="D3093">
            <v>74.92</v>
          </cell>
        </row>
        <row r="3094">
          <cell r="A3094" t="str">
            <v>181206</v>
          </cell>
          <cell r="B3094" t="str">
            <v>IC.06-BANCO EM CONCRETO APARENTE TIPO PMSP</v>
          </cell>
          <cell r="C3094" t="str">
            <v>M</v>
          </cell>
          <cell r="D3094">
            <v>53.89</v>
          </cell>
        </row>
        <row r="3095">
          <cell r="A3095" t="str">
            <v>181212</v>
          </cell>
          <cell r="B3095" t="str">
            <v>IV.02/03-BANCO EM BLOCOS DE CONCRETO APARENTE</v>
          </cell>
          <cell r="C3095" t="str">
            <v>M</v>
          </cell>
          <cell r="D3095">
            <v>76.260000000000005</v>
          </cell>
        </row>
        <row r="3096">
          <cell r="A3096" t="str">
            <v>181300</v>
          </cell>
          <cell r="B3096" t="str">
            <v>BRINQUEDOS EDIFICADOS</v>
          </cell>
          <cell r="D3096" t="str">
            <v xml:space="preserve"> R$-   </v>
          </cell>
        </row>
        <row r="3097">
          <cell r="A3097" t="str">
            <v>181321</v>
          </cell>
          <cell r="B3097" t="str">
            <v>RV 01 MINI ANFITEATRO</v>
          </cell>
          <cell r="C3097" t="str">
            <v>UN</v>
          </cell>
          <cell r="D3097">
            <v>1530.38</v>
          </cell>
        </row>
        <row r="3098">
          <cell r="A3098" t="str">
            <v>181326</v>
          </cell>
          <cell r="B3098" t="str">
            <v>RV 06 - MURAL EM ALVENARIA</v>
          </cell>
          <cell r="C3098" t="str">
            <v>UN</v>
          </cell>
          <cell r="D3098">
            <v>541.46</v>
          </cell>
        </row>
        <row r="3099">
          <cell r="A3099" t="str">
            <v>181338</v>
          </cell>
          <cell r="B3099" t="str">
            <v>RV.08-TANQUE DE AREIA CIRCULAR - RAIO INTERNO 1,50M</v>
          </cell>
          <cell r="C3099" t="str">
            <v>UN</v>
          </cell>
          <cell r="D3099">
            <v>893.6</v>
          </cell>
        </row>
        <row r="3100">
          <cell r="A3100" t="str">
            <v>181339</v>
          </cell>
          <cell r="B3100" t="str">
            <v>RV.09-TANQUE DE AREIA CIRCULAR - RAIO INTERNO 2,00M</v>
          </cell>
          <cell r="C3100" t="str">
            <v>UN</v>
          </cell>
          <cell r="D3100">
            <v>1282.1300000000001</v>
          </cell>
        </row>
        <row r="3101">
          <cell r="A3101" t="str">
            <v>181340</v>
          </cell>
          <cell r="B3101" t="str">
            <v>RV.10-TANQUE DE AREIA CIRCULAR - RAIO INTERNO 2,50M</v>
          </cell>
          <cell r="C3101" t="str">
            <v>UN</v>
          </cell>
          <cell r="D3101">
            <v>1729.69</v>
          </cell>
        </row>
        <row r="3102">
          <cell r="A3102" t="str">
            <v>181341</v>
          </cell>
          <cell r="B3102" t="str">
            <v>RV.11-TANQUE DE AREIA/DET. GENERICO-ESCAVACAO E APILOAMENTO</v>
          </cell>
          <cell r="C3102" t="str">
            <v>M3</v>
          </cell>
          <cell r="D3102">
            <v>9.75</v>
          </cell>
        </row>
        <row r="3103">
          <cell r="A3103" t="str">
            <v>181342</v>
          </cell>
          <cell r="B3103" t="str">
            <v>RV.11-TANQUE DE AREIA/DET. GENERICO-DRENAGEM</v>
          </cell>
          <cell r="C3103" t="str">
            <v>M</v>
          </cell>
          <cell r="D3103">
            <v>14.68</v>
          </cell>
        </row>
        <row r="3104">
          <cell r="A3104" t="str">
            <v>181343</v>
          </cell>
          <cell r="B3104" t="str">
            <v>RV.11-TANQUE DE AREIA/DET. GENERICO-LASTRO DE CONCRETO</v>
          </cell>
          <cell r="C3104" t="str">
            <v>M3</v>
          </cell>
          <cell r="D3104">
            <v>162.74</v>
          </cell>
        </row>
        <row r="3105">
          <cell r="A3105" t="str">
            <v>181344</v>
          </cell>
          <cell r="B3105" t="str">
            <v>RV.11-TANQUE DE AREIA/DET. GENERICO-BORDA BAIXA</v>
          </cell>
          <cell r="C3105" t="str">
            <v>M</v>
          </cell>
          <cell r="D3105">
            <v>61.75</v>
          </cell>
        </row>
        <row r="3106">
          <cell r="A3106" t="str">
            <v>181345</v>
          </cell>
          <cell r="B3106" t="str">
            <v>RV.11-TANQUE DE AREIA/DET. GENERICO-BORDA ALTA</v>
          </cell>
          <cell r="C3106" t="str">
            <v>M</v>
          </cell>
          <cell r="D3106">
            <v>77.09</v>
          </cell>
        </row>
        <row r="3107">
          <cell r="A3107" t="str">
            <v>181346</v>
          </cell>
          <cell r="B3107" t="str">
            <v>RV.11-TANQUE DE AREIA/DET. GENERICO-FORNEC.E APLIC.DE AREIA LAVADA</v>
          </cell>
          <cell r="C3107" t="str">
            <v>M3</v>
          </cell>
          <cell r="D3107">
            <v>29.98</v>
          </cell>
        </row>
        <row r="3108">
          <cell r="A3108" t="str">
            <v>181351</v>
          </cell>
          <cell r="B3108" t="str">
            <v>BRINQUEDO - TRENZINHO DE TUBOS DE CONCRETO / FABES</v>
          </cell>
          <cell r="C3108" t="str">
            <v>UN</v>
          </cell>
          <cell r="D3108">
            <v>753.59</v>
          </cell>
        </row>
        <row r="3109">
          <cell r="A3109" t="str">
            <v>181352</v>
          </cell>
          <cell r="B3109" t="str">
            <v>BRINQUEDO ESCORREGADOR DE CONCRETO/FABES</v>
          </cell>
          <cell r="C3109" t="str">
            <v>UN</v>
          </cell>
          <cell r="D3109">
            <v>936.98</v>
          </cell>
        </row>
        <row r="3110">
          <cell r="A3110" t="str">
            <v>181353</v>
          </cell>
          <cell r="B3110" t="str">
            <v>RV 07 FORTINHO</v>
          </cell>
          <cell r="C3110" t="str">
            <v>UN</v>
          </cell>
          <cell r="D3110">
            <v>1257.74</v>
          </cell>
        </row>
        <row r="3111">
          <cell r="A3111" t="str">
            <v>181400</v>
          </cell>
          <cell r="B3111" t="str">
            <v>BRINQUEDOS INDUSTRIALIZADOS</v>
          </cell>
          <cell r="D3111" t="str">
            <v xml:space="preserve"> R$-   </v>
          </cell>
        </row>
        <row r="3112">
          <cell r="A3112" t="str">
            <v>181405</v>
          </cell>
          <cell r="B3112" t="str">
            <v>CARROSSEL PARA 20 LUGARES - DIAM.2,20 M FORN.E INSTALACAO</v>
          </cell>
          <cell r="C3112" t="str">
            <v>UN</v>
          </cell>
          <cell r="D3112">
            <v>340.84</v>
          </cell>
        </row>
        <row r="3113">
          <cell r="A3113" t="str">
            <v>181408</v>
          </cell>
          <cell r="B3113" t="str">
            <v>ESCORREGADOR COMPR=3,00 M H=1,80 M ESTR.METALICA</v>
          </cell>
          <cell r="C3113" t="str">
            <v>UN</v>
          </cell>
          <cell r="D3113">
            <v>595.5</v>
          </cell>
        </row>
        <row r="3114">
          <cell r="A3114" t="str">
            <v>181411</v>
          </cell>
          <cell r="B3114" t="str">
            <v>GANGORRA COM 3 PRANCHAS COMPR=3,00 M H=0,70 M ESTR.METALICA</v>
          </cell>
          <cell r="C3114" t="str">
            <v>UN</v>
          </cell>
          <cell r="D3114">
            <v>424.47</v>
          </cell>
        </row>
        <row r="3115">
          <cell r="A3115" t="str">
            <v>181415</v>
          </cell>
          <cell r="B3115" t="str">
            <v>BALANCO DE 3 LUGARES COM PNEUS COMPR=4,50 M H=2,50 M ESTR.METALICA</v>
          </cell>
          <cell r="C3115" t="str">
            <v>UN</v>
          </cell>
          <cell r="D3115">
            <v>450.5</v>
          </cell>
        </row>
        <row r="3116">
          <cell r="A3116" t="str">
            <v>181422</v>
          </cell>
          <cell r="B3116" t="str">
            <v>ESCADA HORIZONTAL COMPR=1,80 M H=1,80 M ESTR.METALICA</v>
          </cell>
          <cell r="C3116" t="str">
            <v>UN</v>
          </cell>
          <cell r="D3116">
            <v>785.5</v>
          </cell>
        </row>
        <row r="3117">
          <cell r="A3117" t="str">
            <v>181424</v>
          </cell>
          <cell r="B3117" t="str">
            <v>GAIOLA LABIRINTO (1,5X1,5X2,0)M ESTR.METALICA</v>
          </cell>
          <cell r="C3117" t="str">
            <v>UN</v>
          </cell>
          <cell r="D3117">
            <v>346.34</v>
          </cell>
        </row>
        <row r="3118">
          <cell r="A3118" t="str">
            <v>186000</v>
          </cell>
          <cell r="B3118" t="str">
            <v>RETIRADAS</v>
          </cell>
          <cell r="D3118" t="str">
            <v xml:space="preserve"> R$-   </v>
          </cell>
        </row>
        <row r="3119">
          <cell r="A3119" t="str">
            <v>186000</v>
          </cell>
          <cell r="B3119" t="str">
            <v>RETIRADAS</v>
          </cell>
          <cell r="D3119" t="str">
            <v xml:space="preserve"> R$-   </v>
          </cell>
        </row>
        <row r="3120">
          <cell r="A3120" t="str">
            <v>186007</v>
          </cell>
          <cell r="B3120" t="str">
            <v>RETIRADA DE GRAMA</v>
          </cell>
          <cell r="C3120" t="str">
            <v>M2</v>
          </cell>
          <cell r="D3120">
            <v>1.07</v>
          </cell>
        </row>
        <row r="3121">
          <cell r="A3121" t="str">
            <v>187000</v>
          </cell>
          <cell r="B3121" t="str">
            <v>RECOLOCACOES</v>
          </cell>
          <cell r="D3121" t="str">
            <v xml:space="preserve"> R$-   </v>
          </cell>
        </row>
        <row r="3122">
          <cell r="A3122" t="str">
            <v>187000</v>
          </cell>
          <cell r="B3122" t="str">
            <v>RECOLOCACOES</v>
          </cell>
          <cell r="D3122" t="str">
            <v xml:space="preserve"> R$-   </v>
          </cell>
        </row>
        <row r="3123">
          <cell r="A3123" t="str">
            <v>187007</v>
          </cell>
          <cell r="B3123" t="str">
            <v>RECOLOCACAO DE GRAMA</v>
          </cell>
          <cell r="C3123" t="str">
            <v>M2</v>
          </cell>
          <cell r="D3123">
            <v>8.08</v>
          </cell>
        </row>
        <row r="3124">
          <cell r="A3124" t="str">
            <v>188000</v>
          </cell>
          <cell r="B3124" t="str">
            <v>SERVICOS PARCIAIS</v>
          </cell>
          <cell r="D3124" t="str">
            <v xml:space="preserve"> R$-   </v>
          </cell>
        </row>
        <row r="3125">
          <cell r="A3125" t="str">
            <v>188001</v>
          </cell>
          <cell r="B3125" t="str">
            <v>REVOLVIMENTO E AJUSTE DO SOLO</v>
          </cell>
          <cell r="C3125" t="str">
            <v>M2</v>
          </cell>
          <cell r="D3125">
            <v>1.8</v>
          </cell>
        </row>
        <row r="3126">
          <cell r="A3126" t="str">
            <v>188011</v>
          </cell>
          <cell r="B3126" t="str">
            <v>TERRA PREPARADA PARA PLANTIO</v>
          </cell>
          <cell r="C3126" t="str">
            <v>M3</v>
          </cell>
          <cell r="D3126">
            <v>51.61</v>
          </cell>
        </row>
        <row r="3127">
          <cell r="A3127" t="str">
            <v>188013</v>
          </cell>
          <cell r="B3127" t="str">
            <v>CALCAREO DOLOMITICO</v>
          </cell>
          <cell r="C3127" t="str">
            <v>KG</v>
          </cell>
          <cell r="D3127">
            <v>0.16</v>
          </cell>
        </row>
        <row r="3128">
          <cell r="A3128" t="str">
            <v>188015</v>
          </cell>
          <cell r="B3128" t="str">
            <v>ADUBO QUIMICO NPK, 10:10:10</v>
          </cell>
          <cell r="C3128" t="str">
            <v>KG</v>
          </cell>
          <cell r="D3128">
            <v>0.48</v>
          </cell>
        </row>
        <row r="3129">
          <cell r="A3129" t="str">
            <v>200000</v>
          </cell>
          <cell r="B3129" t="str">
            <v>SERVICOS TECNICOS</v>
          </cell>
          <cell r="D3129" t="str">
            <v xml:space="preserve"> R$-   </v>
          </cell>
        </row>
        <row r="3130">
          <cell r="A3130" t="str">
            <v>200100</v>
          </cell>
          <cell r="B3130" t="str">
            <v>TOPOGRAFIA</v>
          </cell>
          <cell r="D3130" t="str">
            <v xml:space="preserve"> R$-   </v>
          </cell>
        </row>
        <row r="3131">
          <cell r="A3131" t="str">
            <v>200101</v>
          </cell>
          <cell r="B3131" t="str">
            <v>LEVANTAMENTO PLANIMETRICO DE PERIMETRO - ATE 1.000M</v>
          </cell>
          <cell r="C3131" t="str">
            <v>GL</v>
          </cell>
          <cell r="D3131">
            <v>380</v>
          </cell>
        </row>
        <row r="3132">
          <cell r="A3132" t="str">
            <v>200102</v>
          </cell>
          <cell r="B3132" t="str">
            <v>LEVANTAMENTO PLANIMETRICO DE PERIMETRO - EXCEDENTE 1.000M</v>
          </cell>
          <cell r="C3132" t="str">
            <v>M</v>
          </cell>
          <cell r="D3132">
            <v>0.38</v>
          </cell>
        </row>
        <row r="3133">
          <cell r="A3133" t="str">
            <v>200113</v>
          </cell>
          <cell r="B3133" t="str">
            <v>LEVANTAMENTO PLANIALTIMETRICO DE AREAS - ATE 10.000M2</v>
          </cell>
          <cell r="C3133" t="str">
            <v>GL</v>
          </cell>
          <cell r="D3133">
            <v>1500</v>
          </cell>
        </row>
        <row r="3134">
          <cell r="A3134" t="str">
            <v>200114</v>
          </cell>
          <cell r="B3134" t="str">
            <v>LEVANTAMENTO PLANIALTIMETRICO DE AREAS - EXCEDENTE A 10.000M2</v>
          </cell>
          <cell r="C3134" t="str">
            <v>M2</v>
          </cell>
          <cell r="D3134">
            <v>0.15</v>
          </cell>
        </row>
        <row r="3135">
          <cell r="A3135" t="str">
            <v>200121</v>
          </cell>
          <cell r="B3135" t="str">
            <v>ACRESCIMO FACE AO GRAU DE DIFICULDADE - TERRENO ACIDENTADO</v>
          </cell>
          <cell r="C3135" t="str">
            <v>%</v>
          </cell>
          <cell r="D3135">
            <v>20</v>
          </cell>
        </row>
        <row r="3136">
          <cell r="A3136" t="str">
            <v>200122</v>
          </cell>
          <cell r="B3136" t="str">
            <v>ACRESCIMO FACE AO GRAU DE DIFICULDADE - TERRENO COBERTO P/VEGETACAO</v>
          </cell>
          <cell r="C3136" t="str">
            <v>%</v>
          </cell>
          <cell r="D3136">
            <v>50</v>
          </cell>
        </row>
        <row r="3137">
          <cell r="A3137" t="str">
            <v>200123</v>
          </cell>
          <cell r="B3137" t="str">
            <v>ACRESCIMO FACE AO GRAU DE DIFICULDADE - TERRENO PANTANOSO</v>
          </cell>
          <cell r="C3137" t="str">
            <v>%</v>
          </cell>
          <cell r="D3137">
            <v>100</v>
          </cell>
        </row>
        <row r="3138">
          <cell r="A3138" t="str">
            <v>200124</v>
          </cell>
          <cell r="B3138" t="str">
            <v>ACRESCIMO FACE AO GRAU DE DIFICULDADE - TERRENO COM CADASTRO</v>
          </cell>
          <cell r="C3138" t="str">
            <v>%</v>
          </cell>
          <cell r="D3138">
            <v>30</v>
          </cell>
        </row>
        <row r="3139">
          <cell r="A3139" t="str">
            <v>200131</v>
          </cell>
          <cell r="B3139" t="str">
            <v>ACRESCIMO PARA ELABOR.DE CALCULOS - AREAS,DISTANCIAS E AZIMUTES</v>
          </cell>
          <cell r="C3139" t="str">
            <v>%</v>
          </cell>
          <cell r="D3139">
            <v>10</v>
          </cell>
        </row>
        <row r="3140">
          <cell r="A3140" t="str">
            <v>200132</v>
          </cell>
          <cell r="B3140" t="str">
            <v>ACRESCIMO PARA ELABOR.DE CALCULOS - NIVELAM.DE SECCOES TRANSVERSAIS</v>
          </cell>
          <cell r="C3140" t="str">
            <v>%</v>
          </cell>
          <cell r="D3140">
            <v>50</v>
          </cell>
        </row>
        <row r="3141">
          <cell r="A3141" t="str">
            <v>200133</v>
          </cell>
          <cell r="B3141" t="str">
            <v>ACRESCIMO PARA ELABOR.DE CALCULOS - MOVIMENTO DE TERRA</v>
          </cell>
          <cell r="C3141" t="str">
            <v>%</v>
          </cell>
          <cell r="D3141">
            <v>10</v>
          </cell>
        </row>
        <row r="3142">
          <cell r="A3142" t="str">
            <v>200200</v>
          </cell>
          <cell r="B3142" t="str">
            <v>SONDAGEM</v>
          </cell>
          <cell r="D3142" t="str">
            <v xml:space="preserve"> R$-   </v>
          </cell>
        </row>
        <row r="3143">
          <cell r="A3143" t="str">
            <v>200201</v>
          </cell>
          <cell r="B3143" t="str">
            <v>TRADO MANUAL</v>
          </cell>
          <cell r="C3143" t="str">
            <v>M</v>
          </cell>
          <cell r="D3143">
            <v>33.6</v>
          </cell>
        </row>
        <row r="3144">
          <cell r="A3144" t="str">
            <v>200202</v>
          </cell>
          <cell r="B3144" t="str">
            <v>PERCUSSAO</v>
          </cell>
          <cell r="C3144" t="str">
            <v>M</v>
          </cell>
          <cell r="D3144">
            <v>42</v>
          </cell>
        </row>
        <row r="3145">
          <cell r="A3145" t="str">
            <v>200300</v>
          </cell>
          <cell r="B3145" t="str">
            <v>SERVICOS TECNICOS</v>
          </cell>
          <cell r="D3145" t="str">
            <v xml:space="preserve"> R$-   </v>
          </cell>
        </row>
        <row r="3146">
          <cell r="A3146" t="str">
            <v>200300</v>
          </cell>
          <cell r="B3146" t="str">
            <v>SERVICOS TECNICOS</v>
          </cell>
          <cell r="D3146" t="str">
            <v xml:space="preserve"> R$-   </v>
          </cell>
        </row>
        <row r="3147">
          <cell r="A3147" t="str">
            <v>200301</v>
          </cell>
          <cell r="B3147" t="str">
            <v>ENGENHEIRO/ARQUITETO COORDENADOR</v>
          </cell>
          <cell r="C3147" t="str">
            <v>H</v>
          </cell>
          <cell r="D3147">
            <v>37.869999999999997</v>
          </cell>
        </row>
        <row r="3148">
          <cell r="A3148" t="str">
            <v>200302</v>
          </cell>
          <cell r="B3148" t="str">
            <v>ENGENHEIRO/ARQUITETO SENIOR</v>
          </cell>
          <cell r="C3148" t="str">
            <v>H</v>
          </cell>
          <cell r="D3148">
            <v>27.22</v>
          </cell>
        </row>
        <row r="3149">
          <cell r="A3149" t="str">
            <v>200303</v>
          </cell>
          <cell r="B3149" t="str">
            <v>ENGENHEIRO/ARQUITETO JUNIOR</v>
          </cell>
          <cell r="C3149" t="str">
            <v>H</v>
          </cell>
          <cell r="D3149">
            <v>15.13</v>
          </cell>
        </row>
        <row r="3150">
          <cell r="A3150" t="str">
            <v>200304</v>
          </cell>
          <cell r="B3150" t="str">
            <v>DESENHISTA</v>
          </cell>
          <cell r="C3150" t="str">
            <v>H</v>
          </cell>
          <cell r="D3150">
            <v>6.11</v>
          </cell>
        </row>
        <row r="3151">
          <cell r="A3151" t="str">
            <v>200305</v>
          </cell>
          <cell r="B3151" t="str">
            <v>PROJETISTA</v>
          </cell>
          <cell r="C3151" t="str">
            <v>H</v>
          </cell>
          <cell r="D3151">
            <v>9.75</v>
          </cell>
        </row>
        <row r="3152">
          <cell r="A3152" t="str">
            <v>200310</v>
          </cell>
          <cell r="B3152" t="str">
            <v>LEVANTAMENTO CADASTRAL DE EDIFICACAO ATE 500M2</v>
          </cell>
          <cell r="C3152" t="str">
            <v>GL</v>
          </cell>
          <cell r="D3152">
            <v>928.59</v>
          </cell>
        </row>
        <row r="3153">
          <cell r="A3153" t="str">
            <v>200311</v>
          </cell>
          <cell r="B3153" t="str">
            <v>LEVANTAMENTO CADASTRAL DE EDIFICACAO EXECEDENTE A 500M2</v>
          </cell>
          <cell r="C3153" t="str">
            <v>M2</v>
          </cell>
          <cell r="D3153">
            <v>1.83</v>
          </cell>
        </row>
        <row r="3154">
          <cell r="A3154" t="str">
            <v>200312</v>
          </cell>
          <cell r="B3154" t="str">
            <v>LEVANTAMENTO CADASTRAL INST ELETRICAS ATE 500M2</v>
          </cell>
          <cell r="C3154" t="str">
            <v>GL</v>
          </cell>
          <cell r="D3154">
            <v>329.88</v>
          </cell>
        </row>
        <row r="3155">
          <cell r="A3155" t="str">
            <v>200313</v>
          </cell>
          <cell r="B3155" t="str">
            <v>LEVANTAMENTO CADASTRAL INST ELETRICAS EXECEDENTE A 500M2</v>
          </cell>
          <cell r="C3155" t="str">
            <v>M2</v>
          </cell>
          <cell r="D3155">
            <v>0.65</v>
          </cell>
        </row>
        <row r="3156">
          <cell r="A3156" t="str">
            <v>200314</v>
          </cell>
          <cell r="B3156" t="str">
            <v>LEVANTAMENTO CADASTRAL INST.HIDRO SANITARIAS ATE 500M2</v>
          </cell>
          <cell r="C3156" t="str">
            <v>GL</v>
          </cell>
          <cell r="D3156">
            <v>329.88</v>
          </cell>
        </row>
        <row r="3157">
          <cell r="A3157" t="str">
            <v>200315</v>
          </cell>
          <cell r="B3157" t="str">
            <v>LEVANTAMENTO CADASTRAL INST.HIDRO-SANITARIAS EXEC.A 500M2</v>
          </cell>
          <cell r="C3157" t="str">
            <v>M2</v>
          </cell>
          <cell r="D3157">
            <v>0.65</v>
          </cell>
        </row>
        <row r="3158">
          <cell r="A3158" t="str">
            <v>200316</v>
          </cell>
          <cell r="B3158" t="str">
            <v>AS BUILT FORMATO A0</v>
          </cell>
          <cell r="C3158" t="str">
            <v>UN</v>
          </cell>
          <cell r="D3158">
            <v>397.45</v>
          </cell>
        </row>
        <row r="3159">
          <cell r="A3159" t="str">
            <v>200317</v>
          </cell>
          <cell r="B3159" t="str">
            <v>AS BUILT FORMATO A1</v>
          </cell>
          <cell r="C3159" t="str">
            <v>UN</v>
          </cell>
          <cell r="D3159">
            <v>290.32</v>
          </cell>
        </row>
        <row r="3160">
          <cell r="A3160" t="str">
            <v>200318</v>
          </cell>
          <cell r="B3160" t="str">
            <v>DESENVOLVIMENTO DE PROJETO EXECUTIVO FORMATO A0</v>
          </cell>
          <cell r="C3160" t="str">
            <v>UN</v>
          </cell>
          <cell r="D3160">
            <v>951.31</v>
          </cell>
        </row>
        <row r="3161">
          <cell r="A3161" t="str">
            <v>200319</v>
          </cell>
          <cell r="B3161" t="str">
            <v>DESENVOLVIMENTO DE PROJETO EXECUTIVO FORMATO A1</v>
          </cell>
          <cell r="C3161" t="str">
            <v>UN</v>
          </cell>
          <cell r="D3161">
            <v>610.65</v>
          </cell>
        </row>
        <row r="3162">
          <cell r="A3162" t="str">
            <v>200600</v>
          </cell>
          <cell r="B3162" t="str">
            <v>CONTROLE TECNOLOGICO</v>
          </cell>
          <cell r="D3162" t="str">
            <v xml:space="preserve"> R$-   </v>
          </cell>
        </row>
        <row r="3163">
          <cell r="A3163" t="str">
            <v>200601</v>
          </cell>
          <cell r="B3163" t="str">
            <v>CONCRETO - ESTUDOS E ENSAIOS</v>
          </cell>
          <cell r="C3163" t="str">
            <v>M2</v>
          </cell>
          <cell r="D3163">
            <v>44.11</v>
          </cell>
        </row>
        <row r="3164">
          <cell r="A3164" t="str">
            <v>200602</v>
          </cell>
          <cell r="B3164" t="str">
            <v>CONCRETO - ENSAIOS DE RUPTURA A COMPRESSAO (CORPOS DE PROVA)</v>
          </cell>
          <cell r="C3164" t="str">
            <v>UN</v>
          </cell>
          <cell r="D3164">
            <v>18.11</v>
          </cell>
        </row>
        <row r="3165">
          <cell r="A3165" t="str">
            <v>200611</v>
          </cell>
          <cell r="B3165" t="str">
            <v>ACO - ENSAIOS DE TRACAO EM BARRAS</v>
          </cell>
          <cell r="C3165" t="str">
            <v>UN</v>
          </cell>
          <cell r="D3165">
            <v>15.29</v>
          </cell>
        </row>
        <row r="3166">
          <cell r="A3166" t="str">
            <v>200612</v>
          </cell>
          <cell r="B3166" t="str">
            <v>ACO - ENSAIOS DE DOBRAMENTO EM BARRAS</v>
          </cell>
          <cell r="C3166" t="str">
            <v>UN</v>
          </cell>
          <cell r="D3166">
            <v>5.78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I"/>
      <sheetName val="OBRA"/>
      <sheetName val="TP_BASE"/>
      <sheetName val="APONT"/>
      <sheetName val="Rel_Serv"/>
      <sheetName val="MEMÓRIA"/>
      <sheetName val="CRONO_FF"/>
      <sheetName val="RESUMO"/>
      <sheetName val="GRÁFICO"/>
      <sheetName val="XAPON"/>
      <sheetName val="ORÇAM"/>
      <sheetName val="AUXILIAR"/>
      <sheetName val="FaixasCr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I"/>
      <sheetName val="OBRA"/>
      <sheetName val="TP_BASE"/>
      <sheetName val="APONT"/>
      <sheetName val="Rel_Serv"/>
      <sheetName val="MEMÓRIA"/>
      <sheetName val="CRONO_FF"/>
      <sheetName val="RESUMO"/>
      <sheetName val="GRÁFICO"/>
      <sheetName val="XAPON"/>
      <sheetName val="ORÇAM"/>
      <sheetName val="AUXILIAR"/>
      <sheetName val="FaixasCr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eco"/>
      <sheetName val="visual"/>
      <sheetName val="Alterar"/>
      <sheetName val="Novo"/>
      <sheetName val="Menu"/>
      <sheetName val="Controle"/>
      <sheetName val="SP"/>
      <sheetName val="RJ"/>
      <sheetName val="BH"/>
      <sheetName val="Salarios"/>
      <sheetName val="Equipto"/>
      <sheetName val="Serviços"/>
      <sheetName val="Equipe"/>
      <sheetName val="Obra"/>
      <sheetName val="Estrutura"/>
      <sheetName val="Estrutura - Obra"/>
      <sheetName val="Pesquisa"/>
      <sheetName val="Inicial"/>
      <sheetName val="Módulo1"/>
    </sheetNames>
    <sheetDataSet>
      <sheetData sheetId="0"/>
      <sheetData sheetId="1"/>
      <sheetData sheetId="2" refreshError="1">
        <row r="15">
          <cell r="D15">
            <v>11637.48</v>
          </cell>
        </row>
        <row r="19">
          <cell r="D19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TOTAL_GERAL"/>
      <sheetName val="Adelphia_FURUKAWA"/>
      <sheetName val="Turn-Key_-_G_I_"/>
      <sheetName val="Turn-Key_-_S_A_"/>
      <sheetName val="QTD_PREÇO_UNIT"/>
      <sheetName val="ENT-RES"/>
      <sheetName val="COAXIAL"/>
      <sheetName val="ÓPTICO"/>
      <sheetName val="FERRAGENS"/>
      <sheetName val="SERVIÇOS"/>
      <sheetName val="SERVIÇOS_1%"/>
      <sheetName val="SERVIÇOS_2%"/>
      <sheetName val="SERVIÇOS_3%"/>
      <sheetName val="SERVIÇOS_4%"/>
      <sheetName val="SERVIÇOS_5%"/>
      <sheetName val="150"/>
      <sheetName val="150_2%"/>
      <sheetName val="150_4%"/>
      <sheetName val="150_6%"/>
      <sheetName val="250"/>
      <sheetName val="250_2%"/>
      <sheetName val="250_4%"/>
      <sheetName val="250_6%"/>
      <sheetName val="300"/>
      <sheetName val="300_2%"/>
      <sheetName val="300_4%"/>
      <sheetName val="300_6%"/>
      <sheetName val="350"/>
      <sheetName val="350_2%"/>
      <sheetName val="350_4%"/>
      <sheetName val="350_6%"/>
      <sheetName val="450"/>
      <sheetName val="450_2%"/>
      <sheetName val="450_4%"/>
      <sheetName val="450_6%"/>
      <sheetName val="AS-SERVIÇOS"/>
      <sheetName val="DDG-SERVIÇOS_"/>
      <sheetName val="CS#"/>
      <sheetName val="CUSTO_LARANJEIRAS"/>
      <sheetName val="CUSTO_ZONA_SUL"/>
      <sheetName val="TOTAL GERAL"/>
      <sheetName val="Adelphia FURUKAWA"/>
      <sheetName val="Turn-Key - G.I."/>
      <sheetName val="Turn-Key - S.A."/>
      <sheetName val="QTD_PREÇO UNIT"/>
      <sheetName val="SERVIÇOS 1%"/>
      <sheetName val="SERVIÇOS 2%"/>
      <sheetName val="SERVIÇOS 3%"/>
      <sheetName val="SERVIÇOS 4%"/>
      <sheetName val="SERVIÇOS 5%"/>
      <sheetName val="150 2%"/>
      <sheetName val="150 4%"/>
      <sheetName val="150 6%"/>
      <sheetName val="250 2%"/>
      <sheetName val="250 4%"/>
      <sheetName val="250 6%"/>
      <sheetName val="300 2%"/>
      <sheetName val="300 4%"/>
      <sheetName val="300 6%"/>
      <sheetName val="350 2%"/>
      <sheetName val="350 4%"/>
      <sheetName val="350 6%"/>
      <sheetName val="450 2%"/>
      <sheetName val="450 4%"/>
      <sheetName val="450 6%"/>
      <sheetName val="DDG-SERVIÇ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9" Type="http://schemas.openxmlformats.org/officeDocument/2006/relationships/control" Target="../activeX/activeX37.xml"/><Relationship Id="rId21" Type="http://schemas.openxmlformats.org/officeDocument/2006/relationships/control" Target="../activeX/activeX19.xml"/><Relationship Id="rId34" Type="http://schemas.openxmlformats.org/officeDocument/2006/relationships/control" Target="../activeX/activeX32.xml"/><Relationship Id="rId42" Type="http://schemas.openxmlformats.org/officeDocument/2006/relationships/control" Target="../activeX/activeX40.xml"/><Relationship Id="rId47" Type="http://schemas.openxmlformats.org/officeDocument/2006/relationships/control" Target="../activeX/activeX45.xml"/><Relationship Id="rId50" Type="http://schemas.openxmlformats.org/officeDocument/2006/relationships/control" Target="../activeX/activeX48.xml"/><Relationship Id="rId55" Type="http://schemas.openxmlformats.org/officeDocument/2006/relationships/control" Target="../activeX/activeX53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33" Type="http://schemas.openxmlformats.org/officeDocument/2006/relationships/control" Target="../activeX/activeX31.xml"/><Relationship Id="rId38" Type="http://schemas.openxmlformats.org/officeDocument/2006/relationships/control" Target="../activeX/activeX36.xml"/><Relationship Id="rId46" Type="http://schemas.openxmlformats.org/officeDocument/2006/relationships/control" Target="../activeX/activeX44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29" Type="http://schemas.openxmlformats.org/officeDocument/2006/relationships/control" Target="../activeX/activeX27.xml"/><Relationship Id="rId41" Type="http://schemas.openxmlformats.org/officeDocument/2006/relationships/control" Target="../activeX/activeX39.xml"/><Relationship Id="rId54" Type="http://schemas.openxmlformats.org/officeDocument/2006/relationships/control" Target="../activeX/activeX5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32" Type="http://schemas.openxmlformats.org/officeDocument/2006/relationships/control" Target="../activeX/activeX30.xml"/><Relationship Id="rId37" Type="http://schemas.openxmlformats.org/officeDocument/2006/relationships/control" Target="../activeX/activeX35.xml"/><Relationship Id="rId40" Type="http://schemas.openxmlformats.org/officeDocument/2006/relationships/control" Target="../activeX/activeX38.xml"/><Relationship Id="rId45" Type="http://schemas.openxmlformats.org/officeDocument/2006/relationships/control" Target="../activeX/activeX43.xml"/><Relationship Id="rId53" Type="http://schemas.openxmlformats.org/officeDocument/2006/relationships/control" Target="../activeX/activeX51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36" Type="http://schemas.openxmlformats.org/officeDocument/2006/relationships/control" Target="../activeX/activeX34.xml"/><Relationship Id="rId49" Type="http://schemas.openxmlformats.org/officeDocument/2006/relationships/control" Target="../activeX/activeX47.xml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31" Type="http://schemas.openxmlformats.org/officeDocument/2006/relationships/control" Target="../activeX/activeX29.xml"/><Relationship Id="rId44" Type="http://schemas.openxmlformats.org/officeDocument/2006/relationships/control" Target="../activeX/activeX42.xml"/><Relationship Id="rId52" Type="http://schemas.openxmlformats.org/officeDocument/2006/relationships/control" Target="../activeX/activeX50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Relationship Id="rId30" Type="http://schemas.openxmlformats.org/officeDocument/2006/relationships/control" Target="../activeX/activeX28.xml"/><Relationship Id="rId35" Type="http://schemas.openxmlformats.org/officeDocument/2006/relationships/control" Target="../activeX/activeX33.xml"/><Relationship Id="rId43" Type="http://schemas.openxmlformats.org/officeDocument/2006/relationships/control" Target="../activeX/activeX41.xml"/><Relationship Id="rId48" Type="http://schemas.openxmlformats.org/officeDocument/2006/relationships/control" Target="../activeX/activeX46.xml"/><Relationship Id="rId8" Type="http://schemas.openxmlformats.org/officeDocument/2006/relationships/control" Target="../activeX/activeX6.xml"/><Relationship Id="rId51" Type="http://schemas.openxmlformats.org/officeDocument/2006/relationships/control" Target="../activeX/activeX49.xml"/><Relationship Id="rId3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7"/>
  <sheetViews>
    <sheetView tabSelected="1" view="pageBreakPreview" topLeftCell="A7" zoomScale="210" zoomScaleNormal="130" zoomScaleSheetLayoutView="210" workbookViewId="0">
      <selection activeCell="H6" sqref="H6"/>
    </sheetView>
  </sheetViews>
  <sheetFormatPr defaultRowHeight="12.75"/>
  <cols>
    <col min="1" max="1" width="10.83203125" customWidth="1"/>
    <col min="2" max="2" width="10.1640625" customWidth="1"/>
    <col min="3" max="3" width="7.1640625" customWidth="1"/>
    <col min="4" max="4" width="49.33203125" customWidth="1"/>
    <col min="5" max="5" width="4.5" bestFit="1" customWidth="1"/>
    <col min="6" max="6" width="10.1640625" customWidth="1"/>
    <col min="7" max="7" width="12.1640625" customWidth="1"/>
    <col min="8" max="8" width="12.83203125" customWidth="1"/>
    <col min="9" max="9" width="19.83203125" bestFit="1" customWidth="1"/>
  </cols>
  <sheetData>
    <row r="1" spans="1:9" ht="64.5" customHeight="1">
      <c r="A1" s="170"/>
      <c r="B1" s="171"/>
      <c r="C1" s="171"/>
      <c r="D1" s="171"/>
      <c r="E1" s="171"/>
      <c r="F1" s="171"/>
      <c r="G1" s="171"/>
      <c r="H1" s="171"/>
      <c r="I1" s="172"/>
    </row>
    <row r="2" spans="1:9" ht="58.7" customHeight="1">
      <c r="A2" s="173" t="s">
        <v>1199</v>
      </c>
      <c r="B2" s="171"/>
      <c r="C2" s="171"/>
      <c r="D2" s="171"/>
      <c r="E2" s="171"/>
      <c r="F2" s="171"/>
      <c r="G2" s="171"/>
      <c r="H2" s="171"/>
      <c r="I2" s="172"/>
    </row>
    <row r="3" spans="1:9" ht="9.9499999999999993" customHeight="1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4" t="s">
        <v>5</v>
      </c>
      <c r="G3" s="2" t="s">
        <v>6</v>
      </c>
      <c r="H3" s="3" t="s">
        <v>7</v>
      </c>
      <c r="I3" s="2" t="s">
        <v>8</v>
      </c>
    </row>
    <row r="4" spans="1:9" ht="12" customHeight="1">
      <c r="A4" s="160" t="s">
        <v>9</v>
      </c>
      <c r="B4" s="161"/>
      <c r="C4" s="161"/>
      <c r="D4" s="161"/>
      <c r="E4" s="161"/>
      <c r="F4" s="161"/>
      <c r="G4" s="161"/>
      <c r="H4" s="161"/>
      <c r="I4" s="162"/>
    </row>
    <row r="5" spans="1:9" ht="9.75" customHeight="1">
      <c r="A5" s="5"/>
      <c r="B5" s="5"/>
      <c r="C5" s="6">
        <v>1</v>
      </c>
      <c r="D5" s="7" t="s">
        <v>10</v>
      </c>
      <c r="E5" s="5"/>
      <c r="F5" s="5"/>
      <c r="G5" s="5"/>
      <c r="H5" s="5"/>
      <c r="I5" s="5"/>
    </row>
    <row r="6" spans="1:9" ht="9.75" customHeight="1">
      <c r="A6" s="37" t="s">
        <v>1237</v>
      </c>
      <c r="B6" s="35" t="s">
        <v>1158</v>
      </c>
      <c r="C6" s="36" t="s">
        <v>1159</v>
      </c>
      <c r="D6" s="130" t="s">
        <v>1238</v>
      </c>
      <c r="E6" s="36" t="s">
        <v>1180</v>
      </c>
      <c r="F6" s="46">
        <v>24</v>
      </c>
      <c r="G6" s="55">
        <v>266.91000000000003</v>
      </c>
      <c r="H6" s="55">
        <f>G6*1.2423</f>
        <v>331.58229299999999</v>
      </c>
      <c r="I6" s="55">
        <f>H6*F6</f>
        <v>7957.9750320000003</v>
      </c>
    </row>
    <row r="7" spans="1:9" ht="19.5" customHeight="1">
      <c r="A7" s="37">
        <v>38353</v>
      </c>
      <c r="B7" s="35" t="s">
        <v>1158</v>
      </c>
      <c r="C7" s="36" t="s">
        <v>1162</v>
      </c>
      <c r="D7" s="34" t="s">
        <v>1160</v>
      </c>
      <c r="E7" s="36" t="s">
        <v>1161</v>
      </c>
      <c r="F7" s="46">
        <v>2585.1</v>
      </c>
      <c r="G7" s="55">
        <v>8.1300000000000008</v>
      </c>
      <c r="H7" s="55">
        <f>G7*1.2423</f>
        <v>10.099899000000001</v>
      </c>
      <c r="I7" s="55">
        <f>H7*F7</f>
        <v>26109.2489049</v>
      </c>
    </row>
    <row r="8" spans="1:9" ht="19.5" customHeight="1">
      <c r="A8" s="37">
        <v>40179</v>
      </c>
      <c r="B8" s="35" t="s">
        <v>1158</v>
      </c>
      <c r="C8" s="36" t="s">
        <v>1165</v>
      </c>
      <c r="D8" s="34" t="s">
        <v>1163</v>
      </c>
      <c r="E8" s="36" t="s">
        <v>1164</v>
      </c>
      <c r="F8" s="46">
        <v>38776.5</v>
      </c>
      <c r="G8" s="55">
        <v>1.37</v>
      </c>
      <c r="H8" s="55">
        <f>G8*1.2423</f>
        <v>1.701951</v>
      </c>
      <c r="I8" s="55">
        <f t="shared" ref="I8:I19" si="0">H8*F8</f>
        <v>65995.702951500003</v>
      </c>
    </row>
    <row r="9" spans="1:9" ht="19.5" customHeight="1">
      <c r="A9" s="37">
        <v>41294</v>
      </c>
      <c r="B9" s="35" t="s">
        <v>1158</v>
      </c>
      <c r="C9" s="36" t="s">
        <v>1168</v>
      </c>
      <c r="D9" s="34" t="s">
        <v>1166</v>
      </c>
      <c r="E9" s="36" t="s">
        <v>1167</v>
      </c>
      <c r="F9" s="46">
        <v>1</v>
      </c>
      <c r="G9" s="55">
        <v>5115.1099999999997</v>
      </c>
      <c r="H9" s="55">
        <f t="shared" ref="H9:H19" si="1">G9*1.2423</f>
        <v>6354.5011529999992</v>
      </c>
      <c r="I9" s="55">
        <f t="shared" si="0"/>
        <v>6354.5011529999992</v>
      </c>
    </row>
    <row r="10" spans="1:9" ht="19.5" customHeight="1">
      <c r="A10" s="37">
        <v>37307</v>
      </c>
      <c r="B10" s="35" t="s">
        <v>1158</v>
      </c>
      <c r="C10" s="36" t="s">
        <v>1171</v>
      </c>
      <c r="D10" s="34" t="s">
        <v>1169</v>
      </c>
      <c r="E10" s="36" t="s">
        <v>1170</v>
      </c>
      <c r="F10" s="46">
        <v>1</v>
      </c>
      <c r="G10" s="55">
        <v>516.13</v>
      </c>
      <c r="H10" s="55">
        <f t="shared" si="1"/>
        <v>641.18829900000003</v>
      </c>
      <c r="I10" s="55">
        <f t="shared" si="0"/>
        <v>641.18829900000003</v>
      </c>
    </row>
    <row r="11" spans="1:9" ht="38.1" customHeight="1">
      <c r="A11" s="37">
        <v>37672</v>
      </c>
      <c r="B11" s="35" t="s">
        <v>1158</v>
      </c>
      <c r="C11" s="36" t="s">
        <v>1173</v>
      </c>
      <c r="D11" s="33" t="s">
        <v>1172</v>
      </c>
      <c r="E11" s="36" t="s">
        <v>1170</v>
      </c>
      <c r="F11" s="46">
        <v>3</v>
      </c>
      <c r="G11" s="55">
        <v>79.36</v>
      </c>
      <c r="H11" s="55">
        <f t="shared" si="1"/>
        <v>98.588927999999996</v>
      </c>
      <c r="I11" s="55">
        <f t="shared" si="0"/>
        <v>295.76678399999997</v>
      </c>
    </row>
    <row r="12" spans="1:9" ht="19.5" customHeight="1">
      <c r="A12" s="37">
        <v>39864</v>
      </c>
      <c r="B12" s="35" t="s">
        <v>1158</v>
      </c>
      <c r="C12" s="36" t="s">
        <v>1178</v>
      </c>
      <c r="D12" s="34" t="s">
        <v>1174</v>
      </c>
      <c r="E12" s="36" t="s">
        <v>1175</v>
      </c>
      <c r="F12" s="46">
        <v>35</v>
      </c>
      <c r="G12" s="55">
        <v>101.31</v>
      </c>
      <c r="H12" s="55">
        <f t="shared" si="1"/>
        <v>125.85741299999999</v>
      </c>
      <c r="I12" s="55">
        <f t="shared" si="0"/>
        <v>4405.0094549999994</v>
      </c>
    </row>
    <row r="13" spans="1:9" ht="19.5" customHeight="1">
      <c r="A13" s="37" t="s">
        <v>1176</v>
      </c>
      <c r="B13" s="35" t="s">
        <v>1177</v>
      </c>
      <c r="C13" s="36" t="s">
        <v>1182</v>
      </c>
      <c r="D13" s="34" t="s">
        <v>1179</v>
      </c>
      <c r="E13" s="36" t="s">
        <v>1180</v>
      </c>
      <c r="F13" s="46">
        <v>1570.51</v>
      </c>
      <c r="G13" s="55">
        <f>4.12/1.23</f>
        <v>3.3495934959349594</v>
      </c>
      <c r="H13" s="55">
        <f t="shared" si="1"/>
        <v>4.1612</v>
      </c>
      <c r="I13" s="55">
        <f t="shared" si="0"/>
        <v>6535.2062120000001</v>
      </c>
    </row>
    <row r="14" spans="1:9" ht="19.5" customHeight="1">
      <c r="A14" s="37" t="s">
        <v>1181</v>
      </c>
      <c r="B14" s="35" t="s">
        <v>1177</v>
      </c>
      <c r="C14" s="36" t="s">
        <v>1185</v>
      </c>
      <c r="D14" s="34" t="s">
        <v>1183</v>
      </c>
      <c r="E14" s="36" t="s">
        <v>1175</v>
      </c>
      <c r="F14" s="46">
        <v>168</v>
      </c>
      <c r="G14" s="55">
        <f>24/1.23</f>
        <v>19.512195121951219</v>
      </c>
      <c r="H14" s="55">
        <f t="shared" si="1"/>
        <v>24.24</v>
      </c>
      <c r="I14" s="55">
        <f t="shared" si="0"/>
        <v>4072.3199999999997</v>
      </c>
    </row>
    <row r="15" spans="1:9" ht="19.5" customHeight="1">
      <c r="A15" s="37" t="s">
        <v>1184</v>
      </c>
      <c r="B15" s="35" t="s">
        <v>1177</v>
      </c>
      <c r="C15" s="36" t="s">
        <v>1188</v>
      </c>
      <c r="D15" s="34" t="s">
        <v>1186</v>
      </c>
      <c r="E15" s="36" t="s">
        <v>1170</v>
      </c>
      <c r="F15" s="46">
        <v>1</v>
      </c>
      <c r="G15" s="55">
        <f>6812.82/1.23</f>
        <v>5538.8780487804879</v>
      </c>
      <c r="H15" s="55">
        <f t="shared" si="1"/>
        <v>6880.9481999999998</v>
      </c>
      <c r="I15" s="55">
        <f t="shared" si="0"/>
        <v>6880.9481999999998</v>
      </c>
    </row>
    <row r="16" spans="1:9" ht="28.5" customHeight="1">
      <c r="A16" s="37" t="s">
        <v>1187</v>
      </c>
      <c r="B16" s="35" t="s">
        <v>1177</v>
      </c>
      <c r="C16" s="36" t="s">
        <v>1191</v>
      </c>
      <c r="D16" s="33" t="s">
        <v>1189</v>
      </c>
      <c r="E16" s="36" t="s">
        <v>1180</v>
      </c>
      <c r="F16" s="46">
        <v>207.98</v>
      </c>
      <c r="G16" s="55">
        <f>102.04/1.23</f>
        <v>82.959349593495944</v>
      </c>
      <c r="H16" s="55">
        <f t="shared" si="1"/>
        <v>103.0604</v>
      </c>
      <c r="I16" s="55">
        <f t="shared" si="0"/>
        <v>21434.501991999998</v>
      </c>
    </row>
    <row r="17" spans="1:9" ht="9.75" customHeight="1">
      <c r="A17" s="37" t="s">
        <v>1190</v>
      </c>
      <c r="B17" s="35" t="s">
        <v>1177</v>
      </c>
      <c r="C17" s="36" t="s">
        <v>1194</v>
      </c>
      <c r="D17" s="33" t="s">
        <v>1192</v>
      </c>
      <c r="E17" s="36" t="s">
        <v>1180</v>
      </c>
      <c r="F17" s="46">
        <v>39.93</v>
      </c>
      <c r="G17" s="55">
        <f>463.07/1.23</f>
        <v>376.47967479674799</v>
      </c>
      <c r="H17" s="55">
        <f t="shared" si="1"/>
        <v>467.70069999999998</v>
      </c>
      <c r="I17" s="55">
        <f t="shared" si="0"/>
        <v>18675.288950999999</v>
      </c>
    </row>
    <row r="18" spans="1:9" ht="19.5" customHeight="1">
      <c r="A18" s="37" t="s">
        <v>1193</v>
      </c>
      <c r="B18" s="35" t="s">
        <v>1177</v>
      </c>
      <c r="C18" s="36" t="s">
        <v>1197</v>
      </c>
      <c r="D18" s="34" t="s">
        <v>1195</v>
      </c>
      <c r="E18" s="36" t="s">
        <v>1175</v>
      </c>
      <c r="F18" s="46">
        <v>45</v>
      </c>
      <c r="G18" s="55">
        <f>94.44/1.23</f>
        <v>76.780487804878049</v>
      </c>
      <c r="H18" s="55">
        <f t="shared" si="1"/>
        <v>95.384399999999999</v>
      </c>
      <c r="I18" s="55">
        <f t="shared" si="0"/>
        <v>4292.2979999999998</v>
      </c>
    </row>
    <row r="19" spans="1:9" ht="38.1" customHeight="1">
      <c r="A19" s="37" t="s">
        <v>1196</v>
      </c>
      <c r="B19" s="35" t="s">
        <v>1177</v>
      </c>
      <c r="C19" s="36" t="s">
        <v>1239</v>
      </c>
      <c r="D19" s="33" t="s">
        <v>1198</v>
      </c>
      <c r="E19" s="36" t="s">
        <v>1180</v>
      </c>
      <c r="F19" s="46">
        <v>12</v>
      </c>
      <c r="G19" s="55">
        <f>478.39/1.23</f>
        <v>388.9349593495935</v>
      </c>
      <c r="H19" s="55">
        <f t="shared" si="1"/>
        <v>483.1739</v>
      </c>
      <c r="I19" s="55">
        <f t="shared" si="0"/>
        <v>5798.0868</v>
      </c>
    </row>
    <row r="20" spans="1:9" ht="9.75" customHeight="1">
      <c r="A20" s="39"/>
      <c r="B20" s="39"/>
      <c r="C20" s="39"/>
      <c r="D20" s="13"/>
      <c r="E20" s="65"/>
      <c r="F20" s="63"/>
      <c r="G20" s="58"/>
      <c r="H20" s="59" t="s">
        <v>18</v>
      </c>
      <c r="I20" s="53">
        <f>SUM(I6:I19)</f>
        <v>179448.04273439999</v>
      </c>
    </row>
    <row r="21" spans="1:9" ht="9.75" customHeight="1">
      <c r="A21" s="30"/>
      <c r="B21" s="40"/>
      <c r="C21" s="41">
        <v>2</v>
      </c>
      <c r="D21" s="7" t="s">
        <v>19</v>
      </c>
      <c r="E21" s="66"/>
      <c r="F21" s="64"/>
      <c r="G21" s="54"/>
      <c r="H21" s="54"/>
      <c r="I21" s="54"/>
    </row>
    <row r="22" spans="1:9" ht="19.5" customHeight="1">
      <c r="A22" s="30">
        <v>38355</v>
      </c>
      <c r="B22" s="11" t="s">
        <v>11</v>
      </c>
      <c r="C22" s="12" t="s">
        <v>20</v>
      </c>
      <c r="D22" s="1" t="s">
        <v>21</v>
      </c>
      <c r="E22" s="12" t="s">
        <v>12</v>
      </c>
      <c r="F22" s="49">
        <v>2921.15</v>
      </c>
      <c r="G22" s="56">
        <v>19.95</v>
      </c>
      <c r="H22" s="55">
        <f t="shared" ref="H22:H26" si="2">G22*1.2423</f>
        <v>24.783884999999998</v>
      </c>
      <c r="I22" s="56">
        <f>F22*H22</f>
        <v>72397.445667749998</v>
      </c>
    </row>
    <row r="23" spans="1:9" ht="19.5" customHeight="1">
      <c r="A23" s="30">
        <v>40181</v>
      </c>
      <c r="B23" s="11" t="s">
        <v>11</v>
      </c>
      <c r="C23" s="12" t="s">
        <v>22</v>
      </c>
      <c r="D23" s="1" t="s">
        <v>23</v>
      </c>
      <c r="E23" s="12" t="s">
        <v>13</v>
      </c>
      <c r="F23" s="49">
        <v>146040.34</v>
      </c>
      <c r="G23" s="56">
        <v>1.77</v>
      </c>
      <c r="H23" s="55">
        <f t="shared" si="2"/>
        <v>2.198871</v>
      </c>
      <c r="I23" s="56">
        <f t="shared" ref="I23:I26" si="3">F23*H23</f>
        <v>321123.86845613999</v>
      </c>
    </row>
    <row r="24" spans="1:9" ht="19.5" customHeight="1">
      <c r="A24" s="30" t="s">
        <v>24</v>
      </c>
      <c r="B24" s="11" t="s">
        <v>16</v>
      </c>
      <c r="C24" s="12" t="s">
        <v>25</v>
      </c>
      <c r="D24" s="1" t="s">
        <v>26</v>
      </c>
      <c r="E24" s="12" t="s">
        <v>12</v>
      </c>
      <c r="F24" s="49">
        <v>2921.15</v>
      </c>
      <c r="G24" s="56">
        <f>31.12/1.23</f>
        <v>25.300813008130081</v>
      </c>
      <c r="H24" s="55">
        <f t="shared" si="2"/>
        <v>31.4312</v>
      </c>
      <c r="I24" s="56">
        <f t="shared" si="3"/>
        <v>91815.249880000003</v>
      </c>
    </row>
    <row r="25" spans="1:9" ht="19.5" customHeight="1">
      <c r="A25" s="30" t="s">
        <v>27</v>
      </c>
      <c r="B25" s="11" t="s">
        <v>16</v>
      </c>
      <c r="C25" s="12" t="s">
        <v>28</v>
      </c>
      <c r="D25" s="1" t="s">
        <v>29</v>
      </c>
      <c r="E25" s="12" t="s">
        <v>12</v>
      </c>
      <c r="F25" s="49">
        <v>2989.79</v>
      </c>
      <c r="G25" s="56">
        <f>15.22/1.23</f>
        <v>12.373983739837399</v>
      </c>
      <c r="H25" s="55">
        <f t="shared" si="2"/>
        <v>15.372200000000001</v>
      </c>
      <c r="I25" s="56">
        <f t="shared" si="3"/>
        <v>45959.649838000005</v>
      </c>
    </row>
    <row r="26" spans="1:9" ht="9.75" customHeight="1">
      <c r="A26" s="30" t="s">
        <v>30</v>
      </c>
      <c r="B26" s="11" t="s">
        <v>16</v>
      </c>
      <c r="C26" s="12" t="s">
        <v>31</v>
      </c>
      <c r="D26" s="9" t="s">
        <v>32</v>
      </c>
      <c r="E26" s="12" t="s">
        <v>17</v>
      </c>
      <c r="F26" s="49">
        <v>5643</v>
      </c>
      <c r="G26" s="56">
        <f>8.24/1.23</f>
        <v>6.6991869918699187</v>
      </c>
      <c r="H26" s="55">
        <f t="shared" si="2"/>
        <v>8.3224</v>
      </c>
      <c r="I26" s="56">
        <f t="shared" si="3"/>
        <v>46963.303200000002</v>
      </c>
    </row>
    <row r="27" spans="1:9" ht="9.75" customHeight="1">
      <c r="A27" s="39"/>
      <c r="B27" s="39"/>
      <c r="C27" s="39"/>
      <c r="D27" s="13"/>
      <c r="E27" s="65"/>
      <c r="F27" s="47"/>
      <c r="G27" s="58"/>
      <c r="H27" s="59" t="s">
        <v>18</v>
      </c>
      <c r="I27" s="53">
        <f>SUM(I22:I26)</f>
        <v>578259.51704188995</v>
      </c>
    </row>
    <row r="28" spans="1:9" ht="9.75" customHeight="1">
      <c r="A28" s="30"/>
      <c r="B28" s="40"/>
      <c r="C28" s="41">
        <v>3</v>
      </c>
      <c r="D28" s="7" t="s">
        <v>33</v>
      </c>
      <c r="E28" s="66"/>
      <c r="F28" s="48"/>
      <c r="G28" s="54"/>
      <c r="H28" s="54"/>
      <c r="I28" s="54"/>
    </row>
    <row r="29" spans="1:9" ht="19.5" customHeight="1">
      <c r="A29" s="30">
        <v>40181</v>
      </c>
      <c r="B29" s="11" t="s">
        <v>11</v>
      </c>
      <c r="C29" s="12" t="s">
        <v>34</v>
      </c>
      <c r="D29" s="1" t="s">
        <v>23</v>
      </c>
      <c r="E29" s="12" t="s">
        <v>13</v>
      </c>
      <c r="F29" s="49">
        <v>2003.17</v>
      </c>
      <c r="G29" s="56">
        <v>1.77</v>
      </c>
      <c r="H29" s="55">
        <f>G29*1.2423</f>
        <v>2.198871</v>
      </c>
      <c r="I29" s="56">
        <f>F29*H29</f>
        <v>4404.7124210700003</v>
      </c>
    </row>
    <row r="30" spans="1:9" ht="19.5" customHeight="1">
      <c r="A30" s="30">
        <v>52352</v>
      </c>
      <c r="B30" s="11" t="s">
        <v>11</v>
      </c>
      <c r="C30" s="12" t="s">
        <v>35</v>
      </c>
      <c r="D30" s="1" t="s">
        <v>36</v>
      </c>
      <c r="E30" s="12" t="s">
        <v>17</v>
      </c>
      <c r="F30" s="49">
        <v>723.3</v>
      </c>
      <c r="G30" s="56">
        <v>12.62</v>
      </c>
      <c r="H30" s="55">
        <f t="shared" ref="H30:H44" si="4">G30*1.2423</f>
        <v>15.677825999999998</v>
      </c>
      <c r="I30" s="56">
        <f t="shared" ref="I30:I44" si="5">F30*H30</f>
        <v>11339.771545799998</v>
      </c>
    </row>
    <row r="31" spans="1:9" ht="18.95" customHeight="1">
      <c r="A31" s="30" t="s">
        <v>37</v>
      </c>
      <c r="B31" s="11" t="s">
        <v>16</v>
      </c>
      <c r="C31" s="12" t="s">
        <v>38</v>
      </c>
      <c r="D31" s="9" t="s">
        <v>39</v>
      </c>
      <c r="E31" s="12" t="s">
        <v>12</v>
      </c>
      <c r="F31" s="49">
        <v>309.39</v>
      </c>
      <c r="G31" s="56">
        <f>82.47/1.23</f>
        <v>67.048780487804876</v>
      </c>
      <c r="H31" s="55">
        <f t="shared" si="4"/>
        <v>83.294699999999992</v>
      </c>
      <c r="I31" s="56">
        <f t="shared" si="5"/>
        <v>25770.547232999998</v>
      </c>
    </row>
    <row r="32" spans="1:9" ht="9.75" customHeight="1">
      <c r="A32" s="30" t="s">
        <v>40</v>
      </c>
      <c r="B32" s="11" t="s">
        <v>16</v>
      </c>
      <c r="C32" s="12" t="s">
        <v>41</v>
      </c>
      <c r="D32" s="9" t="s">
        <v>32</v>
      </c>
      <c r="E32" s="12" t="s">
        <v>17</v>
      </c>
      <c r="F32" s="49">
        <v>985.72</v>
      </c>
      <c r="G32" s="56">
        <f>8.24/1.23</f>
        <v>6.6991869918699187</v>
      </c>
      <c r="H32" s="55">
        <f t="shared" si="4"/>
        <v>8.3224</v>
      </c>
      <c r="I32" s="56">
        <f t="shared" si="5"/>
        <v>8203.5561280000002</v>
      </c>
    </row>
    <row r="33" spans="1:9" ht="9.75" customHeight="1">
      <c r="A33" s="30" t="s">
        <v>42</v>
      </c>
      <c r="B33" s="11" t="s">
        <v>16</v>
      </c>
      <c r="C33" s="12" t="s">
        <v>43</v>
      </c>
      <c r="D33" s="9" t="s">
        <v>44</v>
      </c>
      <c r="E33" s="12" t="s">
        <v>17</v>
      </c>
      <c r="F33" s="49">
        <v>115.2</v>
      </c>
      <c r="G33" s="56">
        <f>39.79/1.23</f>
        <v>32.349593495934961</v>
      </c>
      <c r="H33" s="55">
        <f t="shared" si="4"/>
        <v>40.187899999999999</v>
      </c>
      <c r="I33" s="56">
        <f t="shared" si="5"/>
        <v>4629.6460800000004</v>
      </c>
    </row>
    <row r="34" spans="1:9" ht="9.75" customHeight="1">
      <c r="A34" s="30" t="s">
        <v>45</v>
      </c>
      <c r="B34" s="11" t="s">
        <v>16</v>
      </c>
      <c r="C34" s="12" t="s">
        <v>46</v>
      </c>
      <c r="D34" s="9" t="s">
        <v>47</v>
      </c>
      <c r="E34" s="12" t="s">
        <v>12</v>
      </c>
      <c r="F34" s="49">
        <v>203.96</v>
      </c>
      <c r="G34" s="56">
        <f>61.85/1.23</f>
        <v>50.284552845528459</v>
      </c>
      <c r="H34" s="55">
        <f t="shared" si="4"/>
        <v>62.468500000000006</v>
      </c>
      <c r="I34" s="56">
        <f t="shared" si="5"/>
        <v>12741.075260000001</v>
      </c>
    </row>
    <row r="35" spans="1:9" ht="19.5" customHeight="1">
      <c r="A35" s="30" t="s">
        <v>48</v>
      </c>
      <c r="B35" s="11" t="s">
        <v>16</v>
      </c>
      <c r="C35" s="12" t="s">
        <v>49</v>
      </c>
      <c r="D35" s="1" t="s">
        <v>50</v>
      </c>
      <c r="E35" s="12" t="s">
        <v>15</v>
      </c>
      <c r="F35" s="49">
        <v>84</v>
      </c>
      <c r="G35" s="56">
        <f>92.74/1.23</f>
        <v>75.39837398373983</v>
      </c>
      <c r="H35" s="55">
        <f t="shared" si="4"/>
        <v>93.667399999999986</v>
      </c>
      <c r="I35" s="56">
        <f t="shared" si="5"/>
        <v>7868.0615999999991</v>
      </c>
    </row>
    <row r="36" spans="1:9" ht="19.5" customHeight="1">
      <c r="A36" s="30" t="s">
        <v>51</v>
      </c>
      <c r="B36" s="11" t="s">
        <v>16</v>
      </c>
      <c r="C36" s="12" t="s">
        <v>52</v>
      </c>
      <c r="D36" s="1" t="s">
        <v>53</v>
      </c>
      <c r="E36" s="12" t="s">
        <v>14</v>
      </c>
      <c r="F36" s="49">
        <v>1</v>
      </c>
      <c r="G36" s="56">
        <f>1976.16/1.23</f>
        <v>1606.6341463414635</v>
      </c>
      <c r="H36" s="55">
        <f t="shared" si="4"/>
        <v>1995.9216000000001</v>
      </c>
      <c r="I36" s="56">
        <f t="shared" si="5"/>
        <v>1995.9216000000001</v>
      </c>
    </row>
    <row r="37" spans="1:9" ht="9.75" customHeight="1">
      <c r="A37" s="30" t="s">
        <v>54</v>
      </c>
      <c r="B37" s="11" t="s">
        <v>16</v>
      </c>
      <c r="C37" s="12" t="s">
        <v>55</v>
      </c>
      <c r="D37" s="9" t="s">
        <v>56</v>
      </c>
      <c r="E37" s="12" t="s">
        <v>15</v>
      </c>
      <c r="F37" s="49">
        <v>180</v>
      </c>
      <c r="G37" s="56">
        <f>43.61/1.23</f>
        <v>35.455284552845526</v>
      </c>
      <c r="H37" s="55">
        <f t="shared" si="4"/>
        <v>44.046099999999996</v>
      </c>
      <c r="I37" s="56">
        <f t="shared" si="5"/>
        <v>7928.2979999999989</v>
      </c>
    </row>
    <row r="38" spans="1:9" ht="9.75" customHeight="1">
      <c r="A38" s="30" t="s">
        <v>57</v>
      </c>
      <c r="B38" s="11" t="s">
        <v>16</v>
      </c>
      <c r="C38" s="12" t="s">
        <v>58</v>
      </c>
      <c r="D38" s="9" t="s">
        <v>59</v>
      </c>
      <c r="E38" s="12" t="s">
        <v>15</v>
      </c>
      <c r="F38" s="49">
        <v>95</v>
      </c>
      <c r="G38" s="56">
        <f>53.36/1.23</f>
        <v>43.382113821138212</v>
      </c>
      <c r="H38" s="55">
        <f t="shared" si="4"/>
        <v>53.893599999999999</v>
      </c>
      <c r="I38" s="56">
        <f t="shared" si="5"/>
        <v>5119.8919999999998</v>
      </c>
    </row>
    <row r="39" spans="1:9" ht="9.75" customHeight="1">
      <c r="A39" s="30" t="s">
        <v>60</v>
      </c>
      <c r="B39" s="11" t="s">
        <v>16</v>
      </c>
      <c r="C39" s="12" t="s">
        <v>61</v>
      </c>
      <c r="D39" s="9" t="s">
        <v>62</v>
      </c>
      <c r="E39" s="12" t="s">
        <v>15</v>
      </c>
      <c r="F39" s="49">
        <v>115</v>
      </c>
      <c r="G39" s="56">
        <f>89.82/1.23</f>
        <v>73.024390243902431</v>
      </c>
      <c r="H39" s="55">
        <f t="shared" si="4"/>
        <v>90.718199999999982</v>
      </c>
      <c r="I39" s="56">
        <f t="shared" si="5"/>
        <v>10432.592999999997</v>
      </c>
    </row>
    <row r="40" spans="1:9" ht="9.75" customHeight="1">
      <c r="A40" s="30" t="s">
        <v>63</v>
      </c>
      <c r="B40" s="11" t="s">
        <v>16</v>
      </c>
      <c r="C40" s="12" t="s">
        <v>64</v>
      </c>
      <c r="D40" s="9" t="s">
        <v>65</v>
      </c>
      <c r="E40" s="12" t="s">
        <v>17</v>
      </c>
      <c r="F40" s="49">
        <v>610.16999999999996</v>
      </c>
      <c r="G40" s="56">
        <f>88.62/1.23</f>
        <v>72.048780487804876</v>
      </c>
      <c r="H40" s="55">
        <f t="shared" si="4"/>
        <v>89.506199999999993</v>
      </c>
      <c r="I40" s="56">
        <f t="shared" si="5"/>
        <v>54613.998053999989</v>
      </c>
    </row>
    <row r="41" spans="1:9" ht="10.35" customHeight="1">
      <c r="A41" s="30" t="s">
        <v>66</v>
      </c>
      <c r="B41" s="11" t="s">
        <v>16</v>
      </c>
      <c r="C41" s="12" t="s">
        <v>67</v>
      </c>
      <c r="D41" s="9" t="s">
        <v>68</v>
      </c>
      <c r="E41" s="12" t="s">
        <v>69</v>
      </c>
      <c r="F41" s="49">
        <v>4074.2</v>
      </c>
      <c r="G41" s="56">
        <f>18.19/1.23</f>
        <v>14.788617886178862</v>
      </c>
      <c r="H41" s="55">
        <f t="shared" si="4"/>
        <v>18.3719</v>
      </c>
      <c r="I41" s="56">
        <f t="shared" si="5"/>
        <v>74850.794979999991</v>
      </c>
    </row>
    <row r="42" spans="1:9" ht="9.75" customHeight="1">
      <c r="A42" s="30" t="s">
        <v>70</v>
      </c>
      <c r="B42" s="11" t="s">
        <v>16</v>
      </c>
      <c r="C42" s="12" t="s">
        <v>71</v>
      </c>
      <c r="D42" s="9" t="s">
        <v>72</v>
      </c>
      <c r="E42" s="12" t="s">
        <v>69</v>
      </c>
      <c r="F42" s="49">
        <v>1635</v>
      </c>
      <c r="G42" s="56">
        <f>21.92/1.23</f>
        <v>17.821138211382117</v>
      </c>
      <c r="H42" s="55">
        <f t="shared" si="4"/>
        <v>22.139200000000002</v>
      </c>
      <c r="I42" s="56">
        <f t="shared" si="5"/>
        <v>36197.592000000004</v>
      </c>
    </row>
    <row r="43" spans="1:9" ht="18.95" customHeight="1">
      <c r="A43" s="30" t="s">
        <v>73</v>
      </c>
      <c r="B43" s="11" t="s">
        <v>16</v>
      </c>
      <c r="C43" s="12" t="s">
        <v>74</v>
      </c>
      <c r="D43" s="9" t="s">
        <v>75</v>
      </c>
      <c r="E43" s="12" t="s">
        <v>69</v>
      </c>
      <c r="F43" s="49">
        <v>692.63</v>
      </c>
      <c r="G43" s="56">
        <f>13.03/1.23</f>
        <v>10.59349593495935</v>
      </c>
      <c r="H43" s="55">
        <f t="shared" si="4"/>
        <v>13.160299999999999</v>
      </c>
      <c r="I43" s="56">
        <f t="shared" si="5"/>
        <v>9115.2185890000001</v>
      </c>
    </row>
    <row r="44" spans="1:9" ht="19.5" customHeight="1">
      <c r="A44" s="30" t="s">
        <v>76</v>
      </c>
      <c r="B44" s="11" t="s">
        <v>16</v>
      </c>
      <c r="C44" s="12" t="s">
        <v>77</v>
      </c>
      <c r="D44" s="1" t="s">
        <v>78</v>
      </c>
      <c r="E44" s="12" t="s">
        <v>12</v>
      </c>
      <c r="F44" s="49">
        <v>102.84</v>
      </c>
      <c r="G44" s="56">
        <f>537.92/1.23</f>
        <v>437.33333333333331</v>
      </c>
      <c r="H44" s="55">
        <f t="shared" si="4"/>
        <v>543.29919999999993</v>
      </c>
      <c r="I44" s="56">
        <f t="shared" si="5"/>
        <v>55872.889727999995</v>
      </c>
    </row>
    <row r="45" spans="1:9" ht="9.75" customHeight="1">
      <c r="A45" s="39"/>
      <c r="B45" s="39"/>
      <c r="C45" s="39"/>
      <c r="D45" s="13"/>
      <c r="E45" s="65"/>
      <c r="F45" s="50"/>
      <c r="G45" s="60"/>
      <c r="H45" s="61" t="s">
        <v>18</v>
      </c>
      <c r="I45" s="53">
        <f>SUM(I29:I44)</f>
        <v>331084.56821886997</v>
      </c>
    </row>
    <row r="46" spans="1:9" ht="9.75" customHeight="1">
      <c r="A46" s="30"/>
      <c r="B46" s="40"/>
      <c r="C46" s="41">
        <v>4</v>
      </c>
      <c r="D46" s="7" t="s">
        <v>79</v>
      </c>
      <c r="E46" s="66"/>
      <c r="F46" s="51"/>
      <c r="G46" s="57"/>
      <c r="H46" s="57"/>
      <c r="I46" s="57"/>
    </row>
    <row r="47" spans="1:9" ht="9.75" customHeight="1">
      <c r="A47" s="30">
        <v>72411</v>
      </c>
      <c r="B47" s="11" t="s">
        <v>11</v>
      </c>
      <c r="C47" s="12" t="s">
        <v>80</v>
      </c>
      <c r="D47" s="9" t="s">
        <v>81</v>
      </c>
      <c r="E47" s="12" t="s">
        <v>12</v>
      </c>
      <c r="F47" s="49">
        <v>1.1200000000000001</v>
      </c>
      <c r="G47" s="56">
        <v>1625.59</v>
      </c>
      <c r="H47" s="55">
        <f t="shared" ref="H47" si="6">G47*1.2423</f>
        <v>2019.4704569999999</v>
      </c>
      <c r="I47" s="56">
        <f t="shared" ref="I47" si="7">F47*H47</f>
        <v>2261.8069118399999</v>
      </c>
    </row>
    <row r="48" spans="1:9" ht="19.5" customHeight="1">
      <c r="A48" s="30" t="s">
        <v>82</v>
      </c>
      <c r="B48" s="11" t="s">
        <v>16</v>
      </c>
      <c r="C48" s="12" t="s">
        <v>83</v>
      </c>
      <c r="D48" s="1" t="s">
        <v>84</v>
      </c>
      <c r="E48" s="12" t="s">
        <v>17</v>
      </c>
      <c r="F48" s="49">
        <v>651.38</v>
      </c>
      <c r="G48" s="56">
        <f>162.65/1.23</f>
        <v>132.23577235772359</v>
      </c>
      <c r="H48" s="55">
        <f t="shared" ref="H48:H52" si="8">G48*1.2423</f>
        <v>164.2765</v>
      </c>
      <c r="I48" s="56">
        <f t="shared" ref="I48:I52" si="9">F48*H48</f>
        <v>107006.42657</v>
      </c>
    </row>
    <row r="49" spans="1:9" ht="9.75" customHeight="1">
      <c r="A49" s="30" t="s">
        <v>85</v>
      </c>
      <c r="B49" s="11" t="s">
        <v>16</v>
      </c>
      <c r="C49" s="12" t="s">
        <v>86</v>
      </c>
      <c r="D49" s="9" t="s">
        <v>68</v>
      </c>
      <c r="E49" s="12" t="s">
        <v>69</v>
      </c>
      <c r="F49" s="49">
        <v>3020.25</v>
      </c>
      <c r="G49" s="56">
        <v>13.38</v>
      </c>
      <c r="H49" s="55">
        <f t="shared" si="8"/>
        <v>16.621974000000002</v>
      </c>
      <c r="I49" s="56">
        <f t="shared" si="9"/>
        <v>50202.516973500002</v>
      </c>
    </row>
    <row r="50" spans="1:9" ht="9.75" customHeight="1">
      <c r="A50" s="30" t="s">
        <v>87</v>
      </c>
      <c r="B50" s="11" t="s">
        <v>16</v>
      </c>
      <c r="C50" s="12" t="s">
        <v>88</v>
      </c>
      <c r="D50" s="9" t="s">
        <v>72</v>
      </c>
      <c r="E50" s="12" t="s">
        <v>69</v>
      </c>
      <c r="F50" s="49">
        <v>1006.75</v>
      </c>
      <c r="G50" s="56">
        <f>21.92/1.23</f>
        <v>17.821138211382117</v>
      </c>
      <c r="H50" s="55">
        <f t="shared" si="8"/>
        <v>22.139200000000002</v>
      </c>
      <c r="I50" s="56">
        <f t="shared" si="9"/>
        <v>22288.639600000002</v>
      </c>
    </row>
    <row r="51" spans="1:9" ht="9.75" customHeight="1">
      <c r="A51" s="30" t="s">
        <v>89</v>
      </c>
      <c r="B51" s="11" t="s">
        <v>16</v>
      </c>
      <c r="C51" s="12" t="s">
        <v>90</v>
      </c>
      <c r="D51" s="9" t="s">
        <v>91</v>
      </c>
      <c r="E51" s="12" t="s">
        <v>12</v>
      </c>
      <c r="F51" s="49">
        <v>40.72</v>
      </c>
      <c r="G51" s="56">
        <f>515.28/1.23</f>
        <v>418.92682926829269</v>
      </c>
      <c r="H51" s="55">
        <f t="shared" si="8"/>
        <v>520.43280000000004</v>
      </c>
      <c r="I51" s="56">
        <f t="shared" si="9"/>
        <v>21192.023616000002</v>
      </c>
    </row>
    <row r="52" spans="1:9" ht="19.5" customHeight="1">
      <c r="A52" s="30" t="s">
        <v>92</v>
      </c>
      <c r="B52" s="11" t="s">
        <v>16</v>
      </c>
      <c r="C52" s="12" t="s">
        <v>93</v>
      </c>
      <c r="D52" s="1" t="s">
        <v>94</v>
      </c>
      <c r="E52" s="12" t="s">
        <v>17</v>
      </c>
      <c r="F52" s="49">
        <v>8.9700000000000006</v>
      </c>
      <c r="G52" s="56">
        <f>177.43/1.23</f>
        <v>144.2520325203252</v>
      </c>
      <c r="H52" s="55">
        <f t="shared" si="8"/>
        <v>179.20429999999999</v>
      </c>
      <c r="I52" s="56">
        <f t="shared" si="9"/>
        <v>1607.462571</v>
      </c>
    </row>
    <row r="53" spans="1:9" ht="9.75" customHeight="1">
      <c r="A53" s="39"/>
      <c r="B53" s="39"/>
      <c r="C53" s="39"/>
      <c r="D53" s="13"/>
      <c r="E53" s="65"/>
      <c r="F53" s="50"/>
      <c r="G53" s="60"/>
      <c r="H53" s="61" t="s">
        <v>18</v>
      </c>
      <c r="I53" s="53">
        <f>SUM(I47:I52)</f>
        <v>204558.87624233999</v>
      </c>
    </row>
    <row r="54" spans="1:9" ht="9.75" customHeight="1">
      <c r="A54" s="30"/>
      <c r="B54" s="40"/>
      <c r="C54" s="41">
        <v>5</v>
      </c>
      <c r="D54" s="7" t="s">
        <v>95</v>
      </c>
      <c r="E54" s="66"/>
      <c r="F54" s="51"/>
      <c r="G54" s="57"/>
      <c r="H54" s="57"/>
      <c r="I54" s="57"/>
    </row>
    <row r="55" spans="1:9" ht="9.75" customHeight="1">
      <c r="A55" s="30">
        <v>47576</v>
      </c>
      <c r="B55" s="11" t="s">
        <v>11</v>
      </c>
      <c r="C55" s="12" t="s">
        <v>96</v>
      </c>
      <c r="D55" s="9" t="s">
        <v>97</v>
      </c>
      <c r="E55" s="12" t="s">
        <v>17</v>
      </c>
      <c r="F55" s="49">
        <v>8.64</v>
      </c>
      <c r="G55" s="56">
        <v>322.68</v>
      </c>
      <c r="H55" s="55">
        <f t="shared" ref="H55" si="10">G55*1.2423</f>
        <v>400.865364</v>
      </c>
      <c r="I55" s="56">
        <f t="shared" ref="I55" si="11">F55*H55</f>
        <v>3463.4767449600004</v>
      </c>
    </row>
    <row r="56" spans="1:9" ht="18.95" customHeight="1">
      <c r="A56" s="30" t="s">
        <v>98</v>
      </c>
      <c r="B56" s="11" t="s">
        <v>16</v>
      </c>
      <c r="C56" s="12" t="s">
        <v>99</v>
      </c>
      <c r="D56" s="9" t="s">
        <v>100</v>
      </c>
      <c r="E56" s="12" t="s">
        <v>17</v>
      </c>
      <c r="F56" s="49">
        <v>39.19</v>
      </c>
      <c r="G56" s="56">
        <f>117.15/1.23</f>
        <v>95.243902439024396</v>
      </c>
      <c r="H56" s="55">
        <f t="shared" ref="H56:H61" si="12">G56*1.2423</f>
        <v>118.3215</v>
      </c>
      <c r="I56" s="56">
        <f t="shared" ref="I56:I61" si="13">F56*H56</f>
        <v>4637.019585</v>
      </c>
    </row>
    <row r="57" spans="1:9" ht="18.95" customHeight="1">
      <c r="A57" s="30" t="s">
        <v>101</v>
      </c>
      <c r="B57" s="11" t="s">
        <v>16</v>
      </c>
      <c r="C57" s="12" t="s">
        <v>102</v>
      </c>
      <c r="D57" s="9" t="s">
        <v>103</v>
      </c>
      <c r="E57" s="12" t="s">
        <v>17</v>
      </c>
      <c r="F57" s="49">
        <v>224.49</v>
      </c>
      <c r="G57" s="56">
        <f>66.52/1.23</f>
        <v>54.081300813008127</v>
      </c>
      <c r="H57" s="55">
        <f t="shared" si="12"/>
        <v>67.185199999999995</v>
      </c>
      <c r="I57" s="56">
        <f t="shared" si="13"/>
        <v>15082.405547999999</v>
      </c>
    </row>
    <row r="58" spans="1:9" ht="19.5" customHeight="1">
      <c r="A58" s="30" t="s">
        <v>104</v>
      </c>
      <c r="B58" s="11" t="s">
        <v>16</v>
      </c>
      <c r="C58" s="12" t="s">
        <v>105</v>
      </c>
      <c r="D58" s="1" t="s">
        <v>106</v>
      </c>
      <c r="E58" s="12" t="s">
        <v>17</v>
      </c>
      <c r="F58" s="49">
        <v>1177.8900000000001</v>
      </c>
      <c r="G58" s="56">
        <f>77.45/1.23</f>
        <v>62.967479674796749</v>
      </c>
      <c r="H58" s="55">
        <f t="shared" si="12"/>
        <v>78.224499999999992</v>
      </c>
      <c r="I58" s="56">
        <f t="shared" si="13"/>
        <v>92139.856304999994</v>
      </c>
    </row>
    <row r="59" spans="1:9" ht="28.5" customHeight="1">
      <c r="A59" s="30" t="s">
        <v>107</v>
      </c>
      <c r="B59" s="11" t="s">
        <v>16</v>
      </c>
      <c r="C59" s="12" t="s">
        <v>108</v>
      </c>
      <c r="D59" s="9" t="s">
        <v>109</v>
      </c>
      <c r="E59" s="12" t="s">
        <v>17</v>
      </c>
      <c r="F59" s="49">
        <v>6</v>
      </c>
      <c r="G59" s="56">
        <f>151.15/1.23</f>
        <v>122.88617886178862</v>
      </c>
      <c r="H59" s="55">
        <f t="shared" si="12"/>
        <v>152.66149999999999</v>
      </c>
      <c r="I59" s="56">
        <f t="shared" si="13"/>
        <v>915.96899999999994</v>
      </c>
    </row>
    <row r="60" spans="1:9" ht="28.5" customHeight="1">
      <c r="A60" s="30" t="s">
        <v>110</v>
      </c>
      <c r="B60" s="11" t="s">
        <v>16</v>
      </c>
      <c r="C60" s="12" t="s">
        <v>111</v>
      </c>
      <c r="D60" s="9" t="s">
        <v>112</v>
      </c>
      <c r="E60" s="12" t="s">
        <v>17</v>
      </c>
      <c r="F60" s="49">
        <v>3.6</v>
      </c>
      <c r="G60" s="56">
        <f>198.82/1.23</f>
        <v>161.64227642276421</v>
      </c>
      <c r="H60" s="55">
        <f t="shared" si="12"/>
        <v>200.80819999999997</v>
      </c>
      <c r="I60" s="56">
        <f t="shared" si="13"/>
        <v>722.90951999999993</v>
      </c>
    </row>
    <row r="61" spans="1:9" ht="9.75" customHeight="1">
      <c r="A61" s="30" t="s">
        <v>113</v>
      </c>
      <c r="B61" s="11" t="s">
        <v>16</v>
      </c>
      <c r="C61" s="12" t="s">
        <v>114</v>
      </c>
      <c r="D61" s="9" t="s">
        <v>115</v>
      </c>
      <c r="E61" s="12" t="s">
        <v>14</v>
      </c>
      <c r="F61" s="49">
        <v>1</v>
      </c>
      <c r="G61" s="56">
        <f>6379.27/1.23</f>
        <v>5186.3983739837404</v>
      </c>
      <c r="H61" s="55">
        <f t="shared" si="12"/>
        <v>6443.0627000000004</v>
      </c>
      <c r="I61" s="56">
        <f t="shared" si="13"/>
        <v>6443.0627000000004</v>
      </c>
    </row>
    <row r="62" spans="1:9" ht="9.75" customHeight="1">
      <c r="A62" s="39"/>
      <c r="B62" s="39"/>
      <c r="C62" s="39"/>
      <c r="D62" s="13"/>
      <c r="E62" s="65"/>
      <c r="F62" s="50"/>
      <c r="G62" s="60"/>
      <c r="H62" s="61" t="s">
        <v>18</v>
      </c>
      <c r="I62" s="53">
        <f>SUM(I55:I61)</f>
        <v>123404.69940295999</v>
      </c>
    </row>
    <row r="63" spans="1:9" ht="9.75" customHeight="1">
      <c r="A63" s="30"/>
      <c r="B63" s="40"/>
      <c r="C63" s="41">
        <v>6</v>
      </c>
      <c r="D63" s="7" t="s">
        <v>116</v>
      </c>
      <c r="E63" s="66"/>
      <c r="F63" s="51"/>
      <c r="G63" s="57"/>
      <c r="H63" s="57"/>
      <c r="I63" s="57"/>
    </row>
    <row r="64" spans="1:9" ht="9.75" customHeight="1">
      <c r="A64" s="30"/>
      <c r="B64" s="40"/>
      <c r="C64" s="42" t="s">
        <v>117</v>
      </c>
      <c r="D64" s="7" t="s">
        <v>118</v>
      </c>
      <c r="E64" s="66"/>
      <c r="F64" s="51"/>
      <c r="G64" s="57"/>
      <c r="H64" s="57"/>
      <c r="I64" s="57"/>
    </row>
    <row r="65" spans="1:9" ht="19.5" customHeight="1">
      <c r="A65" s="30">
        <v>43968</v>
      </c>
      <c r="B65" s="11" t="s">
        <v>11</v>
      </c>
      <c r="C65" s="12" t="s">
        <v>119</v>
      </c>
      <c r="D65" s="1" t="s">
        <v>120</v>
      </c>
      <c r="E65" s="12" t="s">
        <v>14</v>
      </c>
      <c r="F65" s="49">
        <v>8</v>
      </c>
      <c r="G65" s="56">
        <v>187.54</v>
      </c>
      <c r="H65" s="55">
        <f t="shared" ref="H65" si="14">G65*1.2423</f>
        <v>232.98094199999997</v>
      </c>
      <c r="I65" s="56">
        <f t="shared" ref="I65" si="15">F65*H65</f>
        <v>1863.8475359999998</v>
      </c>
    </row>
    <row r="66" spans="1:9" ht="19.5" customHeight="1">
      <c r="A66" s="30" t="s">
        <v>121</v>
      </c>
      <c r="B66" s="11" t="s">
        <v>16</v>
      </c>
      <c r="C66" s="12" t="s">
        <v>122</v>
      </c>
      <c r="D66" s="1" t="s">
        <v>123</v>
      </c>
      <c r="E66" s="12" t="s">
        <v>14</v>
      </c>
      <c r="F66" s="49">
        <v>14</v>
      </c>
      <c r="G66" s="56">
        <f>1093.72/1.23</f>
        <v>889.20325203252037</v>
      </c>
      <c r="H66" s="55">
        <f t="shared" ref="H66:H83" si="16">G66*1.2423</f>
        <v>1104.6572000000001</v>
      </c>
      <c r="I66" s="56">
        <f t="shared" ref="I66:I83" si="17">F66*H66</f>
        <v>15465.200800000002</v>
      </c>
    </row>
    <row r="67" spans="1:9" ht="19.5" customHeight="1">
      <c r="A67" s="30" t="s">
        <v>124</v>
      </c>
      <c r="B67" s="11" t="s">
        <v>16</v>
      </c>
      <c r="C67" s="12" t="s">
        <v>125</v>
      </c>
      <c r="D67" s="1" t="s">
        <v>126</v>
      </c>
      <c r="E67" s="12" t="s">
        <v>14</v>
      </c>
      <c r="F67" s="49">
        <v>7</v>
      </c>
      <c r="G67" s="56">
        <f>1090.84/1.23</f>
        <v>886.86178861788608</v>
      </c>
      <c r="H67" s="55">
        <f t="shared" si="16"/>
        <v>1101.7483999999999</v>
      </c>
      <c r="I67" s="56">
        <f t="shared" si="17"/>
        <v>7712.2387999999992</v>
      </c>
    </row>
    <row r="68" spans="1:9" ht="19.5" customHeight="1">
      <c r="A68" s="30" t="s">
        <v>127</v>
      </c>
      <c r="B68" s="11" t="s">
        <v>16</v>
      </c>
      <c r="C68" s="12" t="s">
        <v>128</v>
      </c>
      <c r="D68" s="1" t="s">
        <v>129</v>
      </c>
      <c r="E68" s="12" t="s">
        <v>14</v>
      </c>
      <c r="F68" s="49">
        <v>4</v>
      </c>
      <c r="G68" s="56">
        <f>633.67/1.23</f>
        <v>515.17886178861784</v>
      </c>
      <c r="H68" s="55">
        <f t="shared" si="16"/>
        <v>640.00669999999991</v>
      </c>
      <c r="I68" s="56">
        <f t="shared" si="17"/>
        <v>2560.0267999999996</v>
      </c>
    </row>
    <row r="69" spans="1:9" ht="9.75" customHeight="1">
      <c r="A69" s="30" t="s">
        <v>130</v>
      </c>
      <c r="B69" s="11" t="s">
        <v>16</v>
      </c>
      <c r="C69" s="12" t="s">
        <v>131</v>
      </c>
      <c r="D69" s="9" t="s">
        <v>132</v>
      </c>
      <c r="E69" s="12" t="s">
        <v>17</v>
      </c>
      <c r="F69" s="49">
        <v>5.17</v>
      </c>
      <c r="G69" s="56">
        <f>611.16/1.23</f>
        <v>496.8780487804878</v>
      </c>
      <c r="H69" s="55">
        <f t="shared" si="16"/>
        <v>617.27159999999992</v>
      </c>
      <c r="I69" s="56">
        <f t="shared" si="17"/>
        <v>3191.2941719999994</v>
      </c>
    </row>
    <row r="70" spans="1:9" ht="19.5" customHeight="1">
      <c r="A70" s="30" t="s">
        <v>133</v>
      </c>
      <c r="B70" s="11" t="s">
        <v>16</v>
      </c>
      <c r="C70" s="12" t="s">
        <v>134</v>
      </c>
      <c r="D70" s="1" t="s">
        <v>135</v>
      </c>
      <c r="E70" s="12" t="s">
        <v>136</v>
      </c>
      <c r="F70" s="49">
        <v>3</v>
      </c>
      <c r="G70" s="56">
        <f>277.07/1.23</f>
        <v>225.26016260162601</v>
      </c>
      <c r="H70" s="55">
        <f t="shared" si="16"/>
        <v>279.84069999999997</v>
      </c>
      <c r="I70" s="56">
        <f t="shared" si="17"/>
        <v>839.52209999999991</v>
      </c>
    </row>
    <row r="71" spans="1:9" ht="9.75" customHeight="1">
      <c r="A71" s="30" t="s">
        <v>137</v>
      </c>
      <c r="B71" s="11" t="s">
        <v>16</v>
      </c>
      <c r="C71" s="12" t="s">
        <v>138</v>
      </c>
      <c r="D71" s="9" t="s">
        <v>139</v>
      </c>
      <c r="E71" s="12" t="s">
        <v>15</v>
      </c>
      <c r="F71" s="49">
        <v>239.56</v>
      </c>
      <c r="G71" s="56">
        <f>13.14/1.23</f>
        <v>10.682926829268293</v>
      </c>
      <c r="H71" s="55">
        <f t="shared" si="16"/>
        <v>13.2714</v>
      </c>
      <c r="I71" s="56">
        <f t="shared" si="17"/>
        <v>3179.2965840000002</v>
      </c>
    </row>
    <row r="72" spans="1:9" ht="9.75" customHeight="1">
      <c r="A72" s="30" t="s">
        <v>140</v>
      </c>
      <c r="B72" s="11" t="s">
        <v>16</v>
      </c>
      <c r="C72" s="12" t="s">
        <v>141</v>
      </c>
      <c r="D72" s="9" t="s">
        <v>142</v>
      </c>
      <c r="E72" s="12" t="s">
        <v>143</v>
      </c>
      <c r="F72" s="49">
        <v>6</v>
      </c>
      <c r="G72" s="56">
        <f>329.83/1.23</f>
        <v>268.15447154471542</v>
      </c>
      <c r="H72" s="55">
        <f t="shared" si="16"/>
        <v>333.12829999999997</v>
      </c>
      <c r="I72" s="56">
        <f t="shared" si="17"/>
        <v>1998.7697999999998</v>
      </c>
    </row>
    <row r="73" spans="1:9" ht="9.75" customHeight="1">
      <c r="A73" s="30"/>
      <c r="B73" s="40"/>
      <c r="C73" s="42" t="s">
        <v>144</v>
      </c>
      <c r="D73" s="7" t="s">
        <v>145</v>
      </c>
      <c r="E73" s="66"/>
      <c r="F73" s="51"/>
      <c r="G73" s="57"/>
      <c r="H73" s="55">
        <f t="shared" si="16"/>
        <v>0</v>
      </c>
      <c r="I73" s="56">
        <f t="shared" si="17"/>
        <v>0</v>
      </c>
    </row>
    <row r="74" spans="1:9" ht="19.5" customHeight="1">
      <c r="A74" s="30" t="s">
        <v>146</v>
      </c>
      <c r="B74" s="11" t="s">
        <v>16</v>
      </c>
      <c r="C74" s="12" t="s">
        <v>147</v>
      </c>
      <c r="D74" s="1" t="s">
        <v>148</v>
      </c>
      <c r="E74" s="12" t="s">
        <v>15</v>
      </c>
      <c r="F74" s="49">
        <v>17.25</v>
      </c>
      <c r="G74" s="56">
        <f>541.33/1.23</f>
        <v>440.10569105691059</v>
      </c>
      <c r="H74" s="55">
        <f t="shared" si="16"/>
        <v>546.74329999999998</v>
      </c>
      <c r="I74" s="56">
        <f t="shared" si="17"/>
        <v>9431.3219250000002</v>
      </c>
    </row>
    <row r="75" spans="1:9" ht="19.5" customHeight="1">
      <c r="A75" s="30">
        <v>50983</v>
      </c>
      <c r="B75" s="11" t="s">
        <v>11</v>
      </c>
      <c r="C75" s="12" t="s">
        <v>149</v>
      </c>
      <c r="D75" s="1" t="s">
        <v>150</v>
      </c>
      <c r="E75" s="12" t="s">
        <v>17</v>
      </c>
      <c r="F75" s="49">
        <v>3.78</v>
      </c>
      <c r="G75" s="56">
        <v>830.7</v>
      </c>
      <c r="H75" s="55">
        <f t="shared" si="16"/>
        <v>1031.9786100000001</v>
      </c>
      <c r="I75" s="56">
        <f t="shared" si="17"/>
        <v>3900.8791458000001</v>
      </c>
    </row>
    <row r="76" spans="1:9" ht="19.5" customHeight="1">
      <c r="A76" s="30">
        <v>51714</v>
      </c>
      <c r="B76" s="11" t="s">
        <v>11</v>
      </c>
      <c r="C76" s="12" t="s">
        <v>151</v>
      </c>
      <c r="D76" s="1" t="s">
        <v>152</v>
      </c>
      <c r="E76" s="12" t="s">
        <v>17</v>
      </c>
      <c r="F76" s="49">
        <v>83.48</v>
      </c>
      <c r="G76" s="56">
        <v>884.3</v>
      </c>
      <c r="H76" s="55">
        <f t="shared" si="16"/>
        <v>1098.5658899999999</v>
      </c>
      <c r="I76" s="56">
        <f t="shared" si="17"/>
        <v>91708.280497199987</v>
      </c>
    </row>
    <row r="77" spans="1:9" ht="19.5" customHeight="1">
      <c r="A77" s="30">
        <v>53175</v>
      </c>
      <c r="B77" s="11" t="s">
        <v>11</v>
      </c>
      <c r="C77" s="12" t="s">
        <v>153</v>
      </c>
      <c r="D77" s="1" t="s">
        <v>150</v>
      </c>
      <c r="E77" s="12" t="s">
        <v>17</v>
      </c>
      <c r="F77" s="49">
        <v>5.4</v>
      </c>
      <c r="G77" s="56">
        <v>942.06</v>
      </c>
      <c r="H77" s="55">
        <f t="shared" si="16"/>
        <v>1170.3211379999998</v>
      </c>
      <c r="I77" s="56">
        <f t="shared" si="17"/>
        <v>6319.7341451999991</v>
      </c>
    </row>
    <row r="78" spans="1:9" ht="19.5" customHeight="1">
      <c r="A78" s="30">
        <v>37104</v>
      </c>
      <c r="B78" s="11" t="s">
        <v>11</v>
      </c>
      <c r="C78" s="12" t="s">
        <v>154</v>
      </c>
      <c r="D78" s="1" t="s">
        <v>155</v>
      </c>
      <c r="E78" s="12" t="s">
        <v>17</v>
      </c>
      <c r="F78" s="49">
        <v>3.02</v>
      </c>
      <c r="G78" s="56">
        <v>1198.6099999999999</v>
      </c>
      <c r="H78" s="55">
        <f t="shared" si="16"/>
        <v>1489.0332029999997</v>
      </c>
      <c r="I78" s="56">
        <f t="shared" si="17"/>
        <v>4496.8802730599991</v>
      </c>
    </row>
    <row r="79" spans="1:9" ht="18.95" customHeight="1">
      <c r="A79" s="30">
        <v>57924</v>
      </c>
      <c r="B79" s="11" t="s">
        <v>11</v>
      </c>
      <c r="C79" s="12" t="s">
        <v>156</v>
      </c>
      <c r="D79" s="9" t="s">
        <v>157</v>
      </c>
      <c r="E79" s="12" t="s">
        <v>17</v>
      </c>
      <c r="F79" s="49">
        <v>55.65</v>
      </c>
      <c r="G79" s="56">
        <v>817.76</v>
      </c>
      <c r="H79" s="55">
        <f t="shared" si="16"/>
        <v>1015.903248</v>
      </c>
      <c r="I79" s="56">
        <f t="shared" si="17"/>
        <v>56535.015751199993</v>
      </c>
    </row>
    <row r="80" spans="1:9" ht="9.75" customHeight="1">
      <c r="A80" s="30" t="s">
        <v>158</v>
      </c>
      <c r="B80" s="11" t="s">
        <v>16</v>
      </c>
      <c r="C80" s="12" t="s">
        <v>159</v>
      </c>
      <c r="D80" s="9" t="s">
        <v>160</v>
      </c>
      <c r="E80" s="12" t="s">
        <v>17</v>
      </c>
      <c r="F80" s="49">
        <v>6.11</v>
      </c>
      <c r="G80" s="56">
        <f>957.36/1.23</f>
        <v>778.34146341463418</v>
      </c>
      <c r="H80" s="55">
        <f t="shared" si="16"/>
        <v>966.93359999999996</v>
      </c>
      <c r="I80" s="56">
        <f t="shared" si="17"/>
        <v>5907.9642960000001</v>
      </c>
    </row>
    <row r="81" spans="1:9" ht="10.35" customHeight="1">
      <c r="A81" s="30" t="s">
        <v>161</v>
      </c>
      <c r="B81" s="11" t="s">
        <v>16</v>
      </c>
      <c r="C81" s="12" t="s">
        <v>162</v>
      </c>
      <c r="D81" s="9" t="s">
        <v>163</v>
      </c>
      <c r="E81" s="12" t="s">
        <v>17</v>
      </c>
      <c r="F81" s="49">
        <v>13.14</v>
      </c>
      <c r="G81" s="56">
        <f>1108.08/1.23</f>
        <v>900.8780487804878</v>
      </c>
      <c r="H81" s="55">
        <f t="shared" si="16"/>
        <v>1119.1607999999999</v>
      </c>
      <c r="I81" s="56">
        <f t="shared" si="17"/>
        <v>14705.772911999999</v>
      </c>
    </row>
    <row r="82" spans="1:9" ht="19.5" customHeight="1">
      <c r="A82" s="30" t="s">
        <v>164</v>
      </c>
      <c r="B82" s="11" t="s">
        <v>16</v>
      </c>
      <c r="C82" s="12" t="s">
        <v>165</v>
      </c>
      <c r="D82" s="1" t="s">
        <v>166</v>
      </c>
      <c r="E82" s="12" t="s">
        <v>17</v>
      </c>
      <c r="F82" s="49">
        <v>116.76</v>
      </c>
      <c r="G82" s="56">
        <f>335.42/1.23</f>
        <v>272.69918699186991</v>
      </c>
      <c r="H82" s="55">
        <f t="shared" si="16"/>
        <v>338.77419999999995</v>
      </c>
      <c r="I82" s="56">
        <f t="shared" si="17"/>
        <v>39555.275591999998</v>
      </c>
    </row>
    <row r="83" spans="1:9" ht="9.75" customHeight="1">
      <c r="A83" s="30" t="s">
        <v>167</v>
      </c>
      <c r="B83" s="11" t="s">
        <v>16</v>
      </c>
      <c r="C83" s="43">
        <v>40331</v>
      </c>
      <c r="D83" s="9" t="s">
        <v>168</v>
      </c>
      <c r="E83" s="12" t="s">
        <v>17</v>
      </c>
      <c r="F83" s="49">
        <v>21.97</v>
      </c>
      <c r="G83" s="56">
        <f>1112.91/1.23</f>
        <v>904.80487804878055</v>
      </c>
      <c r="H83" s="55">
        <f t="shared" si="16"/>
        <v>1124.0391</v>
      </c>
      <c r="I83" s="56">
        <f t="shared" si="17"/>
        <v>24695.139026999997</v>
      </c>
    </row>
    <row r="84" spans="1:9" ht="9.75" customHeight="1">
      <c r="A84" s="39"/>
      <c r="B84" s="39"/>
      <c r="C84" s="39"/>
      <c r="D84" s="13"/>
      <c r="E84" s="65"/>
      <c r="F84" s="50"/>
      <c r="G84" s="60"/>
      <c r="H84" s="61" t="s">
        <v>18</v>
      </c>
      <c r="I84" s="53">
        <f>SUM(I65:I83)</f>
        <v>294066.46015645994</v>
      </c>
    </row>
    <row r="85" spans="1:9" ht="9.75" customHeight="1">
      <c r="A85" s="38"/>
      <c r="B85" s="40"/>
      <c r="C85" s="41">
        <v>7</v>
      </c>
      <c r="D85" s="7" t="s">
        <v>169</v>
      </c>
      <c r="E85" s="66"/>
      <c r="F85" s="51"/>
      <c r="G85" s="57"/>
      <c r="H85" s="57"/>
      <c r="I85" s="57"/>
    </row>
    <row r="86" spans="1:9" ht="9.75" customHeight="1">
      <c r="A86" s="30">
        <v>62837</v>
      </c>
      <c r="B86" s="11" t="s">
        <v>11</v>
      </c>
      <c r="C86" s="12" t="s">
        <v>170</v>
      </c>
      <c r="D86" s="9" t="s">
        <v>171</v>
      </c>
      <c r="E86" s="12" t="s">
        <v>17</v>
      </c>
      <c r="F86" s="49">
        <v>8.85</v>
      </c>
      <c r="G86" s="56">
        <v>503.16</v>
      </c>
      <c r="H86" s="55">
        <f t="shared" ref="H86" si="18">G86*1.2423</f>
        <v>625.07566800000006</v>
      </c>
      <c r="I86" s="56">
        <f t="shared" ref="I86" si="19">F86*H86</f>
        <v>5531.9196618000005</v>
      </c>
    </row>
    <row r="87" spans="1:9" ht="19.5" customHeight="1">
      <c r="A87" s="30">
        <v>63479</v>
      </c>
      <c r="B87" s="11" t="s">
        <v>11</v>
      </c>
      <c r="C87" s="12" t="s">
        <v>172</v>
      </c>
      <c r="D87" s="1" t="s">
        <v>173</v>
      </c>
      <c r="E87" s="12" t="s">
        <v>14</v>
      </c>
      <c r="F87" s="49">
        <v>8</v>
      </c>
      <c r="G87" s="56">
        <v>1313.09</v>
      </c>
      <c r="H87" s="55">
        <f>G87*1.2423</f>
        <v>1631.2517069999999</v>
      </c>
      <c r="I87" s="56">
        <f t="shared" ref="I87:I91" si="20">F87*H87</f>
        <v>13050.013655999999</v>
      </c>
    </row>
    <row r="88" spans="1:9" ht="19.5" customHeight="1">
      <c r="A88" s="30">
        <v>37635</v>
      </c>
      <c r="B88" s="11" t="s">
        <v>11</v>
      </c>
      <c r="C88" s="12" t="s">
        <v>174</v>
      </c>
      <c r="D88" s="1" t="s">
        <v>175</v>
      </c>
      <c r="E88" s="12" t="s">
        <v>17</v>
      </c>
      <c r="F88" s="49">
        <v>0.36</v>
      </c>
      <c r="G88" s="56">
        <v>151.38</v>
      </c>
      <c r="H88" s="55">
        <f t="shared" ref="H88:H91" si="21">G88*1.2423</f>
        <v>188.05937399999999</v>
      </c>
      <c r="I88" s="56">
        <f t="shared" si="20"/>
        <v>67.701374639999997</v>
      </c>
    </row>
    <row r="89" spans="1:9" ht="19.5" customHeight="1">
      <c r="A89" s="30">
        <v>55532</v>
      </c>
      <c r="B89" s="11" t="s">
        <v>11</v>
      </c>
      <c r="C89" s="12" t="s">
        <v>176</v>
      </c>
      <c r="D89" s="1" t="s">
        <v>177</v>
      </c>
      <c r="E89" s="12" t="s">
        <v>17</v>
      </c>
      <c r="F89" s="49">
        <v>6.65</v>
      </c>
      <c r="G89" s="56">
        <v>366.33</v>
      </c>
      <c r="H89" s="55">
        <f t="shared" si="21"/>
        <v>455.09175899999997</v>
      </c>
      <c r="I89" s="56">
        <f t="shared" si="20"/>
        <v>3026.3601973499999</v>
      </c>
    </row>
    <row r="90" spans="1:9" ht="9.75" customHeight="1">
      <c r="A90" s="30" t="s">
        <v>178</v>
      </c>
      <c r="B90" s="11" t="s">
        <v>16</v>
      </c>
      <c r="C90" s="12" t="s">
        <v>179</v>
      </c>
      <c r="D90" s="9" t="s">
        <v>180</v>
      </c>
      <c r="E90" s="12" t="s">
        <v>17</v>
      </c>
      <c r="F90" s="49">
        <v>67.89</v>
      </c>
      <c r="G90" s="56">
        <f>157.1/1.23</f>
        <v>127.72357723577235</v>
      </c>
      <c r="H90" s="55">
        <f t="shared" si="21"/>
        <v>158.67099999999999</v>
      </c>
      <c r="I90" s="56">
        <f t="shared" si="20"/>
        <v>10772.17419</v>
      </c>
    </row>
    <row r="91" spans="1:9" ht="28.5" customHeight="1">
      <c r="A91" s="30" t="s">
        <v>181</v>
      </c>
      <c r="B91" s="11" t="s">
        <v>16</v>
      </c>
      <c r="C91" s="12" t="s">
        <v>182</v>
      </c>
      <c r="D91" s="9" t="s">
        <v>183</v>
      </c>
      <c r="E91" s="12" t="s">
        <v>17</v>
      </c>
      <c r="F91" s="49">
        <v>54.19</v>
      </c>
      <c r="G91" s="56">
        <f>193.17/1.23</f>
        <v>157.04878048780486</v>
      </c>
      <c r="H91" s="55">
        <f t="shared" si="21"/>
        <v>195.10169999999997</v>
      </c>
      <c r="I91" s="56">
        <f t="shared" si="20"/>
        <v>10572.561122999998</v>
      </c>
    </row>
    <row r="92" spans="1:9" ht="9.75" customHeight="1">
      <c r="A92" s="39"/>
      <c r="B92" s="39"/>
      <c r="C92" s="39"/>
      <c r="D92" s="13"/>
      <c r="E92" s="65"/>
      <c r="F92" s="50"/>
      <c r="G92" s="60"/>
      <c r="H92" s="61" t="s">
        <v>18</v>
      </c>
      <c r="I92" s="53">
        <f>SUM(I86:I91)</f>
        <v>43020.73020279</v>
      </c>
    </row>
    <row r="93" spans="1:9" ht="9.75" customHeight="1">
      <c r="A93" s="30"/>
      <c r="B93" s="40"/>
      <c r="C93" s="41">
        <v>8</v>
      </c>
      <c r="D93" s="7" t="s">
        <v>184</v>
      </c>
      <c r="E93" s="66"/>
      <c r="F93" s="51"/>
      <c r="G93" s="57"/>
      <c r="H93" s="57"/>
      <c r="I93" s="57"/>
    </row>
    <row r="94" spans="1:9" ht="18.95" customHeight="1">
      <c r="A94" s="30" t="s">
        <v>185</v>
      </c>
      <c r="B94" s="11" t="s">
        <v>16</v>
      </c>
      <c r="C94" s="12" t="s">
        <v>186</v>
      </c>
      <c r="D94" s="9" t="s">
        <v>75</v>
      </c>
      <c r="E94" s="12" t="s">
        <v>69</v>
      </c>
      <c r="F94" s="49">
        <v>1938.66</v>
      </c>
      <c r="G94" s="56">
        <f>13.03/1.23</f>
        <v>10.59349593495935</v>
      </c>
      <c r="H94" s="55">
        <f t="shared" ref="H94" si="22">G94*1.2423</f>
        <v>13.160299999999999</v>
      </c>
      <c r="I94" s="56">
        <f t="shared" ref="I94" si="23">F94*H94</f>
        <v>25513.347197999999</v>
      </c>
    </row>
    <row r="95" spans="1:9" ht="19.5" customHeight="1">
      <c r="A95" s="30" t="s">
        <v>187</v>
      </c>
      <c r="B95" s="11" t="s">
        <v>16</v>
      </c>
      <c r="C95" s="12" t="s">
        <v>188</v>
      </c>
      <c r="D95" s="1" t="s">
        <v>189</v>
      </c>
      <c r="E95" s="12" t="s">
        <v>12</v>
      </c>
      <c r="F95" s="49">
        <v>132.18</v>
      </c>
      <c r="G95" s="56">
        <f>537.92/1.23</f>
        <v>437.33333333333331</v>
      </c>
      <c r="H95" s="55">
        <f t="shared" ref="H95:H102" si="24">G95*1.2423</f>
        <v>543.29919999999993</v>
      </c>
      <c r="I95" s="56">
        <f t="shared" ref="I95:I102" si="25">F95*H95</f>
        <v>71813.288256</v>
      </c>
    </row>
    <row r="96" spans="1:9" ht="19.5" customHeight="1">
      <c r="A96" s="30" t="s">
        <v>190</v>
      </c>
      <c r="B96" s="11" t="s">
        <v>16</v>
      </c>
      <c r="C96" s="12" t="s">
        <v>191</v>
      </c>
      <c r="D96" s="1" t="s">
        <v>192</v>
      </c>
      <c r="E96" s="12" t="s">
        <v>17</v>
      </c>
      <c r="F96" s="49">
        <v>881.21</v>
      </c>
      <c r="G96" s="56">
        <f>256.79/1.23</f>
        <v>208.77235772357724</v>
      </c>
      <c r="H96" s="55">
        <f t="shared" si="24"/>
        <v>259.35790000000003</v>
      </c>
      <c r="I96" s="56">
        <f t="shared" si="25"/>
        <v>228548.77505900004</v>
      </c>
    </row>
    <row r="97" spans="1:9" ht="28.5" customHeight="1">
      <c r="A97" s="30" t="s">
        <v>193</v>
      </c>
      <c r="B97" s="11" t="s">
        <v>16</v>
      </c>
      <c r="C97" s="12" t="s">
        <v>194</v>
      </c>
      <c r="D97" s="9" t="s">
        <v>195</v>
      </c>
      <c r="E97" s="12" t="s">
        <v>69</v>
      </c>
      <c r="F97" s="49">
        <v>18714.5</v>
      </c>
      <c r="G97" s="56">
        <f>29.85/1.23</f>
        <v>24.26829268292683</v>
      </c>
      <c r="H97" s="55">
        <f t="shared" si="24"/>
        <v>30.148500000000002</v>
      </c>
      <c r="I97" s="56">
        <f t="shared" si="25"/>
        <v>564214.10325000004</v>
      </c>
    </row>
    <row r="98" spans="1:9" ht="28.5" customHeight="1">
      <c r="A98" s="30" t="s">
        <v>196</v>
      </c>
      <c r="B98" s="11" t="s">
        <v>16</v>
      </c>
      <c r="C98" s="12" t="s">
        <v>197</v>
      </c>
      <c r="D98" s="9" t="s">
        <v>198</v>
      </c>
      <c r="E98" s="12" t="s">
        <v>17</v>
      </c>
      <c r="F98" s="49">
        <v>893.19</v>
      </c>
      <c r="G98" s="56">
        <f>398.97/1.23</f>
        <v>324.36585365853659</v>
      </c>
      <c r="H98" s="55">
        <f t="shared" si="24"/>
        <v>402.9597</v>
      </c>
      <c r="I98" s="56">
        <f t="shared" si="25"/>
        <v>359919.57444300002</v>
      </c>
    </row>
    <row r="99" spans="1:9" ht="19.5" customHeight="1">
      <c r="A99" s="30" t="s">
        <v>199</v>
      </c>
      <c r="B99" s="11" t="s">
        <v>16</v>
      </c>
      <c r="C99" s="12" t="s">
        <v>200</v>
      </c>
      <c r="D99" s="1" t="s">
        <v>201</v>
      </c>
      <c r="E99" s="12" t="s">
        <v>15</v>
      </c>
      <c r="F99" s="49">
        <v>69.150000000000006</v>
      </c>
      <c r="G99" s="56">
        <f>167.43/1.23</f>
        <v>136.1219512195122</v>
      </c>
      <c r="H99" s="55">
        <f t="shared" si="24"/>
        <v>169.10429999999999</v>
      </c>
      <c r="I99" s="56">
        <f t="shared" si="25"/>
        <v>11693.562345</v>
      </c>
    </row>
    <row r="100" spans="1:9" ht="18.95" customHeight="1">
      <c r="A100" s="30" t="s">
        <v>202</v>
      </c>
      <c r="B100" s="11" t="s">
        <v>16</v>
      </c>
      <c r="C100" s="12" t="s">
        <v>203</v>
      </c>
      <c r="D100" s="9" t="s">
        <v>204</v>
      </c>
      <c r="E100" s="12" t="s">
        <v>15</v>
      </c>
      <c r="F100" s="49">
        <v>126.6</v>
      </c>
      <c r="G100" s="56">
        <f>92.68/1.23</f>
        <v>75.349593495934968</v>
      </c>
      <c r="H100" s="55">
        <f t="shared" si="24"/>
        <v>93.606800000000007</v>
      </c>
      <c r="I100" s="56">
        <f t="shared" si="25"/>
        <v>11850.62088</v>
      </c>
    </row>
    <row r="101" spans="1:9" ht="18.95" customHeight="1">
      <c r="A101" s="30" t="s">
        <v>205</v>
      </c>
      <c r="B101" s="11" t="s">
        <v>16</v>
      </c>
      <c r="C101" s="12" t="s">
        <v>206</v>
      </c>
      <c r="D101" s="9" t="s">
        <v>207</v>
      </c>
      <c r="E101" s="12" t="s">
        <v>15</v>
      </c>
      <c r="F101" s="49">
        <v>45.7</v>
      </c>
      <c r="G101" s="56">
        <f>134.96/1.23</f>
        <v>109.72357723577237</v>
      </c>
      <c r="H101" s="55">
        <f t="shared" si="24"/>
        <v>136.30960000000002</v>
      </c>
      <c r="I101" s="56">
        <f t="shared" si="25"/>
        <v>6229.3487200000009</v>
      </c>
    </row>
    <row r="102" spans="1:9" ht="18.95" customHeight="1">
      <c r="A102" s="30" t="s">
        <v>208</v>
      </c>
      <c r="B102" s="11" t="s">
        <v>16</v>
      </c>
      <c r="C102" s="12" t="s">
        <v>209</v>
      </c>
      <c r="D102" s="9" t="s">
        <v>210</v>
      </c>
      <c r="E102" s="12" t="s">
        <v>15</v>
      </c>
      <c r="F102" s="49">
        <v>93.6</v>
      </c>
      <c r="G102" s="56">
        <f>245.48/1.23</f>
        <v>199.57723577235771</v>
      </c>
      <c r="H102" s="55">
        <f t="shared" si="24"/>
        <v>247.93479999999997</v>
      </c>
      <c r="I102" s="56">
        <f t="shared" si="25"/>
        <v>23206.697279999997</v>
      </c>
    </row>
    <row r="103" spans="1:9" ht="9.75" customHeight="1">
      <c r="A103" s="39"/>
      <c r="B103" s="39"/>
      <c r="C103" s="39"/>
      <c r="D103" s="13"/>
      <c r="E103" s="65"/>
      <c r="F103" s="50"/>
      <c r="G103" s="60"/>
      <c r="H103" s="61" t="s">
        <v>18</v>
      </c>
      <c r="I103" s="53">
        <f>SUM(I94:I102)</f>
        <v>1302989.3174310001</v>
      </c>
    </row>
    <row r="104" spans="1:9" ht="9.75" customHeight="1">
      <c r="A104" s="30"/>
      <c r="B104" s="40"/>
      <c r="C104" s="41">
        <v>9</v>
      </c>
      <c r="D104" s="7" t="s">
        <v>211</v>
      </c>
      <c r="E104" s="66"/>
      <c r="F104" s="51"/>
      <c r="G104" s="57"/>
      <c r="H104" s="57"/>
      <c r="I104" s="57"/>
    </row>
    <row r="105" spans="1:9" ht="19.5" customHeight="1">
      <c r="A105" s="30" t="s">
        <v>212</v>
      </c>
      <c r="B105" s="11" t="s">
        <v>16</v>
      </c>
      <c r="C105" s="12" t="s">
        <v>213</v>
      </c>
      <c r="D105" s="1" t="s">
        <v>214</v>
      </c>
      <c r="E105" s="12" t="s">
        <v>17</v>
      </c>
      <c r="F105" s="49">
        <v>89.53</v>
      </c>
      <c r="G105" s="56">
        <f>32.99/1.23</f>
        <v>26.821138211382117</v>
      </c>
      <c r="H105" s="55">
        <f t="shared" ref="H105" si="26">G105*1.2423</f>
        <v>33.319900000000004</v>
      </c>
      <c r="I105" s="56">
        <f t="shared" ref="I105" si="27">F105*H105</f>
        <v>2983.1306470000004</v>
      </c>
    </row>
    <row r="106" spans="1:9" ht="19.5" customHeight="1">
      <c r="A106" s="30" t="s">
        <v>215</v>
      </c>
      <c r="B106" s="11" t="s">
        <v>16</v>
      </c>
      <c r="C106" s="12" t="s">
        <v>216</v>
      </c>
      <c r="D106" s="1" t="s">
        <v>217</v>
      </c>
      <c r="E106" s="12" t="s">
        <v>17</v>
      </c>
      <c r="F106" s="49">
        <v>125.46</v>
      </c>
      <c r="G106" s="56">
        <f>67.19/1.23</f>
        <v>54.626016260162601</v>
      </c>
      <c r="H106" s="55">
        <f t="shared" ref="H106:H109" si="28">G106*1.2423</f>
        <v>67.861899999999991</v>
      </c>
      <c r="I106" s="56">
        <f t="shared" ref="I106:I109" si="29">F106*H106</f>
        <v>8513.9539739999982</v>
      </c>
    </row>
    <row r="107" spans="1:9" ht="38.1" customHeight="1">
      <c r="A107" s="30" t="s">
        <v>218</v>
      </c>
      <c r="B107" s="11" t="s">
        <v>16</v>
      </c>
      <c r="C107" s="12" t="s">
        <v>219</v>
      </c>
      <c r="D107" s="9" t="s">
        <v>220</v>
      </c>
      <c r="E107" s="12" t="s">
        <v>17</v>
      </c>
      <c r="F107" s="49">
        <v>80.56</v>
      </c>
      <c r="G107" s="56">
        <f>54.24/1.23</f>
        <v>44.09756097560976</v>
      </c>
      <c r="H107" s="55">
        <f t="shared" si="28"/>
        <v>54.782400000000003</v>
      </c>
      <c r="I107" s="56">
        <f t="shared" si="29"/>
        <v>4413.2701440000001</v>
      </c>
    </row>
    <row r="108" spans="1:9" ht="19.5" customHeight="1">
      <c r="A108" s="30">
        <v>39936</v>
      </c>
      <c r="B108" s="11" t="s">
        <v>11</v>
      </c>
      <c r="C108" s="12" t="s">
        <v>221</v>
      </c>
      <c r="D108" s="1" t="s">
        <v>222</v>
      </c>
      <c r="E108" s="12" t="s">
        <v>17</v>
      </c>
      <c r="F108" s="49">
        <v>8.9700000000000006</v>
      </c>
      <c r="G108" s="56">
        <v>83.77</v>
      </c>
      <c r="H108" s="55">
        <f t="shared" si="28"/>
        <v>104.067471</v>
      </c>
      <c r="I108" s="56">
        <f t="shared" si="29"/>
        <v>933.48521487000005</v>
      </c>
    </row>
    <row r="109" spans="1:9" ht="28.5" customHeight="1">
      <c r="A109" s="30">
        <v>53815</v>
      </c>
      <c r="B109" s="11" t="s">
        <v>11</v>
      </c>
      <c r="C109" s="12" t="s">
        <v>223</v>
      </c>
      <c r="D109" s="9" t="s">
        <v>224</v>
      </c>
      <c r="E109" s="12" t="s">
        <v>17</v>
      </c>
      <c r="F109" s="49">
        <v>8.9700000000000006</v>
      </c>
      <c r="G109" s="56">
        <v>32.83</v>
      </c>
      <c r="H109" s="55">
        <f t="shared" si="28"/>
        <v>40.784708999999999</v>
      </c>
      <c r="I109" s="56">
        <f t="shared" si="29"/>
        <v>365.83883973000002</v>
      </c>
    </row>
    <row r="110" spans="1:9" ht="9.75" customHeight="1">
      <c r="A110" s="39"/>
      <c r="B110" s="39"/>
      <c r="C110" s="39"/>
      <c r="D110" s="13"/>
      <c r="E110" s="65"/>
      <c r="F110" s="50"/>
      <c r="G110" s="60"/>
      <c r="H110" s="61" t="s">
        <v>18</v>
      </c>
      <c r="I110" s="53">
        <f>SUM(I105:I109)</f>
        <v>17209.678819599998</v>
      </c>
    </row>
    <row r="111" spans="1:9" ht="9.75" customHeight="1">
      <c r="A111" s="30"/>
      <c r="B111" s="40"/>
      <c r="C111" s="41">
        <v>10</v>
      </c>
      <c r="D111" s="7" t="s">
        <v>225</v>
      </c>
      <c r="E111" s="66"/>
      <c r="F111" s="51"/>
      <c r="G111" s="57"/>
      <c r="H111" s="57"/>
      <c r="I111" s="57"/>
    </row>
    <row r="112" spans="1:9" ht="9.75" customHeight="1">
      <c r="A112" s="30" t="s">
        <v>226</v>
      </c>
      <c r="B112" s="11" t="s">
        <v>11</v>
      </c>
      <c r="C112" s="12" t="s">
        <v>227</v>
      </c>
      <c r="D112" s="9" t="s">
        <v>228</v>
      </c>
      <c r="E112" s="12" t="s">
        <v>15</v>
      </c>
      <c r="F112" s="49">
        <v>126.15</v>
      </c>
      <c r="G112" s="56">
        <v>15.83</v>
      </c>
      <c r="H112" s="55">
        <f t="shared" ref="H112" si="30">G112*1.2423</f>
        <v>19.665609</v>
      </c>
      <c r="I112" s="56">
        <f t="shared" ref="I112" si="31">F112*H112</f>
        <v>2480.8165753500002</v>
      </c>
    </row>
    <row r="113" spans="1:9" ht="18.95" customHeight="1">
      <c r="A113" s="30" t="s">
        <v>229</v>
      </c>
      <c r="B113" s="11" t="s">
        <v>16</v>
      </c>
      <c r="C113" s="12" t="s">
        <v>230</v>
      </c>
      <c r="D113" s="9" t="s">
        <v>231</v>
      </c>
      <c r="E113" s="12" t="s">
        <v>17</v>
      </c>
      <c r="F113" s="49">
        <v>431.53</v>
      </c>
      <c r="G113" s="56">
        <f>91.85/1.23</f>
        <v>74.674796747967477</v>
      </c>
      <c r="H113" s="55">
        <f t="shared" ref="H113:H122" si="32">G113*1.2423</f>
        <v>92.768499999999989</v>
      </c>
      <c r="I113" s="56">
        <f t="shared" ref="I113:I122" si="33">F113*H113</f>
        <v>40032.390804999995</v>
      </c>
    </row>
    <row r="114" spans="1:9" ht="19.5" customHeight="1">
      <c r="A114" s="30" t="s">
        <v>232</v>
      </c>
      <c r="B114" s="11" t="s">
        <v>16</v>
      </c>
      <c r="C114" s="12" t="s">
        <v>233</v>
      </c>
      <c r="D114" s="1" t="s">
        <v>234</v>
      </c>
      <c r="E114" s="12" t="s">
        <v>17</v>
      </c>
      <c r="F114" s="49">
        <v>267.3</v>
      </c>
      <c r="G114" s="56">
        <f>165.16/1.23</f>
        <v>134.27642276422765</v>
      </c>
      <c r="H114" s="55">
        <f t="shared" si="32"/>
        <v>166.8116</v>
      </c>
      <c r="I114" s="56">
        <f t="shared" si="33"/>
        <v>44588.740680000003</v>
      </c>
    </row>
    <row r="115" spans="1:9" ht="9.75" customHeight="1">
      <c r="A115" s="30" t="s">
        <v>235</v>
      </c>
      <c r="B115" s="11" t="s">
        <v>16</v>
      </c>
      <c r="C115" s="12" t="s">
        <v>236</v>
      </c>
      <c r="D115" s="9" t="s">
        <v>237</v>
      </c>
      <c r="E115" s="12" t="s">
        <v>17</v>
      </c>
      <c r="F115" s="49">
        <v>2804.77</v>
      </c>
      <c r="G115" s="56">
        <f>7.31/1.23</f>
        <v>5.9430894308943083</v>
      </c>
      <c r="H115" s="55">
        <f t="shared" si="32"/>
        <v>7.3830999999999989</v>
      </c>
      <c r="I115" s="56">
        <f t="shared" si="33"/>
        <v>20707.897386999997</v>
      </c>
    </row>
    <row r="116" spans="1:9" ht="10.35" customHeight="1">
      <c r="A116" s="30" t="s">
        <v>238</v>
      </c>
      <c r="B116" s="11" t="s">
        <v>16</v>
      </c>
      <c r="C116" s="12" t="s">
        <v>239</v>
      </c>
      <c r="D116" s="9" t="s">
        <v>240</v>
      </c>
      <c r="E116" s="12" t="s">
        <v>17</v>
      </c>
      <c r="F116" s="49">
        <v>614.65</v>
      </c>
      <c r="G116" s="56">
        <f>45.24/1.23</f>
        <v>36.780487804878049</v>
      </c>
      <c r="H116" s="55">
        <f t="shared" si="32"/>
        <v>45.692399999999999</v>
      </c>
      <c r="I116" s="56">
        <f t="shared" si="33"/>
        <v>28084.83366</v>
      </c>
    </row>
    <row r="117" spans="1:9" ht="19.5" customHeight="1">
      <c r="A117" s="30" t="s">
        <v>241</v>
      </c>
      <c r="B117" s="11" t="s">
        <v>16</v>
      </c>
      <c r="C117" s="12" t="s">
        <v>242</v>
      </c>
      <c r="D117" s="1" t="s">
        <v>243</v>
      </c>
      <c r="E117" s="12" t="s">
        <v>17</v>
      </c>
      <c r="F117" s="49">
        <v>503.16</v>
      </c>
      <c r="G117" s="56">
        <f>76.66/1.23</f>
        <v>62.325203252032516</v>
      </c>
      <c r="H117" s="55">
        <f t="shared" si="32"/>
        <v>77.426599999999993</v>
      </c>
      <c r="I117" s="56">
        <f t="shared" si="33"/>
        <v>38957.968055999998</v>
      </c>
    </row>
    <row r="118" spans="1:9" ht="9.75" customHeight="1">
      <c r="A118" s="30" t="s">
        <v>244</v>
      </c>
      <c r="B118" s="11" t="s">
        <v>16</v>
      </c>
      <c r="C118" s="12" t="s">
        <v>245</v>
      </c>
      <c r="D118" s="9" t="s">
        <v>246</v>
      </c>
      <c r="E118" s="12" t="s">
        <v>17</v>
      </c>
      <c r="F118" s="49">
        <v>2190.12</v>
      </c>
      <c r="G118" s="56">
        <f>37.09/1.23</f>
        <v>30.154471544715449</v>
      </c>
      <c r="H118" s="55">
        <f t="shared" si="32"/>
        <v>37.460900000000002</v>
      </c>
      <c r="I118" s="56">
        <f t="shared" si="33"/>
        <v>82043.866307999997</v>
      </c>
    </row>
    <row r="119" spans="1:9" ht="9.75" customHeight="1">
      <c r="A119" s="30" t="s">
        <v>247</v>
      </c>
      <c r="B119" s="11" t="s">
        <v>16</v>
      </c>
      <c r="C119" s="12" t="s">
        <v>248</v>
      </c>
      <c r="D119" s="9" t="s">
        <v>249</v>
      </c>
      <c r="E119" s="12" t="s">
        <v>17</v>
      </c>
      <c r="F119" s="49">
        <v>2190.12</v>
      </c>
      <c r="G119" s="56">
        <f>27.44/1.23</f>
        <v>22.308943089430894</v>
      </c>
      <c r="H119" s="55">
        <f t="shared" si="32"/>
        <v>27.714399999999998</v>
      </c>
      <c r="I119" s="56">
        <f t="shared" si="33"/>
        <v>60697.861727999989</v>
      </c>
    </row>
    <row r="120" spans="1:9" ht="19.5" customHeight="1">
      <c r="A120" s="30" t="s">
        <v>250</v>
      </c>
      <c r="B120" s="11" t="s">
        <v>16</v>
      </c>
      <c r="C120" s="12" t="s">
        <v>251</v>
      </c>
      <c r="D120" s="1" t="s">
        <v>252</v>
      </c>
      <c r="E120" s="12" t="s">
        <v>17</v>
      </c>
      <c r="F120" s="49">
        <v>97.89</v>
      </c>
      <c r="G120" s="56">
        <f>207.94/1.23</f>
        <v>169.0569105691057</v>
      </c>
      <c r="H120" s="55">
        <f t="shared" si="32"/>
        <v>210.01939999999999</v>
      </c>
      <c r="I120" s="56">
        <f t="shared" si="33"/>
        <v>20558.799066</v>
      </c>
    </row>
    <row r="121" spans="1:9" ht="18.95" customHeight="1">
      <c r="A121" s="30" t="s">
        <v>253</v>
      </c>
      <c r="B121" s="11" t="s">
        <v>16</v>
      </c>
      <c r="C121" s="12" t="s">
        <v>254</v>
      </c>
      <c r="D121" s="9" t="s">
        <v>255</v>
      </c>
      <c r="E121" s="12" t="s">
        <v>17</v>
      </c>
      <c r="F121" s="49">
        <v>3.89</v>
      </c>
      <c r="G121" s="56">
        <f>164.01/1.23</f>
        <v>133.34146341463415</v>
      </c>
      <c r="H121" s="55">
        <f t="shared" si="32"/>
        <v>165.65010000000001</v>
      </c>
      <c r="I121" s="56">
        <f t="shared" si="33"/>
        <v>644.37888900000007</v>
      </c>
    </row>
    <row r="122" spans="1:9" ht="19.5" customHeight="1">
      <c r="A122" s="30" t="s">
        <v>256</v>
      </c>
      <c r="B122" s="11" t="s">
        <v>16</v>
      </c>
      <c r="C122" s="12" t="s">
        <v>257</v>
      </c>
      <c r="D122" s="1" t="s">
        <v>258</v>
      </c>
      <c r="E122" s="12" t="s">
        <v>17</v>
      </c>
      <c r="F122" s="49">
        <v>9.7100000000000009</v>
      </c>
      <c r="G122" s="56">
        <f>160.49/1.23</f>
        <v>130.47967479674799</v>
      </c>
      <c r="H122" s="55">
        <f t="shared" si="32"/>
        <v>162.09490000000002</v>
      </c>
      <c r="I122" s="56">
        <f t="shared" si="33"/>
        <v>1573.9414790000003</v>
      </c>
    </row>
    <row r="123" spans="1:9" ht="9.75" customHeight="1">
      <c r="A123" s="39"/>
      <c r="B123" s="39"/>
      <c r="C123" s="39"/>
      <c r="D123" s="13"/>
      <c r="E123" s="65"/>
      <c r="F123" s="50"/>
      <c r="G123" s="60"/>
      <c r="H123" s="61" t="s">
        <v>18</v>
      </c>
      <c r="I123" s="53">
        <f>SUM(I112:I122)</f>
        <v>340371.49463334994</v>
      </c>
    </row>
    <row r="124" spans="1:9" ht="9.75" customHeight="1">
      <c r="A124" s="30"/>
      <c r="B124" s="40"/>
      <c r="C124" s="41">
        <v>11</v>
      </c>
      <c r="D124" s="7" t="s">
        <v>259</v>
      </c>
      <c r="E124" s="66"/>
      <c r="F124" s="51"/>
      <c r="G124" s="57"/>
      <c r="H124" s="57"/>
      <c r="I124" s="57"/>
    </row>
    <row r="125" spans="1:9" ht="9.75" customHeight="1">
      <c r="A125" s="30"/>
      <c r="B125" s="40"/>
      <c r="C125" s="42" t="s">
        <v>260</v>
      </c>
      <c r="D125" s="7" t="s">
        <v>261</v>
      </c>
      <c r="E125" s="66"/>
      <c r="F125" s="51"/>
      <c r="G125" s="57"/>
      <c r="H125" s="57"/>
      <c r="I125" s="57"/>
    </row>
    <row r="126" spans="1:9" ht="9.75" customHeight="1">
      <c r="A126" s="30">
        <v>47920</v>
      </c>
      <c r="B126" s="11" t="s">
        <v>11</v>
      </c>
      <c r="C126" s="44">
        <v>40544</v>
      </c>
      <c r="D126" s="9" t="s">
        <v>262</v>
      </c>
      <c r="E126" s="12" t="s">
        <v>15</v>
      </c>
      <c r="F126" s="49">
        <v>144.69999999999999</v>
      </c>
      <c r="G126" s="56">
        <v>27</v>
      </c>
      <c r="H126" s="55">
        <f t="shared" ref="H126" si="34">G126*1.2423</f>
        <v>33.542099999999998</v>
      </c>
      <c r="I126" s="56">
        <f t="shared" ref="I126" si="35">F126*H126</f>
        <v>4853.5418699999991</v>
      </c>
    </row>
    <row r="127" spans="1:9" ht="18.95" customHeight="1">
      <c r="A127" s="30">
        <v>62534</v>
      </c>
      <c r="B127" s="11" t="s">
        <v>11</v>
      </c>
      <c r="C127" s="44">
        <v>40545</v>
      </c>
      <c r="D127" s="9" t="s">
        <v>263</v>
      </c>
      <c r="E127" s="12" t="s">
        <v>17</v>
      </c>
      <c r="F127" s="49">
        <v>54.73</v>
      </c>
      <c r="G127" s="56">
        <v>27.76</v>
      </c>
      <c r="H127" s="55">
        <f t="shared" ref="H127:H146" si="36">G127*1.2423</f>
        <v>34.486248000000003</v>
      </c>
      <c r="I127" s="56">
        <f t="shared" ref="I127:I146" si="37">F127*H127</f>
        <v>1887.4323530400002</v>
      </c>
    </row>
    <row r="128" spans="1:9" ht="9.75" customHeight="1">
      <c r="A128" s="30" t="s">
        <v>264</v>
      </c>
      <c r="B128" s="11" t="s">
        <v>16</v>
      </c>
      <c r="C128" s="44">
        <v>40546</v>
      </c>
      <c r="D128" s="9" t="s">
        <v>265</v>
      </c>
      <c r="E128" s="12" t="s">
        <v>17</v>
      </c>
      <c r="F128" s="49">
        <v>414.17</v>
      </c>
      <c r="G128" s="56">
        <v>31.73</v>
      </c>
      <c r="H128" s="55">
        <f t="shared" si="36"/>
        <v>39.418179000000002</v>
      </c>
      <c r="I128" s="56">
        <f t="shared" si="37"/>
        <v>16325.827196430002</v>
      </c>
    </row>
    <row r="129" spans="1:9" ht="19.5" customHeight="1">
      <c r="A129" s="30" t="s">
        <v>266</v>
      </c>
      <c r="B129" s="11" t="s">
        <v>16</v>
      </c>
      <c r="C129" s="44">
        <v>40547</v>
      </c>
      <c r="D129" s="1" t="s">
        <v>267</v>
      </c>
      <c r="E129" s="12" t="s">
        <v>17</v>
      </c>
      <c r="F129" s="49">
        <v>414.17</v>
      </c>
      <c r="G129" s="56">
        <f>41.88/1.23</f>
        <v>34.048780487804883</v>
      </c>
      <c r="H129" s="55">
        <f t="shared" si="36"/>
        <v>42.298800000000007</v>
      </c>
      <c r="I129" s="56">
        <f t="shared" si="37"/>
        <v>17518.893996000003</v>
      </c>
    </row>
    <row r="130" spans="1:9" ht="19.5" customHeight="1">
      <c r="A130" s="30" t="s">
        <v>268</v>
      </c>
      <c r="B130" s="11" t="s">
        <v>16</v>
      </c>
      <c r="C130" s="44">
        <v>40548</v>
      </c>
      <c r="D130" s="1" t="s">
        <v>269</v>
      </c>
      <c r="E130" s="12" t="s">
        <v>17</v>
      </c>
      <c r="F130" s="49">
        <v>7.56</v>
      </c>
      <c r="G130" s="56">
        <v>231.77</v>
      </c>
      <c r="H130" s="55">
        <f t="shared" si="36"/>
        <v>287.92787099999998</v>
      </c>
      <c r="I130" s="56">
        <f t="shared" si="37"/>
        <v>2176.7347047599997</v>
      </c>
    </row>
    <row r="131" spans="1:9" ht="28.5" customHeight="1">
      <c r="A131" s="30" t="s">
        <v>270</v>
      </c>
      <c r="B131" s="11" t="s">
        <v>16</v>
      </c>
      <c r="C131" s="44">
        <v>40549</v>
      </c>
      <c r="D131" s="9" t="s">
        <v>271</v>
      </c>
      <c r="E131" s="12" t="s">
        <v>17</v>
      </c>
      <c r="F131" s="49">
        <v>218.1</v>
      </c>
      <c r="G131" s="56">
        <f>302.35/1.23</f>
        <v>245.81300813008133</v>
      </c>
      <c r="H131" s="55">
        <f t="shared" si="36"/>
        <v>305.37350000000004</v>
      </c>
      <c r="I131" s="56">
        <f t="shared" si="37"/>
        <v>66601.960350000008</v>
      </c>
    </row>
    <row r="132" spans="1:9" ht="28.5" customHeight="1">
      <c r="A132" s="30" t="s">
        <v>272</v>
      </c>
      <c r="B132" s="11" t="s">
        <v>16</v>
      </c>
      <c r="C132" s="44">
        <v>40550</v>
      </c>
      <c r="D132" s="9" t="s">
        <v>273</v>
      </c>
      <c r="E132" s="12" t="s">
        <v>17</v>
      </c>
      <c r="F132" s="49">
        <v>196.07</v>
      </c>
      <c r="G132" s="56">
        <f>86.17/1.23</f>
        <v>70.056910569105696</v>
      </c>
      <c r="H132" s="55">
        <f t="shared" si="36"/>
        <v>87.031700000000001</v>
      </c>
      <c r="I132" s="56">
        <f t="shared" si="37"/>
        <v>17064.305419</v>
      </c>
    </row>
    <row r="133" spans="1:9" ht="28.5" customHeight="1">
      <c r="A133" s="30" t="s">
        <v>274</v>
      </c>
      <c r="B133" s="11" t="s">
        <v>16</v>
      </c>
      <c r="C133" s="44">
        <v>40551</v>
      </c>
      <c r="D133" s="9" t="s">
        <v>275</v>
      </c>
      <c r="E133" s="12" t="s">
        <v>15</v>
      </c>
      <c r="F133" s="49">
        <v>89.8</v>
      </c>
      <c r="G133" s="56">
        <f>14.16/1.23</f>
        <v>11.512195121951219</v>
      </c>
      <c r="H133" s="55">
        <f t="shared" si="36"/>
        <v>14.301599999999999</v>
      </c>
      <c r="I133" s="56">
        <f t="shared" si="37"/>
        <v>1284.2836799999998</v>
      </c>
    </row>
    <row r="134" spans="1:9" ht="19.5" customHeight="1">
      <c r="A134" s="30" t="s">
        <v>276</v>
      </c>
      <c r="B134" s="11" t="s">
        <v>16</v>
      </c>
      <c r="C134" s="44">
        <v>40552</v>
      </c>
      <c r="D134" s="1" t="s">
        <v>277</v>
      </c>
      <c r="E134" s="12" t="s">
        <v>15</v>
      </c>
      <c r="F134" s="49">
        <v>60.22</v>
      </c>
      <c r="G134" s="56">
        <f>178.04/1.23</f>
        <v>144.7479674796748</v>
      </c>
      <c r="H134" s="55">
        <f t="shared" si="36"/>
        <v>179.82040000000001</v>
      </c>
      <c r="I134" s="56">
        <f t="shared" si="37"/>
        <v>10828.784487999999</v>
      </c>
    </row>
    <row r="135" spans="1:9" ht="19.5" customHeight="1">
      <c r="A135" s="30" t="s">
        <v>278</v>
      </c>
      <c r="B135" s="11" t="s">
        <v>16</v>
      </c>
      <c r="C135" s="45">
        <v>40483</v>
      </c>
      <c r="D135" s="1" t="s">
        <v>279</v>
      </c>
      <c r="E135" s="12" t="s">
        <v>17</v>
      </c>
      <c r="F135" s="49">
        <v>400.05</v>
      </c>
      <c r="G135" s="56">
        <f>128.9/1.23</f>
        <v>104.79674796747967</v>
      </c>
      <c r="H135" s="55">
        <f t="shared" si="36"/>
        <v>130.18899999999999</v>
      </c>
      <c r="I135" s="56">
        <f t="shared" si="37"/>
        <v>52082.109449999996</v>
      </c>
    </row>
    <row r="136" spans="1:9" ht="9.75" customHeight="1">
      <c r="A136" s="30"/>
      <c r="B136" s="40"/>
      <c r="C136" s="42" t="s">
        <v>280</v>
      </c>
      <c r="D136" s="7" t="s">
        <v>281</v>
      </c>
      <c r="E136" s="66"/>
      <c r="F136" s="51"/>
      <c r="G136" s="57"/>
      <c r="H136" s="55">
        <f t="shared" si="36"/>
        <v>0</v>
      </c>
      <c r="I136" s="56">
        <f t="shared" si="37"/>
        <v>0</v>
      </c>
    </row>
    <row r="137" spans="1:9" ht="28.5" customHeight="1">
      <c r="A137" s="30">
        <v>52279</v>
      </c>
      <c r="B137" s="11" t="s">
        <v>11</v>
      </c>
      <c r="C137" s="44">
        <v>40575</v>
      </c>
      <c r="D137" s="9" t="s">
        <v>282</v>
      </c>
      <c r="E137" s="12" t="s">
        <v>12</v>
      </c>
      <c r="F137" s="49">
        <v>25.11</v>
      </c>
      <c r="G137" s="56">
        <v>908.76</v>
      </c>
      <c r="H137" s="55">
        <f t="shared" si="36"/>
        <v>1128.952548</v>
      </c>
      <c r="I137" s="56">
        <f t="shared" si="37"/>
        <v>28347.998480279999</v>
      </c>
    </row>
    <row r="138" spans="1:9" ht="18.95" customHeight="1">
      <c r="A138" s="30" t="s">
        <v>283</v>
      </c>
      <c r="B138" s="11" t="s">
        <v>11</v>
      </c>
      <c r="C138" s="44">
        <v>40576</v>
      </c>
      <c r="D138" s="9" t="s">
        <v>284</v>
      </c>
      <c r="E138" s="12" t="s">
        <v>15</v>
      </c>
      <c r="F138" s="49">
        <v>32</v>
      </c>
      <c r="G138" s="56">
        <v>374.3</v>
      </c>
      <c r="H138" s="55">
        <f t="shared" si="36"/>
        <v>464.99288999999999</v>
      </c>
      <c r="I138" s="56">
        <f t="shared" si="37"/>
        <v>14879.77248</v>
      </c>
    </row>
    <row r="139" spans="1:9" ht="19.5" customHeight="1">
      <c r="A139" s="30" t="s">
        <v>285</v>
      </c>
      <c r="B139" s="11" t="s">
        <v>11</v>
      </c>
      <c r="C139" s="44">
        <v>40577</v>
      </c>
      <c r="D139" s="1" t="s">
        <v>286</v>
      </c>
      <c r="E139" s="12" t="s">
        <v>12</v>
      </c>
      <c r="F139" s="49">
        <v>21.96</v>
      </c>
      <c r="G139" s="56">
        <v>120</v>
      </c>
      <c r="H139" s="55">
        <f t="shared" si="36"/>
        <v>149.07599999999999</v>
      </c>
      <c r="I139" s="56">
        <f t="shared" si="37"/>
        <v>3273.7089599999999</v>
      </c>
    </row>
    <row r="140" spans="1:9" ht="19.5" customHeight="1">
      <c r="A140" s="30" t="s">
        <v>287</v>
      </c>
      <c r="B140" s="11" t="s">
        <v>16</v>
      </c>
      <c r="C140" s="44">
        <v>40578</v>
      </c>
      <c r="D140" s="1" t="s">
        <v>288</v>
      </c>
      <c r="E140" s="12" t="s">
        <v>17</v>
      </c>
      <c r="F140" s="49">
        <v>27.17</v>
      </c>
      <c r="G140" s="56">
        <f>116.52/1.23</f>
        <v>94.731707317073173</v>
      </c>
      <c r="H140" s="55">
        <f t="shared" si="36"/>
        <v>117.68519999999999</v>
      </c>
      <c r="I140" s="56">
        <f t="shared" si="37"/>
        <v>3197.5068839999999</v>
      </c>
    </row>
    <row r="141" spans="1:9" ht="9.75" customHeight="1">
      <c r="A141" s="30" t="s">
        <v>289</v>
      </c>
      <c r="B141" s="11" t="s">
        <v>16</v>
      </c>
      <c r="C141" s="44">
        <v>40579</v>
      </c>
      <c r="D141" s="9" t="s">
        <v>290</v>
      </c>
      <c r="E141" s="12" t="s">
        <v>15</v>
      </c>
      <c r="F141" s="49">
        <v>20.2</v>
      </c>
      <c r="G141" s="56">
        <f>98.01/1.23</f>
        <v>79.682926829268297</v>
      </c>
      <c r="H141" s="55">
        <f t="shared" si="36"/>
        <v>98.990099999999998</v>
      </c>
      <c r="I141" s="56">
        <f t="shared" si="37"/>
        <v>1999.6000199999999</v>
      </c>
    </row>
    <row r="142" spans="1:9" ht="9.75" customHeight="1">
      <c r="A142" s="30" t="s">
        <v>291</v>
      </c>
      <c r="B142" s="11" t="s">
        <v>16</v>
      </c>
      <c r="C142" s="44">
        <v>40580</v>
      </c>
      <c r="D142" s="9" t="s">
        <v>292</v>
      </c>
      <c r="E142" s="12" t="s">
        <v>15</v>
      </c>
      <c r="F142" s="49">
        <v>20.2</v>
      </c>
      <c r="G142" s="56">
        <f>86.37/1.23</f>
        <v>70.219512195121951</v>
      </c>
      <c r="H142" s="55">
        <f t="shared" si="36"/>
        <v>87.233699999999999</v>
      </c>
      <c r="I142" s="56">
        <f t="shared" si="37"/>
        <v>1762.1207399999998</v>
      </c>
    </row>
    <row r="143" spans="1:9" ht="19.5" customHeight="1">
      <c r="A143" s="30" t="s">
        <v>293</v>
      </c>
      <c r="B143" s="11" t="s">
        <v>16</v>
      </c>
      <c r="C143" s="44">
        <v>40581</v>
      </c>
      <c r="D143" s="1" t="s">
        <v>294</v>
      </c>
      <c r="E143" s="12" t="s">
        <v>17</v>
      </c>
      <c r="F143" s="49">
        <v>3.78</v>
      </c>
      <c r="G143" s="56">
        <f>125.15/1.23</f>
        <v>101.7479674796748</v>
      </c>
      <c r="H143" s="55">
        <f t="shared" si="36"/>
        <v>126.4015</v>
      </c>
      <c r="I143" s="56">
        <f t="shared" si="37"/>
        <v>477.79766999999998</v>
      </c>
    </row>
    <row r="144" spans="1:9" ht="19.5" customHeight="1">
      <c r="A144" s="30" t="s">
        <v>295</v>
      </c>
      <c r="B144" s="11" t="s">
        <v>16</v>
      </c>
      <c r="C144" s="44">
        <v>40582</v>
      </c>
      <c r="D144" s="1" t="s">
        <v>296</v>
      </c>
      <c r="E144" s="12" t="s">
        <v>17</v>
      </c>
      <c r="F144" s="49">
        <v>1.89</v>
      </c>
      <c r="G144" s="56">
        <f>125.15/1.23</f>
        <v>101.7479674796748</v>
      </c>
      <c r="H144" s="55">
        <f t="shared" si="36"/>
        <v>126.4015</v>
      </c>
      <c r="I144" s="56">
        <f t="shared" si="37"/>
        <v>238.89883499999999</v>
      </c>
    </row>
    <row r="145" spans="1:9" ht="19.5" customHeight="1">
      <c r="A145" s="30" t="s">
        <v>278</v>
      </c>
      <c r="B145" s="11" t="s">
        <v>16</v>
      </c>
      <c r="C145" s="44">
        <v>40583</v>
      </c>
      <c r="D145" s="1" t="s">
        <v>279</v>
      </c>
      <c r="E145" s="12" t="s">
        <v>17</v>
      </c>
      <c r="F145" s="49">
        <v>275.11</v>
      </c>
      <c r="G145" s="56">
        <f>128.9/1.23</f>
        <v>104.79674796747967</v>
      </c>
      <c r="H145" s="55">
        <f t="shared" si="36"/>
        <v>130.18899999999999</v>
      </c>
      <c r="I145" s="56">
        <f t="shared" si="37"/>
        <v>35816.295789999996</v>
      </c>
    </row>
    <row r="146" spans="1:9" ht="9.75" customHeight="1">
      <c r="A146" s="30">
        <v>38429</v>
      </c>
      <c r="B146" s="11" t="s">
        <v>11</v>
      </c>
      <c r="C146" s="45">
        <v>40484</v>
      </c>
      <c r="D146" s="9" t="s">
        <v>297</v>
      </c>
      <c r="E146" s="12" t="s">
        <v>17</v>
      </c>
      <c r="F146" s="49">
        <v>2815.2</v>
      </c>
      <c r="G146" s="56">
        <v>22.46</v>
      </c>
      <c r="H146" s="55">
        <f t="shared" si="36"/>
        <v>27.902058</v>
      </c>
      <c r="I146" s="56">
        <f t="shared" si="37"/>
        <v>78549.873681600002</v>
      </c>
    </row>
    <row r="147" spans="1:9" ht="9.75" customHeight="1">
      <c r="A147" s="39"/>
      <c r="B147" s="39"/>
      <c r="C147" s="39"/>
      <c r="D147" s="13"/>
      <c r="E147" s="65"/>
      <c r="F147" s="50"/>
      <c r="G147" s="60"/>
      <c r="H147" s="61" t="s">
        <v>18</v>
      </c>
      <c r="I147" s="53">
        <f>SUM(I126:I146)</f>
        <v>359167.44704810996</v>
      </c>
    </row>
    <row r="148" spans="1:9" ht="9.75" customHeight="1">
      <c r="A148" s="38"/>
      <c r="B148" s="40"/>
      <c r="C148" s="41">
        <v>12</v>
      </c>
      <c r="D148" s="7" t="s">
        <v>298</v>
      </c>
      <c r="E148" s="66"/>
      <c r="F148" s="51"/>
      <c r="G148" s="57"/>
      <c r="H148" s="57"/>
      <c r="I148" s="57"/>
    </row>
    <row r="149" spans="1:9" ht="9.75" customHeight="1">
      <c r="A149" s="30">
        <v>49689</v>
      </c>
      <c r="B149" s="11" t="s">
        <v>11</v>
      </c>
      <c r="C149" s="12" t="s">
        <v>299</v>
      </c>
      <c r="D149" s="9" t="s">
        <v>300</v>
      </c>
      <c r="E149" s="12" t="s">
        <v>17</v>
      </c>
      <c r="F149" s="49">
        <v>87.21</v>
      </c>
      <c r="G149" s="56">
        <v>138.47</v>
      </c>
      <c r="H149" s="55">
        <f t="shared" ref="H149" si="38">G149*1.2423</f>
        <v>172.02128099999999</v>
      </c>
      <c r="I149" s="56">
        <f t="shared" ref="I149" si="39">F149*H149</f>
        <v>15001.975916009998</v>
      </c>
    </row>
    <row r="150" spans="1:9" ht="9.75" customHeight="1">
      <c r="A150" s="30" t="s">
        <v>301</v>
      </c>
      <c r="B150" s="11" t="s">
        <v>16</v>
      </c>
      <c r="C150" s="12" t="s">
        <v>302</v>
      </c>
      <c r="D150" s="9" t="s">
        <v>303</v>
      </c>
      <c r="E150" s="12" t="s">
        <v>17</v>
      </c>
      <c r="F150" s="49">
        <v>1053.5</v>
      </c>
      <c r="G150" s="56">
        <f>18.97/1.23</f>
        <v>15.422764227642276</v>
      </c>
      <c r="H150" s="55">
        <f t="shared" ref="H150:H158" si="40">G150*1.2423</f>
        <v>19.159699999999997</v>
      </c>
      <c r="I150" s="56">
        <f t="shared" ref="I150:I158" si="41">F150*H150</f>
        <v>20184.743949999996</v>
      </c>
    </row>
    <row r="151" spans="1:9" ht="9.75" customHeight="1">
      <c r="A151" s="30" t="s">
        <v>304</v>
      </c>
      <c r="B151" s="11" t="s">
        <v>16</v>
      </c>
      <c r="C151" s="12" t="s">
        <v>305</v>
      </c>
      <c r="D151" s="9" t="s">
        <v>306</v>
      </c>
      <c r="E151" s="12" t="s">
        <v>17</v>
      </c>
      <c r="F151" s="49">
        <v>3250.07</v>
      </c>
      <c r="G151" s="56">
        <f>47.71/1.23</f>
        <v>38.788617886178862</v>
      </c>
      <c r="H151" s="55">
        <f t="shared" si="40"/>
        <v>48.187100000000001</v>
      </c>
      <c r="I151" s="56">
        <f t="shared" si="41"/>
        <v>156611.44809700001</v>
      </c>
    </row>
    <row r="152" spans="1:9" ht="9.75" customHeight="1">
      <c r="A152" s="30" t="s">
        <v>307</v>
      </c>
      <c r="B152" s="11" t="s">
        <v>16</v>
      </c>
      <c r="C152" s="12" t="s">
        <v>308</v>
      </c>
      <c r="D152" s="9" t="s">
        <v>309</v>
      </c>
      <c r="E152" s="12" t="s">
        <v>17</v>
      </c>
      <c r="F152" s="49">
        <v>12.62</v>
      </c>
      <c r="G152" s="56">
        <f>41.61/1.23</f>
        <v>33.829268292682926</v>
      </c>
      <c r="H152" s="55">
        <f t="shared" si="40"/>
        <v>42.0261</v>
      </c>
      <c r="I152" s="56">
        <f t="shared" si="41"/>
        <v>530.36938199999997</v>
      </c>
    </row>
    <row r="153" spans="1:9" ht="19.5" customHeight="1">
      <c r="A153" s="30" t="s">
        <v>310</v>
      </c>
      <c r="B153" s="11" t="s">
        <v>16</v>
      </c>
      <c r="C153" s="12" t="s">
        <v>311</v>
      </c>
      <c r="D153" s="1" t="s">
        <v>312</v>
      </c>
      <c r="E153" s="12" t="s">
        <v>17</v>
      </c>
      <c r="F153" s="49">
        <v>144.27000000000001</v>
      </c>
      <c r="G153" s="56">
        <f>60.24/1.23</f>
        <v>48.975609756097562</v>
      </c>
      <c r="H153" s="55">
        <f t="shared" si="40"/>
        <v>60.842399999999998</v>
      </c>
      <c r="I153" s="56">
        <f t="shared" si="41"/>
        <v>8777.7330480000001</v>
      </c>
    </row>
    <row r="154" spans="1:9" ht="10.35" customHeight="1">
      <c r="A154" s="30" t="s">
        <v>313</v>
      </c>
      <c r="B154" s="11" t="s">
        <v>16</v>
      </c>
      <c r="C154" s="12" t="s">
        <v>314</v>
      </c>
      <c r="D154" s="9" t="s">
        <v>315</v>
      </c>
      <c r="E154" s="12" t="s">
        <v>17</v>
      </c>
      <c r="F154" s="49">
        <v>264.56</v>
      </c>
      <c r="G154" s="56">
        <f>33.43/1.23</f>
        <v>27.178861788617887</v>
      </c>
      <c r="H154" s="55">
        <f t="shared" si="40"/>
        <v>33.764299999999999</v>
      </c>
      <c r="I154" s="56">
        <f t="shared" si="41"/>
        <v>8932.6832080000004</v>
      </c>
    </row>
    <row r="155" spans="1:9" ht="19.5" customHeight="1">
      <c r="A155" s="30" t="s">
        <v>316</v>
      </c>
      <c r="B155" s="11" t="s">
        <v>16</v>
      </c>
      <c r="C155" s="12" t="s">
        <v>317</v>
      </c>
      <c r="D155" s="1" t="s">
        <v>318</v>
      </c>
      <c r="E155" s="12" t="s">
        <v>15</v>
      </c>
      <c r="F155" s="49">
        <v>271.45999999999998</v>
      </c>
      <c r="G155" s="56">
        <f>15.21/1.23</f>
        <v>12.365853658536587</v>
      </c>
      <c r="H155" s="55">
        <f t="shared" si="40"/>
        <v>15.362100000000002</v>
      </c>
      <c r="I155" s="56">
        <f t="shared" si="41"/>
        <v>4170.1956660000005</v>
      </c>
    </row>
    <row r="156" spans="1:9" ht="19.5" customHeight="1">
      <c r="A156" s="30" t="s">
        <v>319</v>
      </c>
      <c r="B156" s="11" t="s">
        <v>16</v>
      </c>
      <c r="C156" s="12" t="s">
        <v>320</v>
      </c>
      <c r="D156" s="1" t="s">
        <v>321</v>
      </c>
      <c r="E156" s="12" t="s">
        <v>17</v>
      </c>
      <c r="F156" s="49">
        <v>720</v>
      </c>
      <c r="G156" s="56">
        <f>172.2/1.23</f>
        <v>140</v>
      </c>
      <c r="H156" s="55">
        <f t="shared" si="40"/>
        <v>173.922</v>
      </c>
      <c r="I156" s="56">
        <f t="shared" si="41"/>
        <v>125223.84</v>
      </c>
    </row>
    <row r="157" spans="1:9" ht="19.5" customHeight="1">
      <c r="A157" s="30" t="s">
        <v>322</v>
      </c>
      <c r="B157" s="11" t="s">
        <v>16</v>
      </c>
      <c r="C157" s="12" t="s">
        <v>323</v>
      </c>
      <c r="D157" s="1" t="s">
        <v>324</v>
      </c>
      <c r="E157" s="12" t="s">
        <v>17</v>
      </c>
      <c r="F157" s="49">
        <v>720</v>
      </c>
      <c r="G157" s="56">
        <f>107.01/1.23</f>
        <v>87</v>
      </c>
      <c r="H157" s="55">
        <f t="shared" si="40"/>
        <v>108.0801</v>
      </c>
      <c r="I157" s="56">
        <f t="shared" si="41"/>
        <v>77817.672000000006</v>
      </c>
    </row>
    <row r="158" spans="1:9" ht="18.95" customHeight="1">
      <c r="A158" s="30">
        <v>62534</v>
      </c>
      <c r="B158" s="11" t="s">
        <v>11</v>
      </c>
      <c r="C158" s="12" t="s">
        <v>325</v>
      </c>
      <c r="D158" s="9" t="s">
        <v>263</v>
      </c>
      <c r="E158" s="12" t="s">
        <v>17</v>
      </c>
      <c r="F158" s="49">
        <v>653.54</v>
      </c>
      <c r="G158" s="56">
        <v>27.76</v>
      </c>
      <c r="H158" s="55">
        <f t="shared" si="40"/>
        <v>34.486248000000003</v>
      </c>
      <c r="I158" s="56">
        <f t="shared" si="41"/>
        <v>22538.142517920001</v>
      </c>
    </row>
    <row r="159" spans="1:9" ht="9.75" customHeight="1">
      <c r="A159" s="39"/>
      <c r="B159" s="39"/>
      <c r="C159" s="39"/>
      <c r="D159" s="13"/>
      <c r="E159" s="65"/>
      <c r="F159" s="50"/>
      <c r="G159" s="60"/>
      <c r="H159" s="61" t="s">
        <v>18</v>
      </c>
      <c r="I159" s="53">
        <f>SUM(I149:I158)</f>
        <v>439788.80378493003</v>
      </c>
    </row>
    <row r="160" spans="1:9" ht="9.75" customHeight="1">
      <c r="A160" s="30"/>
      <c r="B160" s="40"/>
      <c r="C160" s="41">
        <v>13</v>
      </c>
      <c r="D160" s="7" t="s">
        <v>326</v>
      </c>
      <c r="E160" s="66"/>
      <c r="F160" s="51"/>
      <c r="G160" s="57"/>
      <c r="H160" s="57"/>
      <c r="I160" s="57"/>
    </row>
    <row r="161" spans="1:9" ht="19.5" customHeight="1">
      <c r="A161" s="30">
        <v>42655</v>
      </c>
      <c r="B161" s="11" t="s">
        <v>11</v>
      </c>
      <c r="C161" s="12" t="s">
        <v>327</v>
      </c>
      <c r="D161" s="1" t="s">
        <v>328</v>
      </c>
      <c r="E161" s="12" t="s">
        <v>15</v>
      </c>
      <c r="F161" s="49">
        <v>246.6</v>
      </c>
      <c r="G161" s="56">
        <v>36.17</v>
      </c>
      <c r="H161" s="55">
        <f t="shared" ref="H161" si="42">G161*1.2423</f>
        <v>44.933990999999999</v>
      </c>
      <c r="I161" s="56">
        <f t="shared" ref="I161" si="43">F161*H161</f>
        <v>11080.7221806</v>
      </c>
    </row>
    <row r="162" spans="1:9" ht="19.5" customHeight="1">
      <c r="A162" s="30">
        <v>43020</v>
      </c>
      <c r="B162" s="11" t="s">
        <v>11</v>
      </c>
      <c r="C162" s="12" t="s">
        <v>329</v>
      </c>
      <c r="D162" s="1" t="s">
        <v>330</v>
      </c>
      <c r="E162" s="12" t="s">
        <v>15</v>
      </c>
      <c r="F162" s="49">
        <v>3</v>
      </c>
      <c r="G162" s="56">
        <v>68.8</v>
      </c>
      <c r="H162" s="55">
        <f t="shared" ref="H162:H225" si="44">G162*1.2423</f>
        <v>85.47023999999999</v>
      </c>
      <c r="I162" s="56">
        <f t="shared" ref="I162:I225" si="45">F162*H162</f>
        <v>256.41071999999997</v>
      </c>
    </row>
    <row r="163" spans="1:9" ht="19.5" customHeight="1">
      <c r="A163" s="30">
        <v>42656</v>
      </c>
      <c r="B163" s="11" t="s">
        <v>11</v>
      </c>
      <c r="C163" s="12" t="s">
        <v>331</v>
      </c>
      <c r="D163" s="1" t="s">
        <v>332</v>
      </c>
      <c r="E163" s="12" t="s">
        <v>14</v>
      </c>
      <c r="F163" s="49">
        <v>13</v>
      </c>
      <c r="G163" s="56">
        <v>321.54000000000002</v>
      </c>
      <c r="H163" s="55">
        <f t="shared" si="44"/>
        <v>399.44914199999999</v>
      </c>
      <c r="I163" s="56">
        <f t="shared" si="45"/>
        <v>5192.8388459999996</v>
      </c>
    </row>
    <row r="164" spans="1:9" ht="19.5" customHeight="1">
      <c r="A164" s="30">
        <v>55074</v>
      </c>
      <c r="B164" s="11" t="s">
        <v>11</v>
      </c>
      <c r="C164" s="12" t="s">
        <v>333</v>
      </c>
      <c r="D164" s="1" t="s">
        <v>334</v>
      </c>
      <c r="E164" s="12" t="s">
        <v>14</v>
      </c>
      <c r="F164" s="49">
        <v>10</v>
      </c>
      <c r="G164" s="56">
        <v>701.86</v>
      </c>
      <c r="H164" s="55">
        <f t="shared" si="44"/>
        <v>871.92067799999995</v>
      </c>
      <c r="I164" s="56">
        <f t="shared" si="45"/>
        <v>8719.2067800000004</v>
      </c>
    </row>
    <row r="165" spans="1:9" ht="19.5" customHeight="1">
      <c r="A165" s="30">
        <v>57996</v>
      </c>
      <c r="B165" s="11" t="s">
        <v>11</v>
      </c>
      <c r="C165" s="12" t="s">
        <v>335</v>
      </c>
      <c r="D165" s="1" t="s">
        <v>336</v>
      </c>
      <c r="E165" s="12" t="s">
        <v>14</v>
      </c>
      <c r="F165" s="49">
        <v>1</v>
      </c>
      <c r="G165" s="56">
        <v>1129.47</v>
      </c>
      <c r="H165" s="55">
        <f t="shared" si="44"/>
        <v>1403.1405809999999</v>
      </c>
      <c r="I165" s="56">
        <f t="shared" si="45"/>
        <v>1403.1405809999999</v>
      </c>
    </row>
    <row r="166" spans="1:9" ht="9.75" customHeight="1">
      <c r="A166" s="30">
        <v>59092</v>
      </c>
      <c r="B166" s="11" t="s">
        <v>11</v>
      </c>
      <c r="C166" s="12" t="s">
        <v>337</v>
      </c>
      <c r="D166" s="9" t="s">
        <v>338</v>
      </c>
      <c r="E166" s="12" t="s">
        <v>14</v>
      </c>
      <c r="F166" s="49">
        <v>2</v>
      </c>
      <c r="G166" s="56">
        <v>730.1</v>
      </c>
      <c r="H166" s="55">
        <f t="shared" si="44"/>
        <v>907.00323000000003</v>
      </c>
      <c r="I166" s="56">
        <f t="shared" si="45"/>
        <v>1814.0064600000001</v>
      </c>
    </row>
    <row r="167" spans="1:9" ht="9.75" customHeight="1">
      <c r="A167" s="30">
        <v>40100</v>
      </c>
      <c r="B167" s="11" t="s">
        <v>11</v>
      </c>
      <c r="C167" s="12" t="s">
        <v>339</v>
      </c>
      <c r="D167" s="9" t="s">
        <v>340</v>
      </c>
      <c r="E167" s="12" t="s">
        <v>14</v>
      </c>
      <c r="F167" s="49">
        <v>3</v>
      </c>
      <c r="G167" s="56">
        <v>231.13</v>
      </c>
      <c r="H167" s="55">
        <f t="shared" si="44"/>
        <v>287.13279899999998</v>
      </c>
      <c r="I167" s="56">
        <f t="shared" si="45"/>
        <v>861.39839699999993</v>
      </c>
    </row>
    <row r="168" spans="1:9" ht="9.75" customHeight="1">
      <c r="A168" s="30">
        <v>41196</v>
      </c>
      <c r="B168" s="11" t="s">
        <v>11</v>
      </c>
      <c r="C168" s="12" t="s">
        <v>341</v>
      </c>
      <c r="D168" s="9" t="s">
        <v>342</v>
      </c>
      <c r="E168" s="12" t="s">
        <v>14</v>
      </c>
      <c r="F168" s="49">
        <v>8</v>
      </c>
      <c r="G168" s="56">
        <v>366.92</v>
      </c>
      <c r="H168" s="55">
        <f t="shared" si="44"/>
        <v>455.82471600000002</v>
      </c>
      <c r="I168" s="56">
        <f t="shared" si="45"/>
        <v>3646.5977280000002</v>
      </c>
    </row>
    <row r="169" spans="1:9" ht="18.95" customHeight="1">
      <c r="A169" s="30">
        <v>52884</v>
      </c>
      <c r="B169" s="11" t="s">
        <v>11</v>
      </c>
      <c r="C169" s="12" t="s">
        <v>343</v>
      </c>
      <c r="D169" s="9" t="s">
        <v>344</v>
      </c>
      <c r="E169" s="12" t="s">
        <v>14</v>
      </c>
      <c r="F169" s="49">
        <v>9</v>
      </c>
      <c r="G169" s="56">
        <v>391.87</v>
      </c>
      <c r="H169" s="55">
        <f t="shared" si="44"/>
        <v>486.82010099999997</v>
      </c>
      <c r="I169" s="56">
        <f t="shared" si="45"/>
        <v>4381.3809089999995</v>
      </c>
    </row>
    <row r="170" spans="1:9" ht="28.5" customHeight="1">
      <c r="A170" s="30">
        <v>55806</v>
      </c>
      <c r="B170" s="11" t="s">
        <v>11</v>
      </c>
      <c r="C170" s="12" t="s">
        <v>345</v>
      </c>
      <c r="D170" s="9" t="s">
        <v>346</v>
      </c>
      <c r="E170" s="12" t="s">
        <v>14</v>
      </c>
      <c r="F170" s="49">
        <v>17</v>
      </c>
      <c r="G170" s="56">
        <v>48.94</v>
      </c>
      <c r="H170" s="55">
        <f t="shared" si="44"/>
        <v>60.798161999999998</v>
      </c>
      <c r="I170" s="56">
        <f t="shared" si="45"/>
        <v>1033.5687539999999</v>
      </c>
    </row>
    <row r="171" spans="1:9" ht="28.5" customHeight="1">
      <c r="A171" s="30">
        <v>60919</v>
      </c>
      <c r="B171" s="11" t="s">
        <v>11</v>
      </c>
      <c r="C171" s="12" t="s">
        <v>347</v>
      </c>
      <c r="D171" s="9" t="s">
        <v>348</v>
      </c>
      <c r="E171" s="12" t="s">
        <v>14</v>
      </c>
      <c r="F171" s="49">
        <v>17</v>
      </c>
      <c r="G171" s="56">
        <v>191.04</v>
      </c>
      <c r="H171" s="55">
        <f t="shared" si="44"/>
        <v>237.32899199999997</v>
      </c>
      <c r="I171" s="56">
        <f t="shared" si="45"/>
        <v>4034.5928639999993</v>
      </c>
    </row>
    <row r="172" spans="1:9" ht="19.5" customHeight="1">
      <c r="A172" s="30">
        <v>44333</v>
      </c>
      <c r="B172" s="11" t="s">
        <v>11</v>
      </c>
      <c r="C172" s="12" t="s">
        <v>349</v>
      </c>
      <c r="D172" s="1" t="s">
        <v>350</v>
      </c>
      <c r="E172" s="12" t="s">
        <v>14</v>
      </c>
      <c r="F172" s="49">
        <v>6</v>
      </c>
      <c r="G172" s="56">
        <v>220.41</v>
      </c>
      <c r="H172" s="55">
        <f t="shared" si="44"/>
        <v>273.81534299999998</v>
      </c>
      <c r="I172" s="56">
        <f t="shared" si="45"/>
        <v>1642.8920579999999</v>
      </c>
    </row>
    <row r="173" spans="1:9" ht="9.75" customHeight="1">
      <c r="A173" s="30" t="s">
        <v>351</v>
      </c>
      <c r="B173" s="11" t="s">
        <v>11</v>
      </c>
      <c r="C173" s="12" t="s">
        <v>352</v>
      </c>
      <c r="D173" s="9" t="s">
        <v>353</v>
      </c>
      <c r="E173" s="12" t="s">
        <v>14</v>
      </c>
      <c r="F173" s="49">
        <v>3</v>
      </c>
      <c r="G173" s="56">
        <v>614.03</v>
      </c>
      <c r="H173" s="55">
        <f t="shared" si="44"/>
        <v>762.80946899999992</v>
      </c>
      <c r="I173" s="56">
        <f t="shared" si="45"/>
        <v>2288.4284069999999</v>
      </c>
    </row>
    <row r="174" spans="1:9" ht="28.5" customHeight="1">
      <c r="A174" s="30">
        <v>45063</v>
      </c>
      <c r="B174" s="11" t="s">
        <v>11</v>
      </c>
      <c r="C174" s="12" t="s">
        <v>354</v>
      </c>
      <c r="D174" s="9" t="s">
        <v>355</v>
      </c>
      <c r="E174" s="12" t="s">
        <v>14</v>
      </c>
      <c r="F174" s="49">
        <v>1</v>
      </c>
      <c r="G174" s="56">
        <v>297.16000000000003</v>
      </c>
      <c r="H174" s="55">
        <f t="shared" si="44"/>
        <v>369.16186800000003</v>
      </c>
      <c r="I174" s="56">
        <f t="shared" si="45"/>
        <v>369.16186800000003</v>
      </c>
    </row>
    <row r="175" spans="1:9" ht="19.5" customHeight="1">
      <c r="A175" s="30" t="s">
        <v>356</v>
      </c>
      <c r="B175" s="11" t="s">
        <v>16</v>
      </c>
      <c r="C175" s="12" t="s">
        <v>357</v>
      </c>
      <c r="D175" s="1" t="s">
        <v>358</v>
      </c>
      <c r="E175" s="12" t="s">
        <v>14</v>
      </c>
      <c r="F175" s="49">
        <v>2</v>
      </c>
      <c r="G175" s="56">
        <f>3741.12/1.23</f>
        <v>3041.560975609756</v>
      </c>
      <c r="H175" s="55">
        <f t="shared" si="44"/>
        <v>3778.5311999999999</v>
      </c>
      <c r="I175" s="56">
        <f t="shared" si="45"/>
        <v>7557.0623999999998</v>
      </c>
    </row>
    <row r="176" spans="1:9" ht="19.5" customHeight="1">
      <c r="A176" s="30" t="s">
        <v>359</v>
      </c>
      <c r="B176" s="11" t="s">
        <v>16</v>
      </c>
      <c r="C176" s="12" t="s">
        <v>360</v>
      </c>
      <c r="D176" s="1" t="s">
        <v>361</v>
      </c>
      <c r="E176" s="12" t="s">
        <v>15</v>
      </c>
      <c r="F176" s="49">
        <v>9</v>
      </c>
      <c r="G176" s="56">
        <f>1787.68/1.23</f>
        <v>1453.3983739837399</v>
      </c>
      <c r="H176" s="55">
        <f t="shared" si="44"/>
        <v>1805.5568000000001</v>
      </c>
      <c r="I176" s="56">
        <f t="shared" si="45"/>
        <v>16250.011200000001</v>
      </c>
    </row>
    <row r="177" spans="1:9" ht="19.5" customHeight="1">
      <c r="A177" s="30" t="s">
        <v>362</v>
      </c>
      <c r="B177" s="11" t="s">
        <v>16</v>
      </c>
      <c r="C177" s="12" t="s">
        <v>363</v>
      </c>
      <c r="D177" s="1" t="s">
        <v>364</v>
      </c>
      <c r="E177" s="12" t="s">
        <v>15</v>
      </c>
      <c r="F177" s="49">
        <v>37.6</v>
      </c>
      <c r="G177" s="56">
        <f>27.95/1.23</f>
        <v>22.723577235772357</v>
      </c>
      <c r="H177" s="55">
        <f t="shared" si="44"/>
        <v>28.229499999999998</v>
      </c>
      <c r="I177" s="56">
        <f t="shared" si="45"/>
        <v>1061.4292</v>
      </c>
    </row>
    <row r="178" spans="1:9" ht="18.95" customHeight="1">
      <c r="A178" s="30" t="s">
        <v>365</v>
      </c>
      <c r="B178" s="11" t="s">
        <v>16</v>
      </c>
      <c r="C178" s="12" t="s">
        <v>366</v>
      </c>
      <c r="D178" s="9" t="s">
        <v>367</v>
      </c>
      <c r="E178" s="12" t="s">
        <v>15</v>
      </c>
      <c r="F178" s="49">
        <v>37.6</v>
      </c>
      <c r="G178" s="56">
        <f>11.35/1.23</f>
        <v>9.2276422764227632</v>
      </c>
      <c r="H178" s="55">
        <f t="shared" si="44"/>
        <v>11.463499999999998</v>
      </c>
      <c r="I178" s="56">
        <f t="shared" si="45"/>
        <v>431.02759999999995</v>
      </c>
    </row>
    <row r="179" spans="1:9" ht="18.95" customHeight="1">
      <c r="A179" s="30" t="s">
        <v>368</v>
      </c>
      <c r="B179" s="11" t="s">
        <v>16</v>
      </c>
      <c r="C179" s="12" t="s">
        <v>369</v>
      </c>
      <c r="D179" s="9" t="s">
        <v>370</v>
      </c>
      <c r="E179" s="12" t="s">
        <v>14</v>
      </c>
      <c r="F179" s="49">
        <v>3</v>
      </c>
      <c r="G179" s="56">
        <f>731.14/1.23</f>
        <v>594.42276422764223</v>
      </c>
      <c r="H179" s="55">
        <f t="shared" si="44"/>
        <v>738.45139999999992</v>
      </c>
      <c r="I179" s="56">
        <f t="shared" si="45"/>
        <v>2215.3541999999998</v>
      </c>
    </row>
    <row r="180" spans="1:9" ht="19.5" customHeight="1">
      <c r="A180" s="30" t="s">
        <v>371</v>
      </c>
      <c r="B180" s="11" t="s">
        <v>16</v>
      </c>
      <c r="C180" s="12" t="s">
        <v>372</v>
      </c>
      <c r="D180" s="1" t="s">
        <v>373</v>
      </c>
      <c r="E180" s="12" t="s">
        <v>15</v>
      </c>
      <c r="F180" s="49">
        <v>37.6</v>
      </c>
      <c r="G180" s="56">
        <f>131.74/1.23</f>
        <v>107.10569105691057</v>
      </c>
      <c r="H180" s="55">
        <f t="shared" si="44"/>
        <v>133.0574</v>
      </c>
      <c r="I180" s="56">
        <f t="shared" si="45"/>
        <v>5002.9582399999999</v>
      </c>
    </row>
    <row r="181" spans="1:9" ht="19.5" customHeight="1">
      <c r="A181" s="30" t="s">
        <v>374</v>
      </c>
      <c r="B181" s="11" t="s">
        <v>16</v>
      </c>
      <c r="C181" s="12" t="s">
        <v>375</v>
      </c>
      <c r="D181" s="1" t="s">
        <v>376</v>
      </c>
      <c r="E181" s="12" t="s">
        <v>15</v>
      </c>
      <c r="F181" s="49">
        <v>75.599999999999994</v>
      </c>
      <c r="G181" s="56">
        <f>22.41/1.23</f>
        <v>18.219512195121951</v>
      </c>
      <c r="H181" s="55">
        <f t="shared" si="44"/>
        <v>22.6341</v>
      </c>
      <c r="I181" s="56">
        <f t="shared" si="45"/>
        <v>1711.1379599999998</v>
      </c>
    </row>
    <row r="182" spans="1:9" ht="19.5" customHeight="1">
      <c r="A182" s="30" t="s">
        <v>377</v>
      </c>
      <c r="B182" s="11" t="s">
        <v>16</v>
      </c>
      <c r="C182" s="12" t="s">
        <v>378</v>
      </c>
      <c r="D182" s="1" t="s">
        <v>379</v>
      </c>
      <c r="E182" s="12" t="s">
        <v>15</v>
      </c>
      <c r="F182" s="49">
        <v>230.8</v>
      </c>
      <c r="G182" s="56">
        <f>27.17/1.23</f>
        <v>22.089430894308943</v>
      </c>
      <c r="H182" s="55">
        <f t="shared" si="44"/>
        <v>27.441700000000001</v>
      </c>
      <c r="I182" s="56">
        <f t="shared" si="45"/>
        <v>6333.5443600000008</v>
      </c>
    </row>
    <row r="183" spans="1:9" ht="19.5" customHeight="1">
      <c r="A183" s="30" t="s">
        <v>380</v>
      </c>
      <c r="B183" s="11" t="s">
        <v>16</v>
      </c>
      <c r="C183" s="12" t="s">
        <v>381</v>
      </c>
      <c r="D183" s="1" t="s">
        <v>382</v>
      </c>
      <c r="E183" s="12" t="s">
        <v>15</v>
      </c>
      <c r="F183" s="49">
        <v>81.05</v>
      </c>
      <c r="G183" s="56">
        <f>57/1.23</f>
        <v>46.341463414634148</v>
      </c>
      <c r="H183" s="55">
        <f t="shared" si="44"/>
        <v>57.57</v>
      </c>
      <c r="I183" s="56">
        <f t="shared" si="45"/>
        <v>4666.0484999999999</v>
      </c>
    </row>
    <row r="184" spans="1:9" ht="19.5" customHeight="1">
      <c r="A184" s="30" t="s">
        <v>383</v>
      </c>
      <c r="B184" s="11" t="s">
        <v>16</v>
      </c>
      <c r="C184" s="12" t="s">
        <v>384</v>
      </c>
      <c r="D184" s="1" t="s">
        <v>385</v>
      </c>
      <c r="E184" s="12" t="s">
        <v>15</v>
      </c>
      <c r="F184" s="49">
        <v>11</v>
      </c>
      <c r="G184" s="56">
        <f>82.46/1.23</f>
        <v>67.040650406504056</v>
      </c>
      <c r="H184" s="55">
        <f t="shared" si="44"/>
        <v>83.284599999999983</v>
      </c>
      <c r="I184" s="56">
        <f t="shared" si="45"/>
        <v>916.13059999999984</v>
      </c>
    </row>
    <row r="185" spans="1:9" ht="19.5" customHeight="1">
      <c r="A185" s="30" t="s">
        <v>386</v>
      </c>
      <c r="B185" s="11" t="s">
        <v>16</v>
      </c>
      <c r="C185" s="12" t="s">
        <v>387</v>
      </c>
      <c r="D185" s="1" t="s">
        <v>388</v>
      </c>
      <c r="E185" s="12" t="s">
        <v>15</v>
      </c>
      <c r="F185" s="49">
        <v>134.6</v>
      </c>
      <c r="G185" s="56">
        <f>118.06/1.23</f>
        <v>95.983739837398375</v>
      </c>
      <c r="H185" s="55">
        <f t="shared" si="44"/>
        <v>119.2406</v>
      </c>
      <c r="I185" s="56">
        <f t="shared" si="45"/>
        <v>16049.784759999999</v>
      </c>
    </row>
    <row r="186" spans="1:9" ht="19.5" customHeight="1">
      <c r="A186" s="30" t="s">
        <v>389</v>
      </c>
      <c r="B186" s="11" t="s">
        <v>16</v>
      </c>
      <c r="C186" s="12" t="s">
        <v>390</v>
      </c>
      <c r="D186" s="1" t="s">
        <v>391</v>
      </c>
      <c r="E186" s="12" t="s">
        <v>15</v>
      </c>
      <c r="F186" s="49">
        <v>54.55</v>
      </c>
      <c r="G186" s="56">
        <f>139.33/1.23</f>
        <v>113.27642276422766</v>
      </c>
      <c r="H186" s="55">
        <f t="shared" si="44"/>
        <v>140.72330000000002</v>
      </c>
      <c r="I186" s="56">
        <f t="shared" si="45"/>
        <v>7676.4560150000007</v>
      </c>
    </row>
    <row r="187" spans="1:9" ht="10.35" customHeight="1">
      <c r="A187" s="30" t="s">
        <v>392</v>
      </c>
      <c r="B187" s="11" t="s">
        <v>16</v>
      </c>
      <c r="C187" s="12" t="s">
        <v>393</v>
      </c>
      <c r="D187" s="9" t="s">
        <v>394</v>
      </c>
      <c r="E187" s="12" t="s">
        <v>14</v>
      </c>
      <c r="F187" s="49">
        <v>1</v>
      </c>
      <c r="G187" s="56">
        <f>58.95/1.23</f>
        <v>47.926829268292686</v>
      </c>
      <c r="H187" s="55">
        <f t="shared" si="44"/>
        <v>59.539500000000004</v>
      </c>
      <c r="I187" s="56">
        <f t="shared" si="45"/>
        <v>59.539500000000004</v>
      </c>
    </row>
    <row r="188" spans="1:9" ht="9.75" customHeight="1">
      <c r="A188" s="30" t="s">
        <v>395</v>
      </c>
      <c r="B188" s="11" t="s">
        <v>16</v>
      </c>
      <c r="C188" s="12" t="s">
        <v>396</v>
      </c>
      <c r="D188" s="9" t="s">
        <v>397</v>
      </c>
      <c r="E188" s="12" t="s">
        <v>14</v>
      </c>
      <c r="F188" s="49">
        <v>3</v>
      </c>
      <c r="G188" s="56">
        <f>353.03/1.23</f>
        <v>287.01626016260161</v>
      </c>
      <c r="H188" s="55">
        <f t="shared" si="44"/>
        <v>356.56029999999998</v>
      </c>
      <c r="I188" s="56">
        <f t="shared" si="45"/>
        <v>1069.6808999999998</v>
      </c>
    </row>
    <row r="189" spans="1:9" ht="9.75" customHeight="1">
      <c r="A189" s="30" t="s">
        <v>398</v>
      </c>
      <c r="B189" s="11" t="s">
        <v>16</v>
      </c>
      <c r="C189" s="12" t="s">
        <v>399</v>
      </c>
      <c r="D189" s="9" t="s">
        <v>400</v>
      </c>
      <c r="E189" s="12" t="s">
        <v>14</v>
      </c>
      <c r="F189" s="49">
        <v>1</v>
      </c>
      <c r="G189" s="56">
        <f>581.82/1.23</f>
        <v>473.02439024390247</v>
      </c>
      <c r="H189" s="55">
        <f t="shared" si="44"/>
        <v>587.63819999999998</v>
      </c>
      <c r="I189" s="56">
        <f t="shared" si="45"/>
        <v>587.63819999999998</v>
      </c>
    </row>
    <row r="190" spans="1:9" ht="19.5" customHeight="1">
      <c r="A190" s="30" t="s">
        <v>401</v>
      </c>
      <c r="B190" s="11" t="s">
        <v>16</v>
      </c>
      <c r="C190" s="12" t="s">
        <v>402</v>
      </c>
      <c r="D190" s="1" t="s">
        <v>403</v>
      </c>
      <c r="E190" s="12" t="s">
        <v>14</v>
      </c>
      <c r="F190" s="49">
        <v>2</v>
      </c>
      <c r="G190" s="56">
        <f>111.45/1.23</f>
        <v>90.609756097560975</v>
      </c>
      <c r="H190" s="55">
        <f t="shared" si="44"/>
        <v>112.5645</v>
      </c>
      <c r="I190" s="56">
        <f t="shared" si="45"/>
        <v>225.12899999999999</v>
      </c>
    </row>
    <row r="191" spans="1:9" ht="19.5" customHeight="1">
      <c r="A191" s="30" t="s">
        <v>404</v>
      </c>
      <c r="B191" s="11" t="s">
        <v>16</v>
      </c>
      <c r="C191" s="12" t="s">
        <v>405</v>
      </c>
      <c r="D191" s="1" t="s">
        <v>406</v>
      </c>
      <c r="E191" s="12" t="s">
        <v>14</v>
      </c>
      <c r="F191" s="49">
        <v>24</v>
      </c>
      <c r="G191" s="56">
        <f>124.07/1.23</f>
        <v>100.86991869918698</v>
      </c>
      <c r="H191" s="55">
        <f t="shared" si="44"/>
        <v>125.31069999999998</v>
      </c>
      <c r="I191" s="56">
        <f t="shared" si="45"/>
        <v>3007.4567999999995</v>
      </c>
    </row>
    <row r="192" spans="1:9" ht="19.5" customHeight="1">
      <c r="A192" s="30" t="s">
        <v>407</v>
      </c>
      <c r="B192" s="11" t="s">
        <v>16</v>
      </c>
      <c r="C192" s="12" t="s">
        <v>408</v>
      </c>
      <c r="D192" s="1" t="s">
        <v>409</v>
      </c>
      <c r="E192" s="12" t="s">
        <v>14</v>
      </c>
      <c r="F192" s="49">
        <v>14</v>
      </c>
      <c r="G192" s="56">
        <f>203.37/1.23</f>
        <v>165.34146341463415</v>
      </c>
      <c r="H192" s="55">
        <f t="shared" si="44"/>
        <v>205.40369999999999</v>
      </c>
      <c r="I192" s="56">
        <f t="shared" si="45"/>
        <v>2875.6517999999996</v>
      </c>
    </row>
    <row r="193" spans="1:9" ht="19.5" customHeight="1">
      <c r="A193" s="30" t="s">
        <v>410</v>
      </c>
      <c r="B193" s="11" t="s">
        <v>16</v>
      </c>
      <c r="C193" s="12" t="s">
        <v>411</v>
      </c>
      <c r="D193" s="1" t="s">
        <v>412</v>
      </c>
      <c r="E193" s="12" t="s">
        <v>14</v>
      </c>
      <c r="F193" s="49">
        <v>7</v>
      </c>
      <c r="G193" s="56">
        <f>118.84/1.23</f>
        <v>96.617886178861795</v>
      </c>
      <c r="H193" s="55">
        <f t="shared" si="44"/>
        <v>120.0284</v>
      </c>
      <c r="I193" s="56">
        <f t="shared" si="45"/>
        <v>840.19880000000001</v>
      </c>
    </row>
    <row r="194" spans="1:9" ht="19.5" customHeight="1">
      <c r="A194" s="30" t="s">
        <v>413</v>
      </c>
      <c r="B194" s="11" t="s">
        <v>16</v>
      </c>
      <c r="C194" s="12" t="s">
        <v>414</v>
      </c>
      <c r="D194" s="1" t="s">
        <v>415</v>
      </c>
      <c r="E194" s="12" t="s">
        <v>14</v>
      </c>
      <c r="F194" s="49">
        <v>14</v>
      </c>
      <c r="G194" s="56">
        <f>586.52/1.23</f>
        <v>476.84552845528452</v>
      </c>
      <c r="H194" s="55">
        <f t="shared" si="44"/>
        <v>592.38519999999994</v>
      </c>
      <c r="I194" s="56">
        <f t="shared" si="45"/>
        <v>8293.3927999999996</v>
      </c>
    </row>
    <row r="195" spans="1:9" ht="19.5" customHeight="1">
      <c r="A195" s="30" t="s">
        <v>416</v>
      </c>
      <c r="B195" s="11" t="s">
        <v>16</v>
      </c>
      <c r="C195" s="12" t="s">
        <v>417</v>
      </c>
      <c r="D195" s="1" t="s">
        <v>418</v>
      </c>
      <c r="E195" s="12" t="s">
        <v>14</v>
      </c>
      <c r="F195" s="49">
        <v>1</v>
      </c>
      <c r="G195" s="56">
        <f>4987.65/1.23</f>
        <v>4054.9999999999995</v>
      </c>
      <c r="H195" s="55">
        <f t="shared" si="44"/>
        <v>5037.526499999999</v>
      </c>
      <c r="I195" s="56">
        <f t="shared" si="45"/>
        <v>5037.526499999999</v>
      </c>
    </row>
    <row r="196" spans="1:9" ht="19.5" customHeight="1">
      <c r="A196" s="30" t="s">
        <v>419</v>
      </c>
      <c r="B196" s="11" t="s">
        <v>16</v>
      </c>
      <c r="C196" s="12" t="s">
        <v>420</v>
      </c>
      <c r="D196" s="1" t="s">
        <v>421</v>
      </c>
      <c r="E196" s="12" t="s">
        <v>14</v>
      </c>
      <c r="F196" s="49">
        <v>16</v>
      </c>
      <c r="G196" s="56">
        <f>78/1.23</f>
        <v>63.414634146341463</v>
      </c>
      <c r="H196" s="55">
        <f t="shared" si="44"/>
        <v>78.78</v>
      </c>
      <c r="I196" s="56">
        <f t="shared" si="45"/>
        <v>1260.48</v>
      </c>
    </row>
    <row r="197" spans="1:9" ht="19.5" customHeight="1">
      <c r="A197" s="30" t="s">
        <v>422</v>
      </c>
      <c r="B197" s="11" t="s">
        <v>16</v>
      </c>
      <c r="C197" s="12" t="s">
        <v>423</v>
      </c>
      <c r="D197" s="1" t="s">
        <v>424</v>
      </c>
      <c r="E197" s="12" t="s">
        <v>14</v>
      </c>
      <c r="F197" s="49">
        <v>16</v>
      </c>
      <c r="G197" s="56">
        <f>105.15/1.23</f>
        <v>85.487804878048792</v>
      </c>
      <c r="H197" s="55">
        <f t="shared" si="44"/>
        <v>106.20150000000001</v>
      </c>
      <c r="I197" s="56">
        <f t="shared" si="45"/>
        <v>1699.2240000000002</v>
      </c>
    </row>
    <row r="198" spans="1:9" ht="19.5" customHeight="1">
      <c r="A198" s="30" t="s">
        <v>425</v>
      </c>
      <c r="B198" s="11" t="s">
        <v>16</v>
      </c>
      <c r="C198" s="12" t="s">
        <v>426</v>
      </c>
      <c r="D198" s="1" t="s">
        <v>427</v>
      </c>
      <c r="E198" s="12" t="s">
        <v>14</v>
      </c>
      <c r="F198" s="49">
        <v>9</v>
      </c>
      <c r="G198" s="56">
        <f>14.17/1.23</f>
        <v>11.520325203252032</v>
      </c>
      <c r="H198" s="55">
        <f t="shared" si="44"/>
        <v>14.311699999999998</v>
      </c>
      <c r="I198" s="56">
        <f t="shared" si="45"/>
        <v>128.80529999999999</v>
      </c>
    </row>
    <row r="199" spans="1:9" ht="19.5" customHeight="1">
      <c r="A199" s="30" t="s">
        <v>428</v>
      </c>
      <c r="B199" s="11" t="s">
        <v>16</v>
      </c>
      <c r="C199" s="12" t="s">
        <v>429</v>
      </c>
      <c r="D199" s="1" t="s">
        <v>430</v>
      </c>
      <c r="E199" s="12" t="s">
        <v>14</v>
      </c>
      <c r="F199" s="49">
        <v>9</v>
      </c>
      <c r="G199" s="56">
        <f>15.5/1.23</f>
        <v>12.601626016260163</v>
      </c>
      <c r="H199" s="55">
        <f t="shared" si="44"/>
        <v>15.654999999999999</v>
      </c>
      <c r="I199" s="56">
        <f t="shared" si="45"/>
        <v>140.89499999999998</v>
      </c>
    </row>
    <row r="200" spans="1:9" ht="19.5" customHeight="1">
      <c r="A200" s="30" t="s">
        <v>431</v>
      </c>
      <c r="B200" s="11" t="s">
        <v>16</v>
      </c>
      <c r="C200" s="12" t="s">
        <v>432</v>
      </c>
      <c r="D200" s="1" t="s">
        <v>433</v>
      </c>
      <c r="E200" s="12" t="s">
        <v>15</v>
      </c>
      <c r="F200" s="49">
        <v>115.3</v>
      </c>
      <c r="G200" s="56">
        <f>50.65/1.23</f>
        <v>41.178861788617887</v>
      </c>
      <c r="H200" s="55">
        <f t="shared" si="44"/>
        <v>51.156500000000001</v>
      </c>
      <c r="I200" s="56">
        <f t="shared" si="45"/>
        <v>5898.3444499999996</v>
      </c>
    </row>
    <row r="201" spans="1:9" ht="19.5" customHeight="1">
      <c r="A201" s="30" t="s">
        <v>1152</v>
      </c>
      <c r="B201" s="11" t="s">
        <v>16</v>
      </c>
      <c r="C201" s="12" t="s">
        <v>434</v>
      </c>
      <c r="D201" s="1" t="s">
        <v>435</v>
      </c>
      <c r="E201" s="12" t="s">
        <v>15</v>
      </c>
      <c r="F201" s="49">
        <v>176.95</v>
      </c>
      <c r="G201" s="56">
        <f>54.33/1.23</f>
        <v>44.170731707317074</v>
      </c>
      <c r="H201" s="55">
        <f t="shared" si="44"/>
        <v>54.8733</v>
      </c>
      <c r="I201" s="56">
        <f t="shared" si="45"/>
        <v>9709.8304349999999</v>
      </c>
    </row>
    <row r="202" spans="1:9" ht="19.5" customHeight="1">
      <c r="A202" s="30" t="s">
        <v>1153</v>
      </c>
      <c r="B202" s="11" t="s">
        <v>16</v>
      </c>
      <c r="C202" s="12" t="s">
        <v>436</v>
      </c>
      <c r="D202" s="1" t="s">
        <v>437</v>
      </c>
      <c r="E202" s="12" t="s">
        <v>15</v>
      </c>
      <c r="F202" s="49">
        <v>65.7</v>
      </c>
      <c r="G202" s="56">
        <f>71.07/1.23</f>
        <v>57.780487804878042</v>
      </c>
      <c r="H202" s="55">
        <f t="shared" si="44"/>
        <v>71.780699999999996</v>
      </c>
      <c r="I202" s="56">
        <f t="shared" si="45"/>
        <v>4715.9919899999995</v>
      </c>
    </row>
    <row r="203" spans="1:9" ht="19.5" customHeight="1">
      <c r="A203" s="30" t="s">
        <v>438</v>
      </c>
      <c r="B203" s="11" t="s">
        <v>16</v>
      </c>
      <c r="C203" s="12" t="s">
        <v>439</v>
      </c>
      <c r="D203" s="1" t="s">
        <v>440</v>
      </c>
      <c r="E203" s="12" t="s">
        <v>15</v>
      </c>
      <c r="F203" s="49">
        <v>149.30000000000001</v>
      </c>
      <c r="G203" s="56">
        <f>92.52/1.23</f>
        <v>75.219512195121951</v>
      </c>
      <c r="H203" s="55">
        <f t="shared" si="44"/>
        <v>93.4452</v>
      </c>
      <c r="I203" s="56">
        <f t="shared" si="45"/>
        <v>13951.36836</v>
      </c>
    </row>
    <row r="204" spans="1:9" ht="19.5" customHeight="1">
      <c r="A204" s="30" t="s">
        <v>441</v>
      </c>
      <c r="B204" s="11" t="s">
        <v>16</v>
      </c>
      <c r="C204" s="12" t="s">
        <v>442</v>
      </c>
      <c r="D204" s="1" t="s">
        <v>443</v>
      </c>
      <c r="E204" s="12" t="s">
        <v>15</v>
      </c>
      <c r="F204" s="49">
        <v>27</v>
      </c>
      <c r="G204" s="56">
        <f>141.95/1.23</f>
        <v>115.40650406504064</v>
      </c>
      <c r="H204" s="55">
        <f t="shared" si="44"/>
        <v>143.36949999999999</v>
      </c>
      <c r="I204" s="56">
        <f t="shared" si="45"/>
        <v>3870.9764999999998</v>
      </c>
    </row>
    <row r="205" spans="1:9" ht="19.5" customHeight="1">
      <c r="A205" s="30" t="s">
        <v>444</v>
      </c>
      <c r="B205" s="11" t="s">
        <v>16</v>
      </c>
      <c r="C205" s="12" t="s">
        <v>445</v>
      </c>
      <c r="D205" s="1" t="s">
        <v>446</v>
      </c>
      <c r="E205" s="12" t="s">
        <v>14</v>
      </c>
      <c r="F205" s="49">
        <v>11</v>
      </c>
      <c r="G205" s="56">
        <f>11.17/1.23</f>
        <v>9.0813008130081307</v>
      </c>
      <c r="H205" s="55">
        <f t="shared" si="44"/>
        <v>11.281700000000001</v>
      </c>
      <c r="I205" s="56">
        <f t="shared" si="45"/>
        <v>124.09870000000001</v>
      </c>
    </row>
    <row r="206" spans="1:9" ht="19.5" customHeight="1">
      <c r="A206" s="30" t="s">
        <v>447</v>
      </c>
      <c r="B206" s="11" t="s">
        <v>16</v>
      </c>
      <c r="C206" s="12" t="s">
        <v>448</v>
      </c>
      <c r="D206" s="1" t="s">
        <v>449</v>
      </c>
      <c r="E206" s="12" t="s">
        <v>14</v>
      </c>
      <c r="F206" s="49">
        <v>1</v>
      </c>
      <c r="G206" s="56">
        <f>106.15/1.23</f>
        <v>86.300813008130092</v>
      </c>
      <c r="H206" s="55">
        <f t="shared" si="44"/>
        <v>107.21150000000002</v>
      </c>
      <c r="I206" s="56">
        <f t="shared" si="45"/>
        <v>107.21150000000002</v>
      </c>
    </row>
    <row r="207" spans="1:9" ht="19.5" customHeight="1">
      <c r="A207" s="30" t="s">
        <v>450</v>
      </c>
      <c r="B207" s="11" t="s">
        <v>16</v>
      </c>
      <c r="C207" s="12" t="s">
        <v>451</v>
      </c>
      <c r="D207" s="1" t="s">
        <v>452</v>
      </c>
      <c r="E207" s="12" t="s">
        <v>14</v>
      </c>
      <c r="F207" s="49">
        <v>2</v>
      </c>
      <c r="G207" s="56">
        <f>316.89/1.23</f>
        <v>257.63414634146341</v>
      </c>
      <c r="H207" s="55">
        <f t="shared" si="44"/>
        <v>320.05889999999999</v>
      </c>
      <c r="I207" s="56">
        <f t="shared" si="45"/>
        <v>640.11779999999999</v>
      </c>
    </row>
    <row r="208" spans="1:9" ht="9.75" customHeight="1">
      <c r="A208" s="30" t="s">
        <v>453</v>
      </c>
      <c r="B208" s="11" t="s">
        <v>16</v>
      </c>
      <c r="C208" s="12" t="s">
        <v>454</v>
      </c>
      <c r="D208" s="9" t="s">
        <v>455</v>
      </c>
      <c r="E208" s="12" t="s">
        <v>14</v>
      </c>
      <c r="F208" s="49">
        <v>9</v>
      </c>
      <c r="G208" s="56">
        <f>597.59/1.23</f>
        <v>485.84552845528458</v>
      </c>
      <c r="H208" s="55">
        <f t="shared" si="44"/>
        <v>603.56590000000006</v>
      </c>
      <c r="I208" s="56">
        <f t="shared" si="45"/>
        <v>5432.0931</v>
      </c>
    </row>
    <row r="209" spans="1:9" ht="19.5" customHeight="1">
      <c r="A209" s="30">
        <v>37907</v>
      </c>
      <c r="B209" s="11" t="s">
        <v>11</v>
      </c>
      <c r="C209" s="12" t="s">
        <v>456</v>
      </c>
      <c r="D209" s="1" t="s">
        <v>457</v>
      </c>
      <c r="E209" s="12" t="s">
        <v>14</v>
      </c>
      <c r="F209" s="49">
        <v>1</v>
      </c>
      <c r="G209" s="56">
        <v>607.99</v>
      </c>
      <c r="H209" s="55">
        <f t="shared" si="44"/>
        <v>755.30597699999998</v>
      </c>
      <c r="I209" s="56">
        <f t="shared" si="45"/>
        <v>755.30597699999998</v>
      </c>
    </row>
    <row r="210" spans="1:9" ht="19.5" customHeight="1">
      <c r="A210" s="30">
        <v>38638</v>
      </c>
      <c r="B210" s="11" t="s">
        <v>11</v>
      </c>
      <c r="C210" s="12" t="s">
        <v>458</v>
      </c>
      <c r="D210" s="1" t="s">
        <v>459</v>
      </c>
      <c r="E210" s="12" t="s">
        <v>14</v>
      </c>
      <c r="F210" s="49">
        <v>3</v>
      </c>
      <c r="G210" s="56">
        <v>655.42</v>
      </c>
      <c r="H210" s="55">
        <f t="shared" si="44"/>
        <v>814.22826599999996</v>
      </c>
      <c r="I210" s="56">
        <f t="shared" si="45"/>
        <v>2442.6847979999998</v>
      </c>
    </row>
    <row r="211" spans="1:9" ht="19.5" customHeight="1">
      <c r="A211" s="30" t="s">
        <v>460</v>
      </c>
      <c r="B211" s="11" t="s">
        <v>16</v>
      </c>
      <c r="C211" s="12" t="s">
        <v>461</v>
      </c>
      <c r="D211" s="1" t="s">
        <v>462</v>
      </c>
      <c r="E211" s="12" t="s">
        <v>14</v>
      </c>
      <c r="F211" s="49">
        <v>4</v>
      </c>
      <c r="G211" s="56">
        <f>974.42/1.23</f>
        <v>792.21138211382106</v>
      </c>
      <c r="H211" s="55">
        <f t="shared" si="44"/>
        <v>984.16419999999982</v>
      </c>
      <c r="I211" s="56">
        <f t="shared" si="45"/>
        <v>3936.6567999999993</v>
      </c>
    </row>
    <row r="212" spans="1:9" ht="19.5" customHeight="1">
      <c r="A212" s="30">
        <v>41925</v>
      </c>
      <c r="B212" s="11" t="s">
        <v>11</v>
      </c>
      <c r="C212" s="12" t="s">
        <v>463</v>
      </c>
      <c r="D212" s="1" t="s">
        <v>464</v>
      </c>
      <c r="E212" s="12" t="s">
        <v>14</v>
      </c>
      <c r="F212" s="49">
        <v>3</v>
      </c>
      <c r="G212" s="56">
        <v>880.31</v>
      </c>
      <c r="H212" s="55">
        <f t="shared" si="44"/>
        <v>1093.609113</v>
      </c>
      <c r="I212" s="56">
        <f t="shared" si="45"/>
        <v>3280.8273389999999</v>
      </c>
    </row>
    <row r="213" spans="1:9" ht="9.75" customHeight="1">
      <c r="A213" s="30" t="s">
        <v>465</v>
      </c>
      <c r="B213" s="11" t="s">
        <v>16</v>
      </c>
      <c r="C213" s="12" t="s">
        <v>466</v>
      </c>
      <c r="D213" s="9" t="s">
        <v>467</v>
      </c>
      <c r="E213" s="12" t="s">
        <v>14</v>
      </c>
      <c r="F213" s="49">
        <v>5</v>
      </c>
      <c r="G213" s="56">
        <f>1092.61/1.23</f>
        <v>888.30081300813004</v>
      </c>
      <c r="H213" s="55">
        <f t="shared" si="44"/>
        <v>1103.5360999999998</v>
      </c>
      <c r="I213" s="56">
        <f t="shared" si="45"/>
        <v>5517.6804999999986</v>
      </c>
    </row>
    <row r="214" spans="1:9" ht="9.75" customHeight="1">
      <c r="A214" s="30" t="s">
        <v>468</v>
      </c>
      <c r="B214" s="11" t="s">
        <v>16</v>
      </c>
      <c r="C214" s="12" t="s">
        <v>469</v>
      </c>
      <c r="D214" s="9" t="s">
        <v>470</v>
      </c>
      <c r="E214" s="12" t="s">
        <v>14</v>
      </c>
      <c r="F214" s="49">
        <v>15</v>
      </c>
      <c r="G214" s="56">
        <f>107.05/1.23</f>
        <v>87.032520325203251</v>
      </c>
      <c r="H214" s="55">
        <f t="shared" si="44"/>
        <v>108.12049999999999</v>
      </c>
      <c r="I214" s="56">
        <f t="shared" si="45"/>
        <v>1621.8074999999999</v>
      </c>
    </row>
    <row r="215" spans="1:9" ht="9.75" customHeight="1">
      <c r="A215" s="30" t="s">
        <v>471</v>
      </c>
      <c r="B215" s="11" t="s">
        <v>16</v>
      </c>
      <c r="C215" s="12" t="s">
        <v>472</v>
      </c>
      <c r="D215" s="9" t="s">
        <v>473</v>
      </c>
      <c r="E215" s="12" t="s">
        <v>14</v>
      </c>
      <c r="F215" s="49">
        <v>3</v>
      </c>
      <c r="G215" s="56">
        <f>59.24/1.23</f>
        <v>48.162601626016261</v>
      </c>
      <c r="H215" s="55">
        <f t="shared" si="44"/>
        <v>59.8324</v>
      </c>
      <c r="I215" s="56">
        <f t="shared" si="45"/>
        <v>179.49719999999999</v>
      </c>
    </row>
    <row r="216" spans="1:9" ht="18.95" customHeight="1">
      <c r="A216" s="30" t="s">
        <v>474</v>
      </c>
      <c r="B216" s="11" t="s">
        <v>16</v>
      </c>
      <c r="C216" s="12" t="s">
        <v>475</v>
      </c>
      <c r="D216" s="9" t="s">
        <v>476</v>
      </c>
      <c r="E216" s="12" t="s">
        <v>14</v>
      </c>
      <c r="F216" s="49">
        <v>8</v>
      </c>
      <c r="G216" s="56">
        <f>562.73/1.23</f>
        <v>457.5040650406504</v>
      </c>
      <c r="H216" s="55">
        <f t="shared" si="44"/>
        <v>568.35730000000001</v>
      </c>
      <c r="I216" s="56">
        <f t="shared" si="45"/>
        <v>4546.8584000000001</v>
      </c>
    </row>
    <row r="217" spans="1:9" ht="19.5" customHeight="1">
      <c r="A217" s="30" t="s">
        <v>477</v>
      </c>
      <c r="B217" s="11" t="s">
        <v>16</v>
      </c>
      <c r="C217" s="12" t="s">
        <v>478</v>
      </c>
      <c r="D217" s="1" t="s">
        <v>479</v>
      </c>
      <c r="E217" s="12" t="s">
        <v>15</v>
      </c>
      <c r="F217" s="49">
        <v>63</v>
      </c>
      <c r="G217" s="56">
        <f>340.36/1.23</f>
        <v>276.71544715447158</v>
      </c>
      <c r="H217" s="55">
        <f t="shared" si="44"/>
        <v>343.76360000000005</v>
      </c>
      <c r="I217" s="56">
        <f t="shared" si="45"/>
        <v>21657.106800000005</v>
      </c>
    </row>
    <row r="218" spans="1:9" ht="9.75" customHeight="1">
      <c r="A218" s="30" t="s">
        <v>480</v>
      </c>
      <c r="B218" s="11" t="s">
        <v>16</v>
      </c>
      <c r="C218" s="12" t="s">
        <v>481</v>
      </c>
      <c r="D218" s="9" t="s">
        <v>397</v>
      </c>
      <c r="E218" s="12" t="s">
        <v>14</v>
      </c>
      <c r="F218" s="49">
        <v>5</v>
      </c>
      <c r="G218" s="56">
        <f>353.03/1.23</f>
        <v>287.01626016260161</v>
      </c>
      <c r="H218" s="55">
        <f t="shared" si="44"/>
        <v>356.56029999999998</v>
      </c>
      <c r="I218" s="56">
        <f t="shared" si="45"/>
        <v>1782.8015</v>
      </c>
    </row>
    <row r="219" spans="1:9" ht="9.75" customHeight="1">
      <c r="A219" s="30" t="s">
        <v>482</v>
      </c>
      <c r="B219" s="11" t="s">
        <v>16</v>
      </c>
      <c r="C219" s="12" t="s">
        <v>483</v>
      </c>
      <c r="D219" s="9" t="s">
        <v>484</v>
      </c>
      <c r="E219" s="12" t="s">
        <v>14</v>
      </c>
      <c r="F219" s="49">
        <v>2</v>
      </c>
      <c r="G219" s="56">
        <f>273.02/1.23</f>
        <v>221.96747967479675</v>
      </c>
      <c r="H219" s="55">
        <f t="shared" si="44"/>
        <v>275.75020000000001</v>
      </c>
      <c r="I219" s="56">
        <f t="shared" si="45"/>
        <v>551.50040000000001</v>
      </c>
    </row>
    <row r="220" spans="1:9" ht="9.75" customHeight="1">
      <c r="A220" s="30" t="s">
        <v>485</v>
      </c>
      <c r="B220" s="11" t="s">
        <v>16</v>
      </c>
      <c r="C220" s="12" t="s">
        <v>486</v>
      </c>
      <c r="D220" s="9" t="s">
        <v>487</v>
      </c>
      <c r="E220" s="12" t="s">
        <v>14</v>
      </c>
      <c r="F220" s="49">
        <v>1</v>
      </c>
      <c r="G220" s="56">
        <f>871.31/1.23</f>
        <v>708.3821138211382</v>
      </c>
      <c r="H220" s="55">
        <f t="shared" si="44"/>
        <v>880.0231</v>
      </c>
      <c r="I220" s="56">
        <f t="shared" si="45"/>
        <v>880.0231</v>
      </c>
    </row>
    <row r="221" spans="1:9" ht="19.5" customHeight="1">
      <c r="A221" s="30" t="s">
        <v>488</v>
      </c>
      <c r="B221" s="11" t="s">
        <v>16</v>
      </c>
      <c r="C221" s="12" t="s">
        <v>489</v>
      </c>
      <c r="D221" s="1" t="s">
        <v>490</v>
      </c>
      <c r="E221" s="12" t="s">
        <v>14</v>
      </c>
      <c r="F221" s="49">
        <v>3</v>
      </c>
      <c r="G221" s="56">
        <f>361.14/1.23</f>
        <v>293.60975609756099</v>
      </c>
      <c r="H221" s="55">
        <f t="shared" si="44"/>
        <v>364.75139999999999</v>
      </c>
      <c r="I221" s="56">
        <f t="shared" si="45"/>
        <v>1094.2541999999999</v>
      </c>
    </row>
    <row r="222" spans="1:9" ht="19.5" customHeight="1">
      <c r="A222" s="30" t="s">
        <v>491</v>
      </c>
      <c r="B222" s="11" t="s">
        <v>16</v>
      </c>
      <c r="C222" s="12" t="s">
        <v>492</v>
      </c>
      <c r="D222" s="1" t="s">
        <v>493</v>
      </c>
      <c r="E222" s="12" t="s">
        <v>14</v>
      </c>
      <c r="F222" s="49">
        <v>2</v>
      </c>
      <c r="G222" s="56">
        <f>1859.04/1.23</f>
        <v>1511.4146341463415</v>
      </c>
      <c r="H222" s="55">
        <f t="shared" si="44"/>
        <v>1877.6304</v>
      </c>
      <c r="I222" s="56">
        <f t="shared" si="45"/>
        <v>3755.2608</v>
      </c>
    </row>
    <row r="223" spans="1:9" ht="19.7" customHeight="1">
      <c r="A223" s="30" t="s">
        <v>494</v>
      </c>
      <c r="B223" s="11" t="s">
        <v>16</v>
      </c>
      <c r="C223" s="12" t="s">
        <v>495</v>
      </c>
      <c r="D223" s="1" t="s">
        <v>496</v>
      </c>
      <c r="E223" s="12" t="s">
        <v>14</v>
      </c>
      <c r="F223" s="49">
        <v>2</v>
      </c>
      <c r="G223" s="56">
        <v>445.39</v>
      </c>
      <c r="H223" s="55">
        <f t="shared" si="44"/>
        <v>553.307997</v>
      </c>
      <c r="I223" s="56">
        <f t="shared" si="45"/>
        <v>1106.615994</v>
      </c>
    </row>
    <row r="224" spans="1:9" ht="9.75" customHeight="1">
      <c r="A224" s="30">
        <v>71505</v>
      </c>
      <c r="B224" s="11" t="s">
        <v>11</v>
      </c>
      <c r="C224" s="12" t="s">
        <v>497</v>
      </c>
      <c r="D224" s="9" t="s">
        <v>498</v>
      </c>
      <c r="E224" s="12" t="s">
        <v>14</v>
      </c>
      <c r="F224" s="49">
        <v>32</v>
      </c>
      <c r="G224" s="56">
        <v>20.41</v>
      </c>
      <c r="H224" s="55">
        <f t="shared" si="44"/>
        <v>25.355342999999998</v>
      </c>
      <c r="I224" s="56">
        <f t="shared" si="45"/>
        <v>811.37097599999993</v>
      </c>
    </row>
    <row r="225" spans="1:9" ht="19.5" customHeight="1">
      <c r="A225" s="30" t="s">
        <v>499</v>
      </c>
      <c r="B225" s="11" t="s">
        <v>16</v>
      </c>
      <c r="C225" s="12" t="s">
        <v>500</v>
      </c>
      <c r="D225" s="1" t="s">
        <v>501</v>
      </c>
      <c r="E225" s="12" t="s">
        <v>14</v>
      </c>
      <c r="F225" s="49">
        <v>6</v>
      </c>
      <c r="G225" s="56">
        <f>572.29/1.23</f>
        <v>465.27642276422762</v>
      </c>
      <c r="H225" s="55">
        <f t="shared" si="44"/>
        <v>578.01289999999995</v>
      </c>
      <c r="I225" s="56">
        <f t="shared" si="45"/>
        <v>3468.0773999999997</v>
      </c>
    </row>
    <row r="226" spans="1:9" ht="19.5" customHeight="1">
      <c r="A226" s="30" t="s">
        <v>416</v>
      </c>
      <c r="B226" s="11" t="s">
        <v>16</v>
      </c>
      <c r="C226" s="12" t="s">
        <v>502</v>
      </c>
      <c r="D226" s="1" t="s">
        <v>418</v>
      </c>
      <c r="E226" s="12" t="s">
        <v>14</v>
      </c>
      <c r="F226" s="49">
        <v>1</v>
      </c>
      <c r="G226" s="56">
        <f>4387.65/1.23</f>
        <v>3567.1951219512193</v>
      </c>
      <c r="H226" s="55">
        <f t="shared" ref="H226:H236" si="46">G226*1.2423</f>
        <v>4431.5264999999999</v>
      </c>
      <c r="I226" s="56">
        <f t="shared" ref="I226:I236" si="47">F226*H226</f>
        <v>4431.5264999999999</v>
      </c>
    </row>
    <row r="227" spans="1:9" ht="9.75" customHeight="1">
      <c r="A227" s="30" t="s">
        <v>503</v>
      </c>
      <c r="B227" s="11" t="s">
        <v>16</v>
      </c>
      <c r="C227" s="12" t="s">
        <v>504</v>
      </c>
      <c r="D227" s="9" t="s">
        <v>505</v>
      </c>
      <c r="E227" s="12" t="s">
        <v>14</v>
      </c>
      <c r="F227" s="49">
        <v>12</v>
      </c>
      <c r="G227" s="56">
        <f>78.25/1.23</f>
        <v>63.617886178861788</v>
      </c>
      <c r="H227" s="55">
        <f t="shared" si="46"/>
        <v>79.032499999999999</v>
      </c>
      <c r="I227" s="56">
        <f t="shared" si="47"/>
        <v>948.39</v>
      </c>
    </row>
    <row r="228" spans="1:9" ht="19.5" customHeight="1">
      <c r="A228" s="30" t="s">
        <v>506</v>
      </c>
      <c r="B228" s="11" t="s">
        <v>16</v>
      </c>
      <c r="C228" s="12" t="s">
        <v>507</v>
      </c>
      <c r="D228" s="1" t="s">
        <v>508</v>
      </c>
      <c r="E228" s="12" t="s">
        <v>14</v>
      </c>
      <c r="F228" s="49">
        <v>4</v>
      </c>
      <c r="G228" s="56">
        <f>801.62/1.23</f>
        <v>651.72357723577238</v>
      </c>
      <c r="H228" s="55">
        <f t="shared" si="46"/>
        <v>809.63620000000003</v>
      </c>
      <c r="I228" s="56">
        <f t="shared" si="47"/>
        <v>3238.5448000000001</v>
      </c>
    </row>
    <row r="229" spans="1:9" ht="18.95" customHeight="1">
      <c r="A229" s="30" t="s">
        <v>509</v>
      </c>
      <c r="B229" s="11" t="s">
        <v>16</v>
      </c>
      <c r="C229" s="12" t="s">
        <v>510</v>
      </c>
      <c r="D229" s="9" t="s">
        <v>511</v>
      </c>
      <c r="E229" s="12" t="s">
        <v>14</v>
      </c>
      <c r="F229" s="49">
        <v>13</v>
      </c>
      <c r="G229" s="56">
        <f>548.67/1.23</f>
        <v>446.07317073170731</v>
      </c>
      <c r="H229" s="55">
        <f t="shared" si="46"/>
        <v>554.1567</v>
      </c>
      <c r="I229" s="56">
        <f t="shared" si="47"/>
        <v>7204.0370999999996</v>
      </c>
    </row>
    <row r="230" spans="1:9" ht="9.75" customHeight="1">
      <c r="A230" s="30" t="s">
        <v>512</v>
      </c>
      <c r="B230" s="11" t="s">
        <v>16</v>
      </c>
      <c r="C230" s="12" t="s">
        <v>513</v>
      </c>
      <c r="D230" s="9" t="s">
        <v>514</v>
      </c>
      <c r="E230" s="12" t="s">
        <v>14</v>
      </c>
      <c r="F230" s="49">
        <v>13</v>
      </c>
      <c r="G230" s="56">
        <f>23.5/1.23</f>
        <v>19.105691056910569</v>
      </c>
      <c r="H230" s="55">
        <f t="shared" si="46"/>
        <v>23.734999999999999</v>
      </c>
      <c r="I230" s="56">
        <f t="shared" si="47"/>
        <v>308.55500000000001</v>
      </c>
    </row>
    <row r="231" spans="1:9" ht="19.5" customHeight="1">
      <c r="A231" s="30" t="s">
        <v>515</v>
      </c>
      <c r="B231" s="11" t="s">
        <v>16</v>
      </c>
      <c r="C231" s="12" t="s">
        <v>516</v>
      </c>
      <c r="D231" s="1" t="s">
        <v>517</v>
      </c>
      <c r="E231" s="12" t="s">
        <v>14</v>
      </c>
      <c r="F231" s="49">
        <v>13</v>
      </c>
      <c r="G231" s="56">
        <f>59.76/1.23</f>
        <v>48.585365853658537</v>
      </c>
      <c r="H231" s="55">
        <f t="shared" si="46"/>
        <v>60.357599999999998</v>
      </c>
      <c r="I231" s="56">
        <f t="shared" si="47"/>
        <v>784.64879999999994</v>
      </c>
    </row>
    <row r="232" spans="1:9" ht="19.5" customHeight="1">
      <c r="A232" s="30" t="s">
        <v>518</v>
      </c>
      <c r="B232" s="11" t="s">
        <v>16</v>
      </c>
      <c r="C232" s="12" t="s">
        <v>519</v>
      </c>
      <c r="D232" s="1" t="s">
        <v>520</v>
      </c>
      <c r="E232" s="12" t="s">
        <v>14</v>
      </c>
      <c r="F232" s="49">
        <v>5</v>
      </c>
      <c r="G232" s="56">
        <f>224.09/1.23</f>
        <v>182.1869918699187</v>
      </c>
      <c r="H232" s="55">
        <f t="shared" si="46"/>
        <v>226.33089999999999</v>
      </c>
      <c r="I232" s="56">
        <f t="shared" si="47"/>
        <v>1131.6544999999999</v>
      </c>
    </row>
    <row r="233" spans="1:9" ht="9.75" customHeight="1">
      <c r="A233" s="30" t="s">
        <v>1154</v>
      </c>
      <c r="B233" s="11" t="s">
        <v>16</v>
      </c>
      <c r="C233" s="12" t="s">
        <v>521</v>
      </c>
      <c r="D233" s="9" t="s">
        <v>522</v>
      </c>
      <c r="E233" s="12" t="s">
        <v>14</v>
      </c>
      <c r="F233" s="49">
        <v>9</v>
      </c>
      <c r="G233" s="56">
        <f>639.67/1.23</f>
        <v>520.05691056910564</v>
      </c>
      <c r="H233" s="55">
        <f t="shared" si="46"/>
        <v>646.06669999999997</v>
      </c>
      <c r="I233" s="56">
        <f t="shared" si="47"/>
        <v>5814.6003000000001</v>
      </c>
    </row>
    <row r="234" spans="1:9" ht="19.5" customHeight="1">
      <c r="A234" s="30" t="s">
        <v>523</v>
      </c>
      <c r="B234" s="11" t="s">
        <v>16</v>
      </c>
      <c r="C234" s="12" t="s">
        <v>524</v>
      </c>
      <c r="D234" s="1" t="s">
        <v>525</v>
      </c>
      <c r="E234" s="12" t="s">
        <v>526</v>
      </c>
      <c r="F234" s="49">
        <v>3</v>
      </c>
      <c r="G234" s="56">
        <f>649.65/1.23</f>
        <v>528.17073170731703</v>
      </c>
      <c r="H234" s="55">
        <f t="shared" si="46"/>
        <v>656.14649999999995</v>
      </c>
      <c r="I234" s="56">
        <f t="shared" si="47"/>
        <v>1968.4395</v>
      </c>
    </row>
    <row r="235" spans="1:9" ht="9.75" customHeight="1">
      <c r="A235" s="30" t="s">
        <v>527</v>
      </c>
      <c r="B235" s="11" t="s">
        <v>16</v>
      </c>
      <c r="C235" s="12" t="s">
        <v>528</v>
      </c>
      <c r="D235" s="9" t="s">
        <v>529</v>
      </c>
      <c r="E235" s="12" t="s">
        <v>14</v>
      </c>
      <c r="F235" s="49">
        <v>4</v>
      </c>
      <c r="G235" s="56">
        <f>1648.33/1.23</f>
        <v>1340.1056910569105</v>
      </c>
      <c r="H235" s="55">
        <f t="shared" si="46"/>
        <v>1664.8132999999998</v>
      </c>
      <c r="I235" s="56">
        <f t="shared" si="47"/>
        <v>6659.2531999999992</v>
      </c>
    </row>
    <row r="236" spans="1:9" ht="9.75" customHeight="1">
      <c r="A236" s="30" t="s">
        <v>530</v>
      </c>
      <c r="B236" s="11" t="s">
        <v>16</v>
      </c>
      <c r="C236" s="12" t="s">
        <v>531</v>
      </c>
      <c r="D236" s="9" t="s">
        <v>532</v>
      </c>
      <c r="E236" s="12" t="s">
        <v>14</v>
      </c>
      <c r="F236" s="49">
        <v>11</v>
      </c>
      <c r="G236" s="56">
        <f>654.9/1.23</f>
        <v>532.43902439024384</v>
      </c>
      <c r="H236" s="55">
        <f t="shared" si="46"/>
        <v>661.44899999999996</v>
      </c>
      <c r="I236" s="56">
        <f t="shared" si="47"/>
        <v>7275.9389999999994</v>
      </c>
    </row>
    <row r="237" spans="1:9" ht="9.75" customHeight="1">
      <c r="A237" s="39"/>
      <c r="B237" s="39"/>
      <c r="C237" s="39"/>
      <c r="D237" s="13"/>
      <c r="E237" s="65"/>
      <c r="F237" s="50"/>
      <c r="G237" s="60"/>
      <c r="H237" s="61" t="s">
        <v>18</v>
      </c>
      <c r="I237" s="53">
        <f>SUM(I161:I236)</f>
        <v>283424.86140659999</v>
      </c>
    </row>
    <row r="238" spans="1:9" ht="9.75" customHeight="1">
      <c r="A238" s="30"/>
      <c r="B238" s="40"/>
      <c r="C238" s="41">
        <v>14</v>
      </c>
      <c r="D238" s="7" t="s">
        <v>533</v>
      </c>
      <c r="E238" s="66"/>
      <c r="F238" s="51"/>
      <c r="G238" s="57"/>
      <c r="H238" s="57"/>
      <c r="I238" s="57"/>
    </row>
    <row r="239" spans="1:9" ht="28.5" customHeight="1">
      <c r="A239" s="30">
        <v>44079</v>
      </c>
      <c r="B239" s="11" t="s">
        <v>11</v>
      </c>
      <c r="C239" s="12" t="s">
        <v>534</v>
      </c>
      <c r="D239" s="9" t="s">
        <v>535</v>
      </c>
      <c r="E239" s="12" t="s">
        <v>14</v>
      </c>
      <c r="F239" s="49">
        <v>102</v>
      </c>
      <c r="G239" s="56">
        <v>16.39</v>
      </c>
      <c r="H239" s="55">
        <f t="shared" ref="H239" si="48">G239*1.2423</f>
        <v>20.361297</v>
      </c>
      <c r="I239" s="56">
        <f t="shared" ref="I239" si="49">F239*H239</f>
        <v>2076.8522940000003</v>
      </c>
    </row>
    <row r="240" spans="1:9" ht="19.5" customHeight="1">
      <c r="A240" s="30">
        <v>39698</v>
      </c>
      <c r="B240" s="11" t="s">
        <v>11</v>
      </c>
      <c r="C240" s="12" t="s">
        <v>536</v>
      </c>
      <c r="D240" s="1" t="s">
        <v>537</v>
      </c>
      <c r="E240" s="12" t="s">
        <v>14</v>
      </c>
      <c r="F240" s="49">
        <v>34</v>
      </c>
      <c r="G240" s="56">
        <v>192.93</v>
      </c>
      <c r="H240" s="55">
        <f t="shared" ref="H240:H303" si="50">G240*1.2423</f>
        <v>239.676939</v>
      </c>
      <c r="I240" s="56">
        <f t="shared" ref="I240:I303" si="51">F240*H240</f>
        <v>8149.015926</v>
      </c>
    </row>
    <row r="241" spans="1:9" ht="19.5" customHeight="1">
      <c r="A241" s="30">
        <v>58691</v>
      </c>
      <c r="B241" s="11" t="s">
        <v>11</v>
      </c>
      <c r="C241" s="12" t="s">
        <v>538</v>
      </c>
      <c r="D241" s="1" t="s">
        <v>539</v>
      </c>
      <c r="E241" s="12" t="s">
        <v>14</v>
      </c>
      <c r="F241" s="49">
        <v>121</v>
      </c>
      <c r="G241" s="56">
        <v>123.61</v>
      </c>
      <c r="H241" s="55">
        <f t="shared" si="50"/>
        <v>153.56070299999999</v>
      </c>
      <c r="I241" s="56">
        <f t="shared" si="51"/>
        <v>18580.845062999997</v>
      </c>
    </row>
    <row r="242" spans="1:9" ht="19.5" customHeight="1">
      <c r="A242" s="30">
        <v>57231</v>
      </c>
      <c r="B242" s="11" t="s">
        <v>11</v>
      </c>
      <c r="C242" s="12" t="s">
        <v>540</v>
      </c>
      <c r="D242" s="1" t="s">
        <v>541</v>
      </c>
      <c r="E242" s="12" t="s">
        <v>14</v>
      </c>
      <c r="F242" s="49">
        <v>1</v>
      </c>
      <c r="G242" s="56">
        <v>3805.5</v>
      </c>
      <c r="H242" s="55">
        <f t="shared" si="50"/>
        <v>4727.5726500000001</v>
      </c>
      <c r="I242" s="56">
        <f t="shared" si="51"/>
        <v>4727.5726500000001</v>
      </c>
    </row>
    <row r="243" spans="1:9" ht="19.5" customHeight="1">
      <c r="A243" s="30">
        <v>46640</v>
      </c>
      <c r="B243" s="11" t="s">
        <v>11</v>
      </c>
      <c r="C243" s="12" t="s">
        <v>542</v>
      </c>
      <c r="D243" s="1" t="s">
        <v>543</v>
      </c>
      <c r="E243" s="12" t="s">
        <v>14</v>
      </c>
      <c r="F243" s="49">
        <v>36</v>
      </c>
      <c r="G243" s="56">
        <v>274.52</v>
      </c>
      <c r="H243" s="55">
        <f t="shared" si="50"/>
        <v>341.03619599999996</v>
      </c>
      <c r="I243" s="56">
        <f t="shared" si="51"/>
        <v>12277.303055999999</v>
      </c>
    </row>
    <row r="244" spans="1:9" ht="19.5" customHeight="1">
      <c r="A244" s="30">
        <v>55407</v>
      </c>
      <c r="B244" s="11" t="s">
        <v>11</v>
      </c>
      <c r="C244" s="12" t="s">
        <v>544</v>
      </c>
      <c r="D244" s="1" t="s">
        <v>545</v>
      </c>
      <c r="E244" s="12" t="s">
        <v>15</v>
      </c>
      <c r="F244" s="49">
        <v>25</v>
      </c>
      <c r="G244" s="56">
        <v>45.54</v>
      </c>
      <c r="H244" s="55">
        <f t="shared" si="50"/>
        <v>56.574341999999994</v>
      </c>
      <c r="I244" s="56">
        <f t="shared" si="51"/>
        <v>1414.3585499999999</v>
      </c>
    </row>
    <row r="245" spans="1:9" ht="19.5" customHeight="1">
      <c r="A245" s="30">
        <v>56138</v>
      </c>
      <c r="B245" s="11" t="s">
        <v>11</v>
      </c>
      <c r="C245" s="12" t="s">
        <v>546</v>
      </c>
      <c r="D245" s="1" t="s">
        <v>547</v>
      </c>
      <c r="E245" s="12" t="s">
        <v>15</v>
      </c>
      <c r="F245" s="49">
        <v>10</v>
      </c>
      <c r="G245" s="56">
        <v>61.02</v>
      </c>
      <c r="H245" s="55">
        <f t="shared" si="50"/>
        <v>75.805146000000008</v>
      </c>
      <c r="I245" s="56">
        <f t="shared" si="51"/>
        <v>758.05146000000013</v>
      </c>
    </row>
    <row r="246" spans="1:9" ht="19.5" customHeight="1">
      <c r="A246" s="30">
        <v>56503</v>
      </c>
      <c r="B246" s="11" t="s">
        <v>11</v>
      </c>
      <c r="C246" s="12" t="s">
        <v>548</v>
      </c>
      <c r="D246" s="1" t="s">
        <v>549</v>
      </c>
      <c r="E246" s="12" t="s">
        <v>15</v>
      </c>
      <c r="F246" s="49">
        <v>174.5</v>
      </c>
      <c r="G246" s="56">
        <v>77.12</v>
      </c>
      <c r="H246" s="55">
        <f t="shared" si="50"/>
        <v>95.806176000000008</v>
      </c>
      <c r="I246" s="56">
        <f t="shared" si="51"/>
        <v>16718.177712000001</v>
      </c>
    </row>
    <row r="247" spans="1:9" ht="19.5" customHeight="1">
      <c r="A247" s="30">
        <v>44452</v>
      </c>
      <c r="B247" s="11" t="s">
        <v>11</v>
      </c>
      <c r="C247" s="12" t="s">
        <v>550</v>
      </c>
      <c r="D247" s="1" t="s">
        <v>551</v>
      </c>
      <c r="E247" s="12" t="s">
        <v>15</v>
      </c>
      <c r="F247" s="49">
        <v>51.65</v>
      </c>
      <c r="G247" s="56">
        <v>100.11</v>
      </c>
      <c r="H247" s="55">
        <f t="shared" si="50"/>
        <v>124.366653</v>
      </c>
      <c r="I247" s="56">
        <f t="shared" si="51"/>
        <v>6423.5376274499995</v>
      </c>
    </row>
    <row r="248" spans="1:9" ht="19.5" customHeight="1">
      <c r="A248" s="30">
        <v>45182</v>
      </c>
      <c r="B248" s="11" t="s">
        <v>11</v>
      </c>
      <c r="C248" s="12" t="s">
        <v>552</v>
      </c>
      <c r="D248" s="1" t="s">
        <v>553</v>
      </c>
      <c r="E248" s="12" t="s">
        <v>15</v>
      </c>
      <c r="F248" s="49">
        <v>75.2</v>
      </c>
      <c r="G248" s="56">
        <v>123.48</v>
      </c>
      <c r="H248" s="55">
        <f t="shared" si="50"/>
        <v>153.399204</v>
      </c>
      <c r="I248" s="56">
        <f t="shared" si="51"/>
        <v>11535.6201408</v>
      </c>
    </row>
    <row r="249" spans="1:9" ht="9.75" customHeight="1">
      <c r="A249" s="30">
        <v>40070</v>
      </c>
      <c r="B249" s="11" t="s">
        <v>11</v>
      </c>
      <c r="C249" s="12" t="s">
        <v>554</v>
      </c>
      <c r="D249" s="9" t="s">
        <v>555</v>
      </c>
      <c r="E249" s="12" t="s">
        <v>14</v>
      </c>
      <c r="F249" s="49">
        <v>4</v>
      </c>
      <c r="G249" s="56">
        <v>49.31</v>
      </c>
      <c r="H249" s="55">
        <f t="shared" si="50"/>
        <v>61.257812999999999</v>
      </c>
      <c r="I249" s="56">
        <f t="shared" si="51"/>
        <v>245.03125199999999</v>
      </c>
    </row>
    <row r="250" spans="1:9" ht="9.75" customHeight="1">
      <c r="A250" s="30">
        <v>41531</v>
      </c>
      <c r="B250" s="11" t="s">
        <v>11</v>
      </c>
      <c r="C250" s="12" t="s">
        <v>556</v>
      </c>
      <c r="D250" s="9" t="s">
        <v>557</v>
      </c>
      <c r="E250" s="12" t="s">
        <v>15</v>
      </c>
      <c r="F250" s="49">
        <v>108.6</v>
      </c>
      <c r="G250" s="56">
        <v>67.45</v>
      </c>
      <c r="H250" s="55">
        <f t="shared" si="50"/>
        <v>83.793135000000007</v>
      </c>
      <c r="I250" s="56">
        <f t="shared" si="51"/>
        <v>9099.9344610000007</v>
      </c>
    </row>
    <row r="251" spans="1:9" ht="47.45" customHeight="1">
      <c r="A251" s="30">
        <v>49572</v>
      </c>
      <c r="B251" s="11" t="s">
        <v>11</v>
      </c>
      <c r="C251" s="12" t="s">
        <v>558</v>
      </c>
      <c r="D251" s="9" t="s">
        <v>559</v>
      </c>
      <c r="E251" s="12" t="s">
        <v>14</v>
      </c>
      <c r="F251" s="49">
        <v>12</v>
      </c>
      <c r="G251" s="56">
        <v>3479.2</v>
      </c>
      <c r="H251" s="55">
        <f t="shared" si="50"/>
        <v>4322.2101599999996</v>
      </c>
      <c r="I251" s="56">
        <f t="shared" si="51"/>
        <v>51866.521919999999</v>
      </c>
    </row>
    <row r="252" spans="1:9" ht="19.5" customHeight="1">
      <c r="A252" s="30" t="s">
        <v>560</v>
      </c>
      <c r="B252" s="11" t="s">
        <v>11</v>
      </c>
      <c r="C252" s="12" t="s">
        <v>561</v>
      </c>
      <c r="D252" s="1" t="s">
        <v>562</v>
      </c>
      <c r="E252" s="12" t="s">
        <v>14</v>
      </c>
      <c r="F252" s="49">
        <v>43</v>
      </c>
      <c r="G252" s="56">
        <v>27.51</v>
      </c>
      <c r="H252" s="55">
        <f t="shared" si="50"/>
        <v>34.175673000000003</v>
      </c>
      <c r="I252" s="56">
        <f t="shared" si="51"/>
        <v>1469.5539390000001</v>
      </c>
    </row>
    <row r="253" spans="1:9" ht="9.75" customHeight="1">
      <c r="A253" s="30" t="s">
        <v>563</v>
      </c>
      <c r="B253" s="11" t="s">
        <v>11</v>
      </c>
      <c r="C253" s="12" t="s">
        <v>564</v>
      </c>
      <c r="D253" s="9" t="s">
        <v>565</v>
      </c>
      <c r="E253" s="12" t="s">
        <v>14</v>
      </c>
      <c r="F253" s="49">
        <v>4</v>
      </c>
      <c r="G253" s="56">
        <v>15.07</v>
      </c>
      <c r="H253" s="55">
        <f t="shared" si="50"/>
        <v>18.721461000000001</v>
      </c>
      <c r="I253" s="56">
        <f t="shared" si="51"/>
        <v>74.885844000000006</v>
      </c>
    </row>
    <row r="254" spans="1:9" ht="9.75" customHeight="1">
      <c r="A254" s="30" t="s">
        <v>566</v>
      </c>
      <c r="B254" s="11" t="s">
        <v>11</v>
      </c>
      <c r="C254" s="12" t="s">
        <v>567</v>
      </c>
      <c r="D254" s="9" t="s">
        <v>568</v>
      </c>
      <c r="E254" s="12" t="s">
        <v>14</v>
      </c>
      <c r="F254" s="49">
        <v>19</v>
      </c>
      <c r="G254" s="56">
        <v>75.97</v>
      </c>
      <c r="H254" s="55">
        <f t="shared" si="50"/>
        <v>94.377530999999991</v>
      </c>
      <c r="I254" s="56">
        <f t="shared" si="51"/>
        <v>1793.1730889999999</v>
      </c>
    </row>
    <row r="255" spans="1:9" ht="19.5" customHeight="1">
      <c r="A255" s="30" t="s">
        <v>569</v>
      </c>
      <c r="B255" s="11" t="s">
        <v>11</v>
      </c>
      <c r="C255" s="12" t="s">
        <v>570</v>
      </c>
      <c r="D255" s="1" t="s">
        <v>571</v>
      </c>
      <c r="E255" s="12" t="s">
        <v>14</v>
      </c>
      <c r="F255" s="49">
        <v>1</v>
      </c>
      <c r="G255" s="56">
        <v>584.78</v>
      </c>
      <c r="H255" s="55">
        <f t="shared" si="50"/>
        <v>726.47219399999994</v>
      </c>
      <c r="I255" s="56">
        <f t="shared" si="51"/>
        <v>726.47219399999994</v>
      </c>
    </row>
    <row r="256" spans="1:9" ht="9.75" customHeight="1">
      <c r="A256" s="30" t="s">
        <v>572</v>
      </c>
      <c r="B256" s="11" t="s">
        <v>11</v>
      </c>
      <c r="C256" s="12" t="s">
        <v>573</v>
      </c>
      <c r="D256" s="9" t="s">
        <v>574</v>
      </c>
      <c r="E256" s="12" t="s">
        <v>14</v>
      </c>
      <c r="F256" s="49">
        <v>3</v>
      </c>
      <c r="G256" s="56">
        <v>289.85000000000002</v>
      </c>
      <c r="H256" s="55">
        <f t="shared" si="50"/>
        <v>360.08065500000004</v>
      </c>
      <c r="I256" s="56">
        <f t="shared" si="51"/>
        <v>1080.2419650000002</v>
      </c>
    </row>
    <row r="257" spans="1:9" ht="9.75" customHeight="1">
      <c r="A257" s="30" t="s">
        <v>575</v>
      </c>
      <c r="B257" s="11" t="s">
        <v>11</v>
      </c>
      <c r="C257" s="12" t="s">
        <v>576</v>
      </c>
      <c r="D257" s="9" t="s">
        <v>577</v>
      </c>
      <c r="E257" s="12" t="s">
        <v>14</v>
      </c>
      <c r="F257" s="49">
        <v>2</v>
      </c>
      <c r="G257" s="56">
        <v>440.42</v>
      </c>
      <c r="H257" s="55">
        <f t="shared" si="50"/>
        <v>547.13376600000004</v>
      </c>
      <c r="I257" s="56">
        <f t="shared" si="51"/>
        <v>1094.2675320000001</v>
      </c>
    </row>
    <row r="258" spans="1:9" ht="18.95" customHeight="1">
      <c r="A258" s="30" t="s">
        <v>578</v>
      </c>
      <c r="B258" s="11" t="s">
        <v>11</v>
      </c>
      <c r="C258" s="12" t="s">
        <v>579</v>
      </c>
      <c r="D258" s="9" t="s">
        <v>580</v>
      </c>
      <c r="E258" s="12" t="s">
        <v>14</v>
      </c>
      <c r="F258" s="49">
        <v>6</v>
      </c>
      <c r="G258" s="56">
        <v>16.420000000000002</v>
      </c>
      <c r="H258" s="55">
        <f t="shared" si="50"/>
        <v>20.398566000000002</v>
      </c>
      <c r="I258" s="56">
        <f t="shared" si="51"/>
        <v>122.39139600000001</v>
      </c>
    </row>
    <row r="259" spans="1:9" ht="10.35" customHeight="1">
      <c r="A259" s="30" t="s">
        <v>581</v>
      </c>
      <c r="B259" s="11" t="s">
        <v>11</v>
      </c>
      <c r="C259" s="12" t="s">
        <v>582</v>
      </c>
      <c r="D259" s="9" t="s">
        <v>583</v>
      </c>
      <c r="E259" s="12" t="s">
        <v>14</v>
      </c>
      <c r="F259" s="49">
        <v>19</v>
      </c>
      <c r="G259" s="56">
        <v>15.59</v>
      </c>
      <c r="H259" s="55">
        <f t="shared" si="50"/>
        <v>19.367456999999998</v>
      </c>
      <c r="I259" s="56">
        <f t="shared" si="51"/>
        <v>367.98168299999998</v>
      </c>
    </row>
    <row r="260" spans="1:9" ht="11.25" customHeight="1">
      <c r="A260" s="30" t="s">
        <v>584</v>
      </c>
      <c r="B260" s="11" t="s">
        <v>11</v>
      </c>
      <c r="C260" s="12" t="s">
        <v>585</v>
      </c>
      <c r="D260" s="9" t="s">
        <v>586</v>
      </c>
      <c r="E260" s="12" t="s">
        <v>15</v>
      </c>
      <c r="F260" s="49">
        <v>691.35</v>
      </c>
      <c r="G260" s="56">
        <v>3.16</v>
      </c>
      <c r="H260" s="55">
        <f t="shared" si="50"/>
        <v>3.9256679999999999</v>
      </c>
      <c r="I260" s="56">
        <f t="shared" si="51"/>
        <v>2714.0105718</v>
      </c>
    </row>
    <row r="261" spans="1:9" ht="19.5" customHeight="1">
      <c r="A261" s="30" t="s">
        <v>587</v>
      </c>
      <c r="B261" s="11" t="s">
        <v>16</v>
      </c>
      <c r="C261" s="12" t="s">
        <v>588</v>
      </c>
      <c r="D261" s="1" t="s">
        <v>589</v>
      </c>
      <c r="E261" s="12" t="s">
        <v>14</v>
      </c>
      <c r="F261" s="49">
        <v>32</v>
      </c>
      <c r="G261" s="56">
        <f>208.24/1.23</f>
        <v>169.30081300813009</v>
      </c>
      <c r="H261" s="55">
        <f t="shared" si="50"/>
        <v>210.32240000000002</v>
      </c>
      <c r="I261" s="56">
        <f t="shared" si="51"/>
        <v>6730.3168000000005</v>
      </c>
    </row>
    <row r="262" spans="1:9" ht="9.75" customHeight="1">
      <c r="A262" s="30" t="s">
        <v>590</v>
      </c>
      <c r="B262" s="11" t="s">
        <v>16</v>
      </c>
      <c r="C262" s="12" t="s">
        <v>591</v>
      </c>
      <c r="D262" s="9" t="s">
        <v>592</v>
      </c>
      <c r="E262" s="12" t="s">
        <v>14</v>
      </c>
      <c r="F262" s="49">
        <v>1</v>
      </c>
      <c r="G262" s="56">
        <f>2567.75/1.23</f>
        <v>2087.6016260162601</v>
      </c>
      <c r="H262" s="55">
        <f t="shared" si="50"/>
        <v>2593.4274999999998</v>
      </c>
      <c r="I262" s="56">
        <f t="shared" si="51"/>
        <v>2593.4274999999998</v>
      </c>
    </row>
    <row r="263" spans="1:9" ht="9.75" customHeight="1">
      <c r="A263" s="30" t="s">
        <v>593</v>
      </c>
      <c r="B263" s="11" t="s">
        <v>16</v>
      </c>
      <c r="C263" s="12" t="s">
        <v>594</v>
      </c>
      <c r="D263" s="9" t="s">
        <v>595</v>
      </c>
      <c r="E263" s="12" t="s">
        <v>15</v>
      </c>
      <c r="F263" s="49">
        <v>80</v>
      </c>
      <c r="G263" s="56">
        <f>182.29/1.23</f>
        <v>148.20325203252031</v>
      </c>
      <c r="H263" s="55">
        <f t="shared" si="50"/>
        <v>184.11289999999997</v>
      </c>
      <c r="I263" s="56">
        <f t="shared" si="51"/>
        <v>14729.031999999997</v>
      </c>
    </row>
    <row r="264" spans="1:9" ht="9.75" customHeight="1">
      <c r="A264" s="30" t="s">
        <v>596</v>
      </c>
      <c r="B264" s="11" t="s">
        <v>16</v>
      </c>
      <c r="C264" s="12" t="s">
        <v>597</v>
      </c>
      <c r="D264" s="9" t="s">
        <v>598</v>
      </c>
      <c r="E264" s="12" t="s">
        <v>15</v>
      </c>
      <c r="F264" s="49">
        <v>60</v>
      </c>
      <c r="G264" s="56">
        <f>262.34/1.23</f>
        <v>213.28455284552842</v>
      </c>
      <c r="H264" s="55">
        <f t="shared" si="50"/>
        <v>264.96339999999998</v>
      </c>
      <c r="I264" s="56">
        <f t="shared" si="51"/>
        <v>15897.803999999998</v>
      </c>
    </row>
    <row r="265" spans="1:9" ht="19.5" customHeight="1">
      <c r="A265" s="30" t="s">
        <v>599</v>
      </c>
      <c r="B265" s="11" t="s">
        <v>16</v>
      </c>
      <c r="C265" s="12" t="s">
        <v>600</v>
      </c>
      <c r="D265" s="1" t="s">
        <v>601</v>
      </c>
      <c r="E265" s="12" t="s">
        <v>15</v>
      </c>
      <c r="F265" s="49">
        <v>4</v>
      </c>
      <c r="G265" s="56">
        <f>39.53/1.23</f>
        <v>32.138211382113823</v>
      </c>
      <c r="H265" s="55">
        <f t="shared" si="50"/>
        <v>39.9253</v>
      </c>
      <c r="I265" s="56">
        <f t="shared" si="51"/>
        <v>159.7012</v>
      </c>
    </row>
    <row r="266" spans="1:9" ht="19.5" customHeight="1">
      <c r="A266" s="30" t="s">
        <v>602</v>
      </c>
      <c r="B266" s="11" t="s">
        <v>16</v>
      </c>
      <c r="C266" s="12" t="s">
        <v>603</v>
      </c>
      <c r="D266" s="1" t="s">
        <v>604</v>
      </c>
      <c r="E266" s="12" t="s">
        <v>15</v>
      </c>
      <c r="F266" s="49">
        <v>4.8</v>
      </c>
      <c r="G266" s="56">
        <f>49.28/1.23</f>
        <v>40.065040650406509</v>
      </c>
      <c r="H266" s="55">
        <f t="shared" si="50"/>
        <v>49.772800000000004</v>
      </c>
      <c r="I266" s="56">
        <f t="shared" si="51"/>
        <v>238.90944000000002</v>
      </c>
    </row>
    <row r="267" spans="1:9" ht="19.5" customHeight="1">
      <c r="A267" s="30" t="s">
        <v>605</v>
      </c>
      <c r="B267" s="11" t="s">
        <v>16</v>
      </c>
      <c r="C267" s="12" t="s">
        <v>606</v>
      </c>
      <c r="D267" s="1" t="s">
        <v>607</v>
      </c>
      <c r="E267" s="12" t="s">
        <v>15</v>
      </c>
      <c r="F267" s="49">
        <v>328.2</v>
      </c>
      <c r="G267" s="56">
        <f>56.33/1.23</f>
        <v>45.796747967479675</v>
      </c>
      <c r="H267" s="55">
        <f t="shared" si="50"/>
        <v>56.893299999999996</v>
      </c>
      <c r="I267" s="56">
        <f t="shared" si="51"/>
        <v>18672.38106</v>
      </c>
    </row>
    <row r="268" spans="1:9" ht="19.5" customHeight="1">
      <c r="A268" s="30" t="s">
        <v>608</v>
      </c>
      <c r="B268" s="11" t="s">
        <v>16</v>
      </c>
      <c r="C268" s="12" t="s">
        <v>609</v>
      </c>
      <c r="D268" s="1" t="s">
        <v>610</v>
      </c>
      <c r="E268" s="12" t="s">
        <v>15</v>
      </c>
      <c r="F268" s="49">
        <v>16.899999999999999</v>
      </c>
      <c r="G268" s="56">
        <f>67.33/1.23</f>
        <v>54.739837398373986</v>
      </c>
      <c r="H268" s="55">
        <f t="shared" si="50"/>
        <v>68.003299999999996</v>
      </c>
      <c r="I268" s="56">
        <f t="shared" si="51"/>
        <v>1149.2557699999998</v>
      </c>
    </row>
    <row r="269" spans="1:9" ht="19.5" customHeight="1">
      <c r="A269" s="30" t="s">
        <v>611</v>
      </c>
      <c r="B269" s="11" t="s">
        <v>16</v>
      </c>
      <c r="C269" s="12" t="s">
        <v>612</v>
      </c>
      <c r="D269" s="1" t="s">
        <v>613</v>
      </c>
      <c r="E269" s="12" t="s">
        <v>15</v>
      </c>
      <c r="F269" s="49">
        <v>66</v>
      </c>
      <c r="G269" s="56">
        <f>86.98/1.23</f>
        <v>70.715447154471548</v>
      </c>
      <c r="H269" s="55">
        <f t="shared" si="50"/>
        <v>87.849800000000002</v>
      </c>
      <c r="I269" s="56">
        <f t="shared" si="51"/>
        <v>5798.0868</v>
      </c>
    </row>
    <row r="270" spans="1:9" ht="19.5" customHeight="1">
      <c r="A270" s="30" t="s">
        <v>614</v>
      </c>
      <c r="B270" s="11" t="s">
        <v>16</v>
      </c>
      <c r="C270" s="12" t="s">
        <v>615</v>
      </c>
      <c r="D270" s="1" t="s">
        <v>616</v>
      </c>
      <c r="E270" s="12" t="s">
        <v>15</v>
      </c>
      <c r="F270" s="49">
        <v>8.1999999999999993</v>
      </c>
      <c r="G270" s="56">
        <f>94.59/1.23</f>
        <v>76.902439024390247</v>
      </c>
      <c r="H270" s="55">
        <f t="shared" si="50"/>
        <v>95.535899999999998</v>
      </c>
      <c r="I270" s="56">
        <f t="shared" si="51"/>
        <v>783.39437999999996</v>
      </c>
    </row>
    <row r="271" spans="1:9" ht="19.5" customHeight="1">
      <c r="A271" s="30" t="s">
        <v>617</v>
      </c>
      <c r="B271" s="11" t="s">
        <v>16</v>
      </c>
      <c r="C271" s="12" t="s">
        <v>618</v>
      </c>
      <c r="D271" s="1" t="s">
        <v>619</v>
      </c>
      <c r="E271" s="12" t="s">
        <v>15</v>
      </c>
      <c r="F271" s="49">
        <v>37.799999999999997</v>
      </c>
      <c r="G271" s="56">
        <f>134.6/1.23</f>
        <v>109.43089430894308</v>
      </c>
      <c r="H271" s="55">
        <f t="shared" si="50"/>
        <v>135.946</v>
      </c>
      <c r="I271" s="56">
        <f t="shared" si="51"/>
        <v>5138.7587999999996</v>
      </c>
    </row>
    <row r="272" spans="1:9" ht="19.5" customHeight="1">
      <c r="A272" s="30" t="s">
        <v>620</v>
      </c>
      <c r="B272" s="11" t="s">
        <v>16</v>
      </c>
      <c r="C272" s="12" t="s">
        <v>621</v>
      </c>
      <c r="D272" s="1" t="s">
        <v>622</v>
      </c>
      <c r="E272" s="12" t="s">
        <v>15</v>
      </c>
      <c r="F272" s="49">
        <v>517.35</v>
      </c>
      <c r="G272" s="56">
        <f>27.98/1.23</f>
        <v>22.747967479674799</v>
      </c>
      <c r="H272" s="55">
        <f t="shared" si="50"/>
        <v>28.259800000000002</v>
      </c>
      <c r="I272" s="56">
        <f t="shared" si="51"/>
        <v>14620.207530000001</v>
      </c>
    </row>
    <row r="273" spans="1:9" ht="19.5" customHeight="1">
      <c r="A273" s="30" t="s">
        <v>623</v>
      </c>
      <c r="B273" s="11" t="s">
        <v>16</v>
      </c>
      <c r="C273" s="12" t="s">
        <v>624</v>
      </c>
      <c r="D273" s="1" t="s">
        <v>625</v>
      </c>
      <c r="E273" s="12" t="s">
        <v>15</v>
      </c>
      <c r="F273" s="49">
        <v>247.7</v>
      </c>
      <c r="G273" s="56">
        <f>34.36/1.23</f>
        <v>27.934959349593495</v>
      </c>
      <c r="H273" s="55">
        <f t="shared" si="50"/>
        <v>34.703599999999994</v>
      </c>
      <c r="I273" s="56">
        <f t="shared" si="51"/>
        <v>8596.0817199999983</v>
      </c>
    </row>
    <row r="274" spans="1:9" ht="19.5" customHeight="1">
      <c r="A274" s="30" t="s">
        <v>626</v>
      </c>
      <c r="B274" s="11" t="s">
        <v>16</v>
      </c>
      <c r="C274" s="12" t="s">
        <v>627</v>
      </c>
      <c r="D274" s="1" t="s">
        <v>628</v>
      </c>
      <c r="E274" s="12" t="s">
        <v>14</v>
      </c>
      <c r="F274" s="49">
        <v>1</v>
      </c>
      <c r="G274" s="56">
        <f>937.94/1.23</f>
        <v>762.55284552845535</v>
      </c>
      <c r="H274" s="55">
        <f t="shared" si="50"/>
        <v>947.31940000000009</v>
      </c>
      <c r="I274" s="56">
        <f t="shared" si="51"/>
        <v>947.31940000000009</v>
      </c>
    </row>
    <row r="275" spans="1:9" ht="19.5" customHeight="1">
      <c r="A275" s="30" t="s">
        <v>629</v>
      </c>
      <c r="B275" s="11" t="s">
        <v>16</v>
      </c>
      <c r="C275" s="12" t="s">
        <v>630</v>
      </c>
      <c r="D275" s="1" t="s">
        <v>631</v>
      </c>
      <c r="E275" s="12" t="s">
        <v>14</v>
      </c>
      <c r="F275" s="49">
        <v>12</v>
      </c>
      <c r="G275" s="56">
        <f>335.83/1.23</f>
        <v>273.03252032520322</v>
      </c>
      <c r="H275" s="55">
        <f t="shared" si="50"/>
        <v>339.18829999999997</v>
      </c>
      <c r="I275" s="56">
        <f t="shared" si="51"/>
        <v>4070.2595999999994</v>
      </c>
    </row>
    <row r="276" spans="1:9" ht="18.95" customHeight="1">
      <c r="A276" s="30" t="s">
        <v>632</v>
      </c>
      <c r="B276" s="11" t="s">
        <v>16</v>
      </c>
      <c r="C276" s="12" t="s">
        <v>633</v>
      </c>
      <c r="D276" s="9" t="s">
        <v>634</v>
      </c>
      <c r="E276" s="12" t="s">
        <v>14</v>
      </c>
      <c r="F276" s="49">
        <v>69</v>
      </c>
      <c r="G276" s="56">
        <f>25.2/1.23</f>
        <v>20.487804878048781</v>
      </c>
      <c r="H276" s="55">
        <f t="shared" si="50"/>
        <v>25.451999999999998</v>
      </c>
      <c r="I276" s="56">
        <f t="shared" si="51"/>
        <v>1756.1879999999999</v>
      </c>
    </row>
    <row r="277" spans="1:9" ht="18.95" customHeight="1">
      <c r="A277" s="30" t="s">
        <v>635</v>
      </c>
      <c r="B277" s="11" t="s">
        <v>16</v>
      </c>
      <c r="C277" s="12" t="s">
        <v>636</v>
      </c>
      <c r="D277" s="9" t="s">
        <v>637</v>
      </c>
      <c r="E277" s="12" t="s">
        <v>14</v>
      </c>
      <c r="F277" s="49">
        <v>23</v>
      </c>
      <c r="G277" s="56">
        <f>82.49/1.23</f>
        <v>67.065040650406502</v>
      </c>
      <c r="H277" s="55">
        <f t="shared" si="50"/>
        <v>83.314899999999994</v>
      </c>
      <c r="I277" s="56">
        <f t="shared" si="51"/>
        <v>1916.2426999999998</v>
      </c>
    </row>
    <row r="278" spans="1:9" ht="19.5" customHeight="1">
      <c r="A278" s="30" t="s">
        <v>638</v>
      </c>
      <c r="B278" s="11" t="s">
        <v>16</v>
      </c>
      <c r="C278" s="12" t="s">
        <v>639</v>
      </c>
      <c r="D278" s="1" t="s">
        <v>640</v>
      </c>
      <c r="E278" s="12" t="s">
        <v>15</v>
      </c>
      <c r="F278" s="49">
        <v>29.8</v>
      </c>
      <c r="G278" s="56">
        <f>59.81/1.23</f>
        <v>48.626016260162601</v>
      </c>
      <c r="H278" s="55">
        <f t="shared" si="50"/>
        <v>60.408099999999997</v>
      </c>
      <c r="I278" s="56">
        <f t="shared" si="51"/>
        <v>1800.16138</v>
      </c>
    </row>
    <row r="279" spans="1:9" ht="19.5" customHeight="1">
      <c r="A279" s="30" t="s">
        <v>641</v>
      </c>
      <c r="B279" s="11" t="s">
        <v>16</v>
      </c>
      <c r="C279" s="12" t="s">
        <v>642</v>
      </c>
      <c r="D279" s="1" t="s">
        <v>643</v>
      </c>
      <c r="E279" s="12" t="s">
        <v>14</v>
      </c>
      <c r="F279" s="49">
        <v>1</v>
      </c>
      <c r="G279" s="56">
        <f>323.15/1.23</f>
        <v>262.72357723577232</v>
      </c>
      <c r="H279" s="55">
        <f t="shared" si="50"/>
        <v>326.38149999999996</v>
      </c>
      <c r="I279" s="56">
        <f t="shared" si="51"/>
        <v>326.38149999999996</v>
      </c>
    </row>
    <row r="280" spans="1:9" ht="19.5" customHeight="1">
      <c r="A280" s="30" t="s">
        <v>644</v>
      </c>
      <c r="B280" s="11" t="s">
        <v>16</v>
      </c>
      <c r="C280" s="12" t="s">
        <v>645</v>
      </c>
      <c r="D280" s="1" t="s">
        <v>646</v>
      </c>
      <c r="E280" s="12" t="s">
        <v>14</v>
      </c>
      <c r="F280" s="49">
        <v>2</v>
      </c>
      <c r="G280" s="56">
        <f>447.66/1.23</f>
        <v>363.95121951219517</v>
      </c>
      <c r="H280" s="55">
        <f t="shared" si="50"/>
        <v>452.13660000000004</v>
      </c>
      <c r="I280" s="56">
        <f t="shared" si="51"/>
        <v>904.27320000000009</v>
      </c>
    </row>
    <row r="281" spans="1:9" ht="19.5" customHeight="1">
      <c r="A281" s="30" t="s">
        <v>647</v>
      </c>
      <c r="B281" s="11" t="s">
        <v>16</v>
      </c>
      <c r="C281" s="12" t="s">
        <v>648</v>
      </c>
      <c r="D281" s="1" t="s">
        <v>649</v>
      </c>
      <c r="E281" s="12" t="s">
        <v>14</v>
      </c>
      <c r="F281" s="49">
        <v>3</v>
      </c>
      <c r="G281" s="56">
        <f>636.74/1.23</f>
        <v>517.67479674796755</v>
      </c>
      <c r="H281" s="55">
        <f t="shared" si="50"/>
        <v>643.1074000000001</v>
      </c>
      <c r="I281" s="56">
        <f t="shared" si="51"/>
        <v>1929.3222000000003</v>
      </c>
    </row>
    <row r="282" spans="1:9" ht="19.5" customHeight="1">
      <c r="A282" s="30" t="s">
        <v>650</v>
      </c>
      <c r="B282" s="11" t="s">
        <v>16</v>
      </c>
      <c r="C282" s="12" t="s">
        <v>651</v>
      </c>
      <c r="D282" s="1" t="s">
        <v>652</v>
      </c>
      <c r="E282" s="12" t="s">
        <v>14</v>
      </c>
      <c r="F282" s="49">
        <v>6</v>
      </c>
      <c r="G282" s="56">
        <f>131.42/1.23</f>
        <v>106.84552845528455</v>
      </c>
      <c r="H282" s="55">
        <f t="shared" si="50"/>
        <v>132.73419999999999</v>
      </c>
      <c r="I282" s="56">
        <f t="shared" si="51"/>
        <v>796.40519999999992</v>
      </c>
    </row>
    <row r="283" spans="1:9" ht="19.5" customHeight="1">
      <c r="A283" s="30" t="s">
        <v>653</v>
      </c>
      <c r="B283" s="11" t="s">
        <v>16</v>
      </c>
      <c r="C283" s="12" t="s">
        <v>654</v>
      </c>
      <c r="D283" s="1" t="s">
        <v>655</v>
      </c>
      <c r="E283" s="12" t="s">
        <v>14</v>
      </c>
      <c r="F283" s="49">
        <v>8</v>
      </c>
      <c r="G283" s="56">
        <f>167.32/1.23</f>
        <v>136.03252032520325</v>
      </c>
      <c r="H283" s="55">
        <f t="shared" si="50"/>
        <v>168.9932</v>
      </c>
      <c r="I283" s="56">
        <f t="shared" si="51"/>
        <v>1351.9456</v>
      </c>
    </row>
    <row r="284" spans="1:9" ht="19.5" customHeight="1">
      <c r="A284" s="30" t="s">
        <v>656</v>
      </c>
      <c r="B284" s="11" t="s">
        <v>16</v>
      </c>
      <c r="C284" s="12" t="s">
        <v>657</v>
      </c>
      <c r="D284" s="1" t="s">
        <v>658</v>
      </c>
      <c r="E284" s="12" t="s">
        <v>14</v>
      </c>
      <c r="F284" s="49">
        <v>1</v>
      </c>
      <c r="G284" s="56">
        <f>893.33/1.23</f>
        <v>726.28455284552854</v>
      </c>
      <c r="H284" s="55">
        <f t="shared" si="50"/>
        <v>902.26330000000007</v>
      </c>
      <c r="I284" s="56">
        <f t="shared" si="51"/>
        <v>902.26330000000007</v>
      </c>
    </row>
    <row r="285" spans="1:9" ht="19.5" customHeight="1">
      <c r="A285" s="30" t="s">
        <v>659</v>
      </c>
      <c r="B285" s="11" t="s">
        <v>16</v>
      </c>
      <c r="C285" s="12" t="s">
        <v>660</v>
      </c>
      <c r="D285" s="1" t="s">
        <v>661</v>
      </c>
      <c r="E285" s="12" t="s">
        <v>14</v>
      </c>
      <c r="F285" s="49">
        <v>1</v>
      </c>
      <c r="G285" s="56">
        <f>544.62/1.23</f>
        <v>442.78048780487808</v>
      </c>
      <c r="H285" s="55">
        <f t="shared" si="50"/>
        <v>550.06619999999998</v>
      </c>
      <c r="I285" s="56">
        <f t="shared" si="51"/>
        <v>550.06619999999998</v>
      </c>
    </row>
    <row r="286" spans="1:9" ht="19.5" customHeight="1">
      <c r="A286" s="30" t="s">
        <v>662</v>
      </c>
      <c r="B286" s="11" t="s">
        <v>16</v>
      </c>
      <c r="C286" s="12" t="s">
        <v>663</v>
      </c>
      <c r="D286" s="1" t="s">
        <v>664</v>
      </c>
      <c r="E286" s="12" t="s">
        <v>14</v>
      </c>
      <c r="F286" s="49">
        <v>5</v>
      </c>
      <c r="G286" s="56">
        <f>612.67/1.23</f>
        <v>498.10569105691053</v>
      </c>
      <c r="H286" s="55">
        <f t="shared" si="50"/>
        <v>618.79669999999999</v>
      </c>
      <c r="I286" s="56">
        <f t="shared" si="51"/>
        <v>3093.9834999999998</v>
      </c>
    </row>
    <row r="287" spans="1:9" ht="18.95" customHeight="1">
      <c r="A287" s="30" t="s">
        <v>665</v>
      </c>
      <c r="B287" s="11" t="s">
        <v>16</v>
      </c>
      <c r="C287" s="12" t="s">
        <v>666</v>
      </c>
      <c r="D287" s="9" t="s">
        <v>667</v>
      </c>
      <c r="E287" s="12" t="s">
        <v>14</v>
      </c>
      <c r="F287" s="49">
        <v>1</v>
      </c>
      <c r="G287" s="56">
        <f>817.1/1.23</f>
        <v>664.30894308943095</v>
      </c>
      <c r="H287" s="55">
        <f t="shared" si="50"/>
        <v>825.27100000000007</v>
      </c>
      <c r="I287" s="56">
        <f t="shared" si="51"/>
        <v>825.27100000000007</v>
      </c>
    </row>
    <row r="288" spans="1:9" ht="19.5" customHeight="1">
      <c r="A288" s="30" t="s">
        <v>668</v>
      </c>
      <c r="B288" s="11" t="s">
        <v>16</v>
      </c>
      <c r="C288" s="12" t="s">
        <v>669</v>
      </c>
      <c r="D288" s="1" t="s">
        <v>670</v>
      </c>
      <c r="E288" s="12" t="s">
        <v>14</v>
      </c>
      <c r="F288" s="49">
        <v>174</v>
      </c>
      <c r="G288" s="56">
        <f>20.96/1.23</f>
        <v>17.040650406504067</v>
      </c>
      <c r="H288" s="55">
        <f t="shared" si="50"/>
        <v>21.169600000000003</v>
      </c>
      <c r="I288" s="56">
        <f t="shared" si="51"/>
        <v>3683.5104000000006</v>
      </c>
    </row>
    <row r="289" spans="1:9" ht="19.5" customHeight="1">
      <c r="A289" s="30" t="s">
        <v>671</v>
      </c>
      <c r="B289" s="11" t="s">
        <v>16</v>
      </c>
      <c r="C289" s="12" t="s">
        <v>672</v>
      </c>
      <c r="D289" s="1" t="s">
        <v>673</v>
      </c>
      <c r="E289" s="12" t="s">
        <v>14</v>
      </c>
      <c r="F289" s="49">
        <v>1</v>
      </c>
      <c r="G289" s="56">
        <f>41.39/1.23</f>
        <v>33.650406504065039</v>
      </c>
      <c r="H289" s="55">
        <f t="shared" si="50"/>
        <v>41.803899999999999</v>
      </c>
      <c r="I289" s="56">
        <f t="shared" si="51"/>
        <v>41.803899999999999</v>
      </c>
    </row>
    <row r="290" spans="1:9" ht="19.5" customHeight="1">
      <c r="A290" s="30" t="s">
        <v>674</v>
      </c>
      <c r="B290" s="11" t="s">
        <v>16</v>
      </c>
      <c r="C290" s="12" t="s">
        <v>675</v>
      </c>
      <c r="D290" s="1" t="s">
        <v>676</v>
      </c>
      <c r="E290" s="12" t="s">
        <v>14</v>
      </c>
      <c r="F290" s="49">
        <v>11</v>
      </c>
      <c r="G290" s="56">
        <f>96.95/1.23</f>
        <v>78.82113821138212</v>
      </c>
      <c r="H290" s="55">
        <f t="shared" si="50"/>
        <v>97.919499999999999</v>
      </c>
      <c r="I290" s="56">
        <f t="shared" si="51"/>
        <v>1077.1144999999999</v>
      </c>
    </row>
    <row r="291" spans="1:9" ht="19.5" customHeight="1">
      <c r="A291" s="30" t="s">
        <v>677</v>
      </c>
      <c r="B291" s="11" t="s">
        <v>16</v>
      </c>
      <c r="C291" s="12" t="s">
        <v>678</v>
      </c>
      <c r="D291" s="1" t="s">
        <v>679</v>
      </c>
      <c r="E291" s="12" t="s">
        <v>14</v>
      </c>
      <c r="F291" s="49">
        <v>4</v>
      </c>
      <c r="G291" s="56">
        <f>285.46/1.23</f>
        <v>232.08130081300811</v>
      </c>
      <c r="H291" s="55">
        <f t="shared" si="50"/>
        <v>288.31459999999998</v>
      </c>
      <c r="I291" s="56">
        <f t="shared" si="51"/>
        <v>1153.2583999999999</v>
      </c>
    </row>
    <row r="292" spans="1:9" ht="9.75" customHeight="1">
      <c r="A292" s="30" t="s">
        <v>680</v>
      </c>
      <c r="B292" s="11" t="s">
        <v>16</v>
      </c>
      <c r="C292" s="12" t="s">
        <v>681</v>
      </c>
      <c r="D292" s="9" t="s">
        <v>682</v>
      </c>
      <c r="E292" s="12" t="s">
        <v>15</v>
      </c>
      <c r="F292" s="49">
        <v>4362</v>
      </c>
      <c r="G292" s="56">
        <f>5.21/1.23</f>
        <v>4.2357723577235769</v>
      </c>
      <c r="H292" s="55">
        <f t="shared" si="50"/>
        <v>5.2620999999999993</v>
      </c>
      <c r="I292" s="56">
        <f t="shared" si="51"/>
        <v>22953.280199999997</v>
      </c>
    </row>
    <row r="293" spans="1:9" ht="10.35" customHeight="1">
      <c r="A293" s="30" t="s">
        <v>683</v>
      </c>
      <c r="B293" s="11" t="s">
        <v>16</v>
      </c>
      <c r="C293" s="12" t="s">
        <v>684</v>
      </c>
      <c r="D293" s="9" t="s">
        <v>685</v>
      </c>
      <c r="E293" s="12" t="s">
        <v>15</v>
      </c>
      <c r="F293" s="49">
        <v>3463.95</v>
      </c>
      <c r="G293" s="56">
        <f>7.6/1.23</f>
        <v>6.178861788617886</v>
      </c>
      <c r="H293" s="55">
        <f t="shared" si="50"/>
        <v>7.6759999999999993</v>
      </c>
      <c r="I293" s="56">
        <f t="shared" si="51"/>
        <v>26589.280199999997</v>
      </c>
    </row>
    <row r="294" spans="1:9" ht="9.75" customHeight="1">
      <c r="A294" s="30" t="s">
        <v>686</v>
      </c>
      <c r="B294" s="11" t="s">
        <v>16</v>
      </c>
      <c r="C294" s="12" t="s">
        <v>687</v>
      </c>
      <c r="D294" s="9" t="s">
        <v>688</v>
      </c>
      <c r="E294" s="12" t="s">
        <v>15</v>
      </c>
      <c r="F294" s="49">
        <v>3993.15</v>
      </c>
      <c r="G294" s="56">
        <f>10.3/1.23</f>
        <v>8.3739837398373993</v>
      </c>
      <c r="H294" s="55">
        <f t="shared" si="50"/>
        <v>10.403</v>
      </c>
      <c r="I294" s="56">
        <f t="shared" si="51"/>
        <v>41540.739450000001</v>
      </c>
    </row>
    <row r="295" spans="1:9" ht="9.75" customHeight="1">
      <c r="A295" s="30" t="s">
        <v>689</v>
      </c>
      <c r="B295" s="11" t="s">
        <v>16</v>
      </c>
      <c r="C295" s="12" t="s">
        <v>690</v>
      </c>
      <c r="D295" s="9" t="s">
        <v>691</v>
      </c>
      <c r="E295" s="12" t="s">
        <v>15</v>
      </c>
      <c r="F295" s="49">
        <v>618.4</v>
      </c>
      <c r="G295" s="56">
        <f>17.51/1.23</f>
        <v>14.23577235772358</v>
      </c>
      <c r="H295" s="55">
        <f t="shared" si="50"/>
        <v>17.685100000000002</v>
      </c>
      <c r="I295" s="56">
        <f t="shared" si="51"/>
        <v>10936.465840000001</v>
      </c>
    </row>
    <row r="296" spans="1:9" ht="9.75" customHeight="1">
      <c r="A296" s="30" t="s">
        <v>692</v>
      </c>
      <c r="B296" s="11" t="s">
        <v>16</v>
      </c>
      <c r="C296" s="12" t="s">
        <v>693</v>
      </c>
      <c r="D296" s="9" t="s">
        <v>694</v>
      </c>
      <c r="E296" s="12" t="s">
        <v>15</v>
      </c>
      <c r="F296" s="49">
        <v>125.1</v>
      </c>
      <c r="G296" s="56">
        <f>25.77/1.23</f>
        <v>20.951219512195124</v>
      </c>
      <c r="H296" s="55">
        <f t="shared" si="50"/>
        <v>26.027700000000003</v>
      </c>
      <c r="I296" s="56">
        <f t="shared" si="51"/>
        <v>3256.0652700000001</v>
      </c>
    </row>
    <row r="297" spans="1:9" ht="9.75" customHeight="1">
      <c r="A297" s="30" t="s">
        <v>695</v>
      </c>
      <c r="B297" s="11" t="s">
        <v>16</v>
      </c>
      <c r="C297" s="12" t="s">
        <v>696</v>
      </c>
      <c r="D297" s="9" t="s">
        <v>697</v>
      </c>
      <c r="E297" s="12" t="s">
        <v>15</v>
      </c>
      <c r="F297" s="49">
        <v>68.900000000000006</v>
      </c>
      <c r="G297" s="56">
        <f>43.54/1.23</f>
        <v>35.398373983739837</v>
      </c>
      <c r="H297" s="55">
        <f t="shared" si="50"/>
        <v>43.9754</v>
      </c>
      <c r="I297" s="56">
        <f t="shared" si="51"/>
        <v>3029.9050600000005</v>
      </c>
    </row>
    <row r="298" spans="1:9" ht="9.75" customHeight="1">
      <c r="A298" s="30" t="s">
        <v>698</v>
      </c>
      <c r="B298" s="11" t="s">
        <v>16</v>
      </c>
      <c r="C298" s="12" t="s">
        <v>699</v>
      </c>
      <c r="D298" s="9" t="s">
        <v>700</v>
      </c>
      <c r="E298" s="12" t="s">
        <v>15</v>
      </c>
      <c r="F298" s="49">
        <v>38.9</v>
      </c>
      <c r="G298" s="56">
        <f>63.2/1.23</f>
        <v>51.382113821138212</v>
      </c>
      <c r="H298" s="55">
        <f t="shared" si="50"/>
        <v>63.832000000000001</v>
      </c>
      <c r="I298" s="56">
        <f t="shared" si="51"/>
        <v>2483.0648000000001</v>
      </c>
    </row>
    <row r="299" spans="1:9" ht="9.75" customHeight="1">
      <c r="A299" s="30" t="s">
        <v>701</v>
      </c>
      <c r="B299" s="11" t="s">
        <v>16</v>
      </c>
      <c r="C299" s="12" t="s">
        <v>702</v>
      </c>
      <c r="D299" s="9" t="s">
        <v>703</v>
      </c>
      <c r="E299" s="12" t="s">
        <v>15</v>
      </c>
      <c r="F299" s="49">
        <v>191.4</v>
      </c>
      <c r="G299" s="56">
        <f>90.19/1.23</f>
        <v>73.325203252032523</v>
      </c>
      <c r="H299" s="55">
        <f t="shared" si="50"/>
        <v>91.091899999999995</v>
      </c>
      <c r="I299" s="56">
        <f t="shared" si="51"/>
        <v>17434.989659999999</v>
      </c>
    </row>
    <row r="300" spans="1:9" ht="9.75" customHeight="1">
      <c r="A300" s="30" t="s">
        <v>704</v>
      </c>
      <c r="B300" s="11" t="s">
        <v>16</v>
      </c>
      <c r="C300" s="12" t="s">
        <v>705</v>
      </c>
      <c r="D300" s="9" t="s">
        <v>706</v>
      </c>
      <c r="E300" s="12" t="s">
        <v>15</v>
      </c>
      <c r="F300" s="49">
        <v>187.2</v>
      </c>
      <c r="G300" s="56">
        <f>121.41/1.23</f>
        <v>98.707317073170728</v>
      </c>
      <c r="H300" s="55">
        <f t="shared" si="50"/>
        <v>122.62409999999998</v>
      </c>
      <c r="I300" s="56">
        <f t="shared" si="51"/>
        <v>22955.231519999994</v>
      </c>
    </row>
    <row r="301" spans="1:9" ht="9.75" customHeight="1">
      <c r="A301" s="30" t="s">
        <v>707</v>
      </c>
      <c r="B301" s="11" t="s">
        <v>16</v>
      </c>
      <c r="C301" s="12" t="s">
        <v>708</v>
      </c>
      <c r="D301" s="9" t="s">
        <v>709</v>
      </c>
      <c r="E301" s="12" t="s">
        <v>15</v>
      </c>
      <c r="F301" s="49">
        <v>167.8</v>
      </c>
      <c r="G301" s="56">
        <f>212.25/1.23</f>
        <v>172.5609756097561</v>
      </c>
      <c r="H301" s="55">
        <f t="shared" si="50"/>
        <v>214.3725</v>
      </c>
      <c r="I301" s="56">
        <f t="shared" si="51"/>
        <v>35971.705500000004</v>
      </c>
    </row>
    <row r="302" spans="1:9" ht="9.75" customHeight="1">
      <c r="A302" s="30" t="s">
        <v>710</v>
      </c>
      <c r="B302" s="11" t="s">
        <v>16</v>
      </c>
      <c r="C302" s="12" t="s">
        <v>711</v>
      </c>
      <c r="D302" s="9" t="s">
        <v>712</v>
      </c>
      <c r="E302" s="12" t="s">
        <v>15</v>
      </c>
      <c r="F302" s="49">
        <v>259.8</v>
      </c>
      <c r="G302" s="56">
        <f>396.47/1.23</f>
        <v>322.33333333333337</v>
      </c>
      <c r="H302" s="55">
        <f t="shared" si="50"/>
        <v>400.43470000000002</v>
      </c>
      <c r="I302" s="56">
        <f t="shared" si="51"/>
        <v>104032.93506</v>
      </c>
    </row>
    <row r="303" spans="1:9" ht="19.5" customHeight="1">
      <c r="A303" s="30" t="s">
        <v>713</v>
      </c>
      <c r="B303" s="11" t="s">
        <v>16</v>
      </c>
      <c r="C303" s="12" t="s">
        <v>714</v>
      </c>
      <c r="D303" s="1" t="s">
        <v>715</v>
      </c>
      <c r="E303" s="12" t="s">
        <v>14</v>
      </c>
      <c r="F303" s="49">
        <v>8</v>
      </c>
      <c r="G303" s="56">
        <f>169.57/1.23</f>
        <v>137.86178861788616</v>
      </c>
      <c r="H303" s="55">
        <f t="shared" si="50"/>
        <v>171.26569999999998</v>
      </c>
      <c r="I303" s="56">
        <f t="shared" si="51"/>
        <v>1370.1255999999998</v>
      </c>
    </row>
    <row r="304" spans="1:9" ht="9.75" customHeight="1">
      <c r="A304" s="30" t="s">
        <v>716</v>
      </c>
      <c r="B304" s="11" t="s">
        <v>16</v>
      </c>
      <c r="C304" s="12" t="s">
        <v>717</v>
      </c>
      <c r="D304" s="9" t="s">
        <v>718</v>
      </c>
      <c r="E304" s="12" t="s">
        <v>14</v>
      </c>
      <c r="F304" s="49">
        <v>2</v>
      </c>
      <c r="G304" s="56">
        <f>256.73/1.23</f>
        <v>208.72357723577238</v>
      </c>
      <c r="H304" s="55">
        <f t="shared" ref="H304:H314" si="52">G304*1.2423</f>
        <v>259.29730000000001</v>
      </c>
      <c r="I304" s="56">
        <f t="shared" ref="I304:I314" si="53">F304*H304</f>
        <v>518.59460000000001</v>
      </c>
    </row>
    <row r="305" spans="1:9" ht="19.5" customHeight="1">
      <c r="A305" s="30" t="s">
        <v>719</v>
      </c>
      <c r="B305" s="11" t="s">
        <v>16</v>
      </c>
      <c r="C305" s="12" t="s">
        <v>720</v>
      </c>
      <c r="D305" s="1" t="s">
        <v>721</v>
      </c>
      <c r="E305" s="12" t="s">
        <v>14</v>
      </c>
      <c r="F305" s="49">
        <v>2</v>
      </c>
      <c r="G305" s="56">
        <f>123.81/1.23</f>
        <v>100.65853658536585</v>
      </c>
      <c r="H305" s="55">
        <f t="shared" si="52"/>
        <v>125.04809999999999</v>
      </c>
      <c r="I305" s="56">
        <f t="shared" si="53"/>
        <v>250.09619999999998</v>
      </c>
    </row>
    <row r="306" spans="1:9" ht="9.75" customHeight="1">
      <c r="A306" s="30" t="s">
        <v>722</v>
      </c>
      <c r="B306" s="11" t="s">
        <v>16</v>
      </c>
      <c r="C306" s="12" t="s">
        <v>723</v>
      </c>
      <c r="D306" s="9" t="s">
        <v>724</v>
      </c>
      <c r="E306" s="12" t="s">
        <v>14</v>
      </c>
      <c r="F306" s="49">
        <v>4</v>
      </c>
      <c r="G306" s="56">
        <f>872.24/1.23</f>
        <v>709.13821138211381</v>
      </c>
      <c r="H306" s="55">
        <f t="shared" si="52"/>
        <v>880.9624</v>
      </c>
      <c r="I306" s="56">
        <f t="shared" si="53"/>
        <v>3523.8496</v>
      </c>
    </row>
    <row r="307" spans="1:9" ht="19.5" customHeight="1">
      <c r="A307" s="30" t="s">
        <v>725</v>
      </c>
      <c r="B307" s="11" t="s">
        <v>16</v>
      </c>
      <c r="C307" s="12" t="s">
        <v>726</v>
      </c>
      <c r="D307" s="1" t="s">
        <v>727</v>
      </c>
      <c r="E307" s="12" t="s">
        <v>14</v>
      </c>
      <c r="F307" s="49">
        <v>1</v>
      </c>
      <c r="G307" s="56">
        <f>981.37/1.23</f>
        <v>797.86178861788619</v>
      </c>
      <c r="H307" s="55">
        <f t="shared" si="52"/>
        <v>991.18369999999993</v>
      </c>
      <c r="I307" s="56">
        <f t="shared" si="53"/>
        <v>991.18369999999993</v>
      </c>
    </row>
    <row r="308" spans="1:9" ht="19.5" customHeight="1">
      <c r="A308" s="30" t="s">
        <v>728</v>
      </c>
      <c r="B308" s="11" t="s">
        <v>16</v>
      </c>
      <c r="C308" s="12" t="s">
        <v>729</v>
      </c>
      <c r="D308" s="1" t="s">
        <v>730</v>
      </c>
      <c r="E308" s="12" t="s">
        <v>14</v>
      </c>
      <c r="F308" s="49">
        <v>9</v>
      </c>
      <c r="G308" s="56">
        <f>338.72/1.23</f>
        <v>275.38211382113826</v>
      </c>
      <c r="H308" s="55">
        <f t="shared" si="52"/>
        <v>342.10720000000003</v>
      </c>
      <c r="I308" s="56">
        <f t="shared" si="53"/>
        <v>3078.9648000000002</v>
      </c>
    </row>
    <row r="309" spans="1:9" ht="19.5" customHeight="1">
      <c r="A309" s="30" t="s">
        <v>731</v>
      </c>
      <c r="B309" s="11" t="s">
        <v>16</v>
      </c>
      <c r="C309" s="12" t="s">
        <v>732</v>
      </c>
      <c r="D309" s="1" t="s">
        <v>733</v>
      </c>
      <c r="E309" s="12" t="s">
        <v>14</v>
      </c>
      <c r="F309" s="49">
        <v>82</v>
      </c>
      <c r="G309" s="56">
        <f>286.62/1.23</f>
        <v>233.02439024390245</v>
      </c>
      <c r="H309" s="55">
        <f t="shared" si="52"/>
        <v>289.4862</v>
      </c>
      <c r="I309" s="56">
        <f t="shared" si="53"/>
        <v>23737.868399999999</v>
      </c>
    </row>
    <row r="310" spans="1:9" ht="19.5" customHeight="1">
      <c r="A310" s="30" t="s">
        <v>734</v>
      </c>
      <c r="B310" s="11" t="s">
        <v>16</v>
      </c>
      <c r="C310" s="12" t="s">
        <v>735</v>
      </c>
      <c r="D310" s="1" t="s">
        <v>736</v>
      </c>
      <c r="E310" s="12" t="s">
        <v>14</v>
      </c>
      <c r="F310" s="49">
        <v>11</v>
      </c>
      <c r="G310" s="56">
        <f>239.45/1.23</f>
        <v>194.67479674796746</v>
      </c>
      <c r="H310" s="55">
        <f t="shared" si="52"/>
        <v>241.84449999999998</v>
      </c>
      <c r="I310" s="56">
        <f t="shared" si="53"/>
        <v>2660.2894999999999</v>
      </c>
    </row>
    <row r="311" spans="1:9" ht="19.5" customHeight="1">
      <c r="A311" s="30" t="s">
        <v>737</v>
      </c>
      <c r="B311" s="11" t="s">
        <v>16</v>
      </c>
      <c r="C311" s="12" t="s">
        <v>738</v>
      </c>
      <c r="D311" s="1" t="s">
        <v>739</v>
      </c>
      <c r="E311" s="12" t="s">
        <v>14</v>
      </c>
      <c r="F311" s="49">
        <v>1</v>
      </c>
      <c r="G311" s="56">
        <f>931.55/1.23</f>
        <v>757.35772357723579</v>
      </c>
      <c r="H311" s="55">
        <f t="shared" si="52"/>
        <v>940.8655</v>
      </c>
      <c r="I311" s="56">
        <f t="shared" si="53"/>
        <v>940.8655</v>
      </c>
    </row>
    <row r="312" spans="1:9" ht="9.75" customHeight="1">
      <c r="A312" s="30" t="s">
        <v>740</v>
      </c>
      <c r="B312" s="11" t="s">
        <v>16</v>
      </c>
      <c r="C312" s="12" t="s">
        <v>741</v>
      </c>
      <c r="D312" s="9" t="s">
        <v>742</v>
      </c>
      <c r="E312" s="12" t="s">
        <v>14</v>
      </c>
      <c r="F312" s="49">
        <v>1</v>
      </c>
      <c r="G312" s="56">
        <f>46.92/1.23</f>
        <v>38.146341463414636</v>
      </c>
      <c r="H312" s="55">
        <f t="shared" si="52"/>
        <v>47.389200000000002</v>
      </c>
      <c r="I312" s="56">
        <f t="shared" si="53"/>
        <v>47.389200000000002</v>
      </c>
    </row>
    <row r="313" spans="1:9" ht="19.5" customHeight="1">
      <c r="A313" s="30" t="s">
        <v>743</v>
      </c>
      <c r="B313" s="11" t="s">
        <v>16</v>
      </c>
      <c r="C313" s="12" t="s">
        <v>744</v>
      </c>
      <c r="D313" s="1" t="s">
        <v>745</v>
      </c>
      <c r="E313" s="12" t="s">
        <v>14</v>
      </c>
      <c r="F313" s="49">
        <v>8</v>
      </c>
      <c r="G313" s="56">
        <f>400.86/1.23</f>
        <v>325.90243902439028</v>
      </c>
      <c r="H313" s="55">
        <f t="shared" si="52"/>
        <v>404.86860000000001</v>
      </c>
      <c r="I313" s="56">
        <f t="shared" si="53"/>
        <v>3238.9488000000001</v>
      </c>
    </row>
    <row r="314" spans="1:9" ht="19.5" customHeight="1">
      <c r="A314" s="30" t="s">
        <v>746</v>
      </c>
      <c r="B314" s="11" t="s">
        <v>16</v>
      </c>
      <c r="C314" s="12" t="s">
        <v>747</v>
      </c>
      <c r="D314" s="1" t="s">
        <v>748</v>
      </c>
      <c r="E314" s="12" t="s">
        <v>14</v>
      </c>
      <c r="F314" s="49">
        <v>1</v>
      </c>
      <c r="G314" s="56">
        <f>59.34/1.23</f>
        <v>48.243902439024396</v>
      </c>
      <c r="H314" s="55">
        <f t="shared" si="52"/>
        <v>59.933400000000006</v>
      </c>
      <c r="I314" s="56">
        <f t="shared" si="53"/>
        <v>59.933400000000006</v>
      </c>
    </row>
    <row r="315" spans="1:9" ht="9.75" customHeight="1">
      <c r="A315" s="39"/>
      <c r="B315" s="39"/>
      <c r="C315" s="39"/>
      <c r="D315" s="13"/>
      <c r="E315" s="65"/>
      <c r="F315" s="50"/>
      <c r="G315" s="60"/>
      <c r="H315" s="61" t="s">
        <v>18</v>
      </c>
      <c r="I315" s="53">
        <f>SUM(I239:I314)</f>
        <v>607150.69916604983</v>
      </c>
    </row>
    <row r="316" spans="1:9" ht="9.75" customHeight="1">
      <c r="A316" s="30"/>
      <c r="B316" s="40"/>
      <c r="C316" s="41">
        <v>15</v>
      </c>
      <c r="D316" s="7" t="s">
        <v>749</v>
      </c>
      <c r="E316" s="66"/>
      <c r="F316" s="51"/>
      <c r="G316" s="57"/>
      <c r="H316" s="57"/>
      <c r="I316" s="57"/>
    </row>
    <row r="317" spans="1:9" ht="19.5" customHeight="1">
      <c r="A317" s="30">
        <v>55656</v>
      </c>
      <c r="B317" s="11" t="s">
        <v>11</v>
      </c>
      <c r="C317" s="12" t="s">
        <v>750</v>
      </c>
      <c r="D317" s="1" t="s">
        <v>751</v>
      </c>
      <c r="E317" s="12" t="s">
        <v>526</v>
      </c>
      <c r="F317" s="49">
        <v>9</v>
      </c>
      <c r="G317" s="62">
        <v>371.83</v>
      </c>
      <c r="H317" s="55">
        <f t="shared" ref="H317" si="54">G317*1.2423</f>
        <v>461.92440899999997</v>
      </c>
      <c r="I317" s="56">
        <f t="shared" ref="I317" si="55">F317*H317</f>
        <v>4157.3196809999999</v>
      </c>
    </row>
    <row r="318" spans="1:9" ht="19.5" customHeight="1">
      <c r="A318" s="30" t="s">
        <v>752</v>
      </c>
      <c r="B318" s="11" t="s">
        <v>753</v>
      </c>
      <c r="C318" s="12" t="s">
        <v>754</v>
      </c>
      <c r="D318" s="1" t="s">
        <v>755</v>
      </c>
      <c r="E318" s="12" t="s">
        <v>756</v>
      </c>
      <c r="F318" s="49">
        <v>1028.08</v>
      </c>
      <c r="G318" s="62">
        <v>16.5</v>
      </c>
      <c r="H318" s="55">
        <f t="shared" ref="H318:H321" si="56">G318*1.2423</f>
        <v>20.497949999999999</v>
      </c>
      <c r="I318" s="56">
        <f t="shared" ref="I318:I321" si="57">F318*H318</f>
        <v>21073.532435999998</v>
      </c>
    </row>
    <row r="319" spans="1:9" ht="19.5" customHeight="1">
      <c r="A319" s="30" t="s">
        <v>757</v>
      </c>
      <c r="B319" s="11" t="s">
        <v>753</v>
      </c>
      <c r="C319" s="12" t="s">
        <v>758</v>
      </c>
      <c r="D319" s="1" t="s">
        <v>759</v>
      </c>
      <c r="E319" s="12" t="s">
        <v>526</v>
      </c>
      <c r="F319" s="49">
        <v>1</v>
      </c>
      <c r="G319" s="62">
        <v>1177.3499999999999</v>
      </c>
      <c r="H319" s="55">
        <f t="shared" si="56"/>
        <v>1462.6219049999997</v>
      </c>
      <c r="I319" s="56">
        <f t="shared" si="57"/>
        <v>1462.6219049999997</v>
      </c>
    </row>
    <row r="320" spans="1:9" ht="19.5" customHeight="1">
      <c r="A320" s="30" t="s">
        <v>760</v>
      </c>
      <c r="B320" s="11" t="s">
        <v>761</v>
      </c>
      <c r="C320" s="12" t="s">
        <v>762</v>
      </c>
      <c r="D320" s="1" t="s">
        <v>763</v>
      </c>
      <c r="E320" s="12" t="s">
        <v>764</v>
      </c>
      <c r="F320" s="49">
        <v>101.8</v>
      </c>
      <c r="G320" s="62">
        <v>25.96</v>
      </c>
      <c r="H320" s="55">
        <f t="shared" si="56"/>
        <v>32.250107999999997</v>
      </c>
      <c r="I320" s="56">
        <f t="shared" si="57"/>
        <v>3283.0609943999998</v>
      </c>
    </row>
    <row r="321" spans="1:9" ht="19.5" customHeight="1">
      <c r="A321" s="30">
        <v>52719</v>
      </c>
      <c r="B321" s="11" t="s">
        <v>11</v>
      </c>
      <c r="C321" s="12" t="s">
        <v>765</v>
      </c>
      <c r="D321" s="1" t="s">
        <v>766</v>
      </c>
      <c r="E321" s="12" t="s">
        <v>764</v>
      </c>
      <c r="F321" s="49">
        <v>103.78</v>
      </c>
      <c r="G321" s="62">
        <v>133.72999999999999</v>
      </c>
      <c r="H321" s="55">
        <f t="shared" si="56"/>
        <v>166.13277899999997</v>
      </c>
      <c r="I321" s="56">
        <f t="shared" si="57"/>
        <v>17241.259804619996</v>
      </c>
    </row>
    <row r="322" spans="1:9" ht="9.75" customHeight="1">
      <c r="A322" s="30">
        <v>40983</v>
      </c>
      <c r="B322" s="11" t="s">
        <v>11</v>
      </c>
      <c r="C322" s="12" t="s">
        <v>767</v>
      </c>
      <c r="D322" s="9" t="s">
        <v>768</v>
      </c>
      <c r="E322" s="12" t="s">
        <v>764</v>
      </c>
      <c r="F322" s="49">
        <v>50.9</v>
      </c>
      <c r="G322" s="62">
        <v>21.24</v>
      </c>
      <c r="H322" s="56">
        <v>25.18</v>
      </c>
      <c r="I322" s="56">
        <v>1281.6600000000001</v>
      </c>
    </row>
    <row r="323" spans="1:9" ht="9.75" customHeight="1">
      <c r="A323" s="39"/>
      <c r="B323" s="39"/>
      <c r="C323" s="39"/>
      <c r="D323" s="13"/>
      <c r="E323" s="65"/>
      <c r="F323" s="50"/>
      <c r="G323" s="60"/>
      <c r="H323" s="61" t="s">
        <v>18</v>
      </c>
      <c r="I323" s="53">
        <f>SUM(I317:I322)</f>
        <v>48499.454821020001</v>
      </c>
    </row>
    <row r="324" spans="1:9" ht="9.75" customHeight="1">
      <c r="A324" s="30"/>
      <c r="B324" s="40"/>
      <c r="C324" s="41">
        <v>16</v>
      </c>
      <c r="D324" s="7" t="s">
        <v>769</v>
      </c>
      <c r="E324" s="66"/>
      <c r="F324" s="51"/>
      <c r="G324" s="57"/>
      <c r="H324" s="57"/>
      <c r="I324" s="57"/>
    </row>
    <row r="325" spans="1:9" ht="19.5" customHeight="1">
      <c r="A325" s="30">
        <v>46577</v>
      </c>
      <c r="B325" s="11" t="s">
        <v>11</v>
      </c>
      <c r="C325" s="12" t="s">
        <v>770</v>
      </c>
      <c r="D325" s="1" t="s">
        <v>771</v>
      </c>
      <c r="E325" s="12" t="s">
        <v>17</v>
      </c>
      <c r="F325" s="49">
        <v>30.2</v>
      </c>
      <c r="G325" s="56">
        <v>300.66000000000003</v>
      </c>
      <c r="H325" s="55">
        <f t="shared" ref="H325" si="58">G325*1.2423</f>
        <v>373.50991800000003</v>
      </c>
      <c r="I325" s="56">
        <f t="shared" ref="I325" si="59">F325*H325</f>
        <v>11279.999523600001</v>
      </c>
    </row>
    <row r="326" spans="1:9" ht="19.5" customHeight="1">
      <c r="A326" s="30">
        <v>38932</v>
      </c>
      <c r="B326" s="11" t="s">
        <v>11</v>
      </c>
      <c r="C326" s="12" t="s">
        <v>772</v>
      </c>
      <c r="D326" s="1" t="s">
        <v>773</v>
      </c>
      <c r="E326" s="12" t="s">
        <v>17</v>
      </c>
      <c r="F326" s="49">
        <v>3.89</v>
      </c>
      <c r="G326" s="56">
        <v>383.62</v>
      </c>
      <c r="H326" s="55">
        <f t="shared" ref="H326:H345" si="60">G326*1.2423</f>
        <v>476.57112599999999</v>
      </c>
      <c r="I326" s="56">
        <f t="shared" ref="I326:I345" si="61">F326*H326</f>
        <v>1853.8616801400001</v>
      </c>
    </row>
    <row r="327" spans="1:9" ht="19.5" customHeight="1">
      <c r="A327" s="30">
        <v>60182</v>
      </c>
      <c r="B327" s="11" t="s">
        <v>11</v>
      </c>
      <c r="C327" s="12" t="s">
        <v>774</v>
      </c>
      <c r="D327" s="1" t="s">
        <v>775</v>
      </c>
      <c r="E327" s="12" t="s">
        <v>14</v>
      </c>
      <c r="F327" s="49">
        <v>1</v>
      </c>
      <c r="G327" s="56">
        <v>1636.09</v>
      </c>
      <c r="H327" s="55">
        <f t="shared" si="60"/>
        <v>2032.5146069999998</v>
      </c>
      <c r="I327" s="56">
        <f t="shared" si="61"/>
        <v>2032.5146069999998</v>
      </c>
    </row>
    <row r="328" spans="1:9" ht="28.5" customHeight="1">
      <c r="A328" s="30">
        <v>70931</v>
      </c>
      <c r="B328" s="11" t="s">
        <v>11</v>
      </c>
      <c r="C328" s="12" t="s">
        <v>776</v>
      </c>
      <c r="D328" s="9" t="s">
        <v>777</v>
      </c>
      <c r="E328" s="12" t="s">
        <v>15</v>
      </c>
      <c r="F328" s="49">
        <v>10</v>
      </c>
      <c r="G328" s="56">
        <v>10.42</v>
      </c>
      <c r="H328" s="55">
        <f t="shared" si="60"/>
        <v>12.944766</v>
      </c>
      <c r="I328" s="56">
        <f t="shared" si="61"/>
        <v>129.44765999999998</v>
      </c>
    </row>
    <row r="329" spans="1:9" ht="19.5" customHeight="1">
      <c r="A329" s="30">
        <v>41199</v>
      </c>
      <c r="B329" s="11" t="s">
        <v>11</v>
      </c>
      <c r="C329" s="12" t="s">
        <v>778</v>
      </c>
      <c r="D329" s="1" t="s">
        <v>779</v>
      </c>
      <c r="E329" s="12" t="s">
        <v>14</v>
      </c>
      <c r="F329" s="49">
        <v>1</v>
      </c>
      <c r="G329" s="56">
        <v>2264.8200000000002</v>
      </c>
      <c r="H329" s="55">
        <f t="shared" si="60"/>
        <v>2813.5858860000003</v>
      </c>
      <c r="I329" s="56">
        <f t="shared" si="61"/>
        <v>2813.5858860000003</v>
      </c>
    </row>
    <row r="330" spans="1:9" ht="19.5" customHeight="1">
      <c r="A330" s="30">
        <v>43025</v>
      </c>
      <c r="B330" s="11" t="s">
        <v>11</v>
      </c>
      <c r="C330" s="12" t="s">
        <v>780</v>
      </c>
      <c r="D330" s="1" t="s">
        <v>781</v>
      </c>
      <c r="E330" s="12" t="s">
        <v>14</v>
      </c>
      <c r="F330" s="49">
        <v>1</v>
      </c>
      <c r="G330" s="56">
        <v>152.9</v>
      </c>
      <c r="H330" s="55">
        <f t="shared" si="60"/>
        <v>189.94766999999999</v>
      </c>
      <c r="I330" s="56">
        <f t="shared" si="61"/>
        <v>189.94766999999999</v>
      </c>
    </row>
    <row r="331" spans="1:9" ht="19.5" customHeight="1">
      <c r="A331" s="30">
        <v>43390</v>
      </c>
      <c r="B331" s="11" t="s">
        <v>11</v>
      </c>
      <c r="C331" s="12" t="s">
        <v>782</v>
      </c>
      <c r="D331" s="1" t="s">
        <v>783</v>
      </c>
      <c r="E331" s="12" t="s">
        <v>15</v>
      </c>
      <c r="F331" s="49">
        <v>4</v>
      </c>
      <c r="G331" s="56">
        <v>275.36</v>
      </c>
      <c r="H331" s="55">
        <f t="shared" si="60"/>
        <v>342.07972799999999</v>
      </c>
      <c r="I331" s="56">
        <f t="shared" si="61"/>
        <v>1368.318912</v>
      </c>
    </row>
    <row r="332" spans="1:9" ht="29.25" customHeight="1">
      <c r="A332" s="30">
        <v>43755</v>
      </c>
      <c r="B332" s="11" t="s">
        <v>11</v>
      </c>
      <c r="C332" s="12" t="s">
        <v>784</v>
      </c>
      <c r="D332" s="1" t="s">
        <v>785</v>
      </c>
      <c r="E332" s="12" t="s">
        <v>14</v>
      </c>
      <c r="F332" s="49">
        <v>2</v>
      </c>
      <c r="G332" s="56">
        <v>266.25</v>
      </c>
      <c r="H332" s="55">
        <f t="shared" si="60"/>
        <v>330.76237499999996</v>
      </c>
      <c r="I332" s="56">
        <f t="shared" si="61"/>
        <v>661.52474999999993</v>
      </c>
    </row>
    <row r="333" spans="1:9" ht="9.75" customHeight="1">
      <c r="A333" s="30">
        <v>45947</v>
      </c>
      <c r="B333" s="11" t="s">
        <v>11</v>
      </c>
      <c r="C333" s="12" t="s">
        <v>786</v>
      </c>
      <c r="D333" s="9" t="s">
        <v>787</v>
      </c>
      <c r="E333" s="12" t="s">
        <v>14</v>
      </c>
      <c r="F333" s="49">
        <v>1</v>
      </c>
      <c r="G333" s="56">
        <v>1096.57</v>
      </c>
      <c r="H333" s="55">
        <f t="shared" si="60"/>
        <v>1362.2689109999999</v>
      </c>
      <c r="I333" s="56">
        <f t="shared" si="61"/>
        <v>1362.2689109999999</v>
      </c>
    </row>
    <row r="334" spans="1:9" ht="9.75" customHeight="1">
      <c r="A334" s="30" t="s">
        <v>788</v>
      </c>
      <c r="B334" s="11" t="s">
        <v>16</v>
      </c>
      <c r="C334" s="12" t="s">
        <v>789</v>
      </c>
      <c r="D334" s="9" t="s">
        <v>790</v>
      </c>
      <c r="E334" s="12" t="s">
        <v>15</v>
      </c>
      <c r="F334" s="49">
        <v>45.8</v>
      </c>
      <c r="G334" s="56">
        <f>208.43/1.23</f>
        <v>169.45528455284554</v>
      </c>
      <c r="H334" s="55">
        <f t="shared" si="60"/>
        <v>210.51430000000002</v>
      </c>
      <c r="I334" s="56">
        <f t="shared" si="61"/>
        <v>9641.55494</v>
      </c>
    </row>
    <row r="335" spans="1:9" ht="9.75" customHeight="1">
      <c r="A335" s="30" t="s">
        <v>791</v>
      </c>
      <c r="B335" s="11" t="s">
        <v>16</v>
      </c>
      <c r="C335" s="12" t="s">
        <v>792</v>
      </c>
      <c r="D335" s="9" t="s">
        <v>793</v>
      </c>
      <c r="E335" s="12" t="s">
        <v>15</v>
      </c>
      <c r="F335" s="49">
        <v>91.46</v>
      </c>
      <c r="G335" s="56">
        <f>330.99/1.23</f>
        <v>269.09756097560978</v>
      </c>
      <c r="H335" s="55">
        <f t="shared" si="60"/>
        <v>334.29990000000004</v>
      </c>
      <c r="I335" s="56">
        <f t="shared" si="61"/>
        <v>30575.068854000001</v>
      </c>
    </row>
    <row r="336" spans="1:9" ht="19.5" customHeight="1">
      <c r="A336" s="30" t="s">
        <v>605</v>
      </c>
      <c r="B336" s="11" t="s">
        <v>16</v>
      </c>
      <c r="C336" s="12" t="s">
        <v>794</v>
      </c>
      <c r="D336" s="1" t="s">
        <v>607</v>
      </c>
      <c r="E336" s="12" t="s">
        <v>15</v>
      </c>
      <c r="F336" s="49">
        <v>3.2</v>
      </c>
      <c r="G336" s="56">
        <f>56.33/1.23</f>
        <v>45.796747967479675</v>
      </c>
      <c r="H336" s="55">
        <f t="shared" si="60"/>
        <v>56.893299999999996</v>
      </c>
      <c r="I336" s="56">
        <f t="shared" si="61"/>
        <v>182.05856</v>
      </c>
    </row>
    <row r="337" spans="1:9" ht="9.75" customHeight="1">
      <c r="A337" s="28" t="s">
        <v>795</v>
      </c>
      <c r="B337" s="11" t="s">
        <v>16</v>
      </c>
      <c r="C337" s="12" t="s">
        <v>796</v>
      </c>
      <c r="D337" s="9" t="s">
        <v>797</v>
      </c>
      <c r="E337" s="12" t="s">
        <v>14</v>
      </c>
      <c r="F337" s="49">
        <v>148</v>
      </c>
      <c r="G337" s="56">
        <f>62.59/1.23</f>
        <v>50.886178861788622</v>
      </c>
      <c r="H337" s="55">
        <f t="shared" si="60"/>
        <v>63.215900000000005</v>
      </c>
      <c r="I337" s="56">
        <f t="shared" si="61"/>
        <v>9355.9531999999999</v>
      </c>
    </row>
    <row r="338" spans="1:9" ht="19.5" customHeight="1">
      <c r="A338" s="28" t="s">
        <v>798</v>
      </c>
      <c r="B338" s="11" t="s">
        <v>16</v>
      </c>
      <c r="C338" s="12" t="s">
        <v>799</v>
      </c>
      <c r="D338" s="1" t="s">
        <v>800</v>
      </c>
      <c r="E338" s="12" t="s">
        <v>15</v>
      </c>
      <c r="F338" s="49">
        <v>79.650000000000006</v>
      </c>
      <c r="G338" s="56">
        <f>165.18/1.23</f>
        <v>134.29268292682929</v>
      </c>
      <c r="H338" s="55">
        <f t="shared" si="60"/>
        <v>166.83180000000002</v>
      </c>
      <c r="I338" s="56">
        <f t="shared" si="61"/>
        <v>13288.152870000002</v>
      </c>
    </row>
    <row r="339" spans="1:9" ht="19.5" customHeight="1">
      <c r="A339" s="28">
        <v>48230</v>
      </c>
      <c r="B339" s="11" t="s">
        <v>11</v>
      </c>
      <c r="C339" s="12" t="s">
        <v>801</v>
      </c>
      <c r="D339" s="1" t="s">
        <v>802</v>
      </c>
      <c r="E339" s="12" t="s">
        <v>15</v>
      </c>
      <c r="F339" s="49">
        <v>467</v>
      </c>
      <c r="G339" s="56">
        <v>1297.52</v>
      </c>
      <c r="H339" s="55">
        <f t="shared" si="60"/>
        <v>1611.9090959999999</v>
      </c>
      <c r="I339" s="56">
        <f t="shared" si="61"/>
        <v>752761.54783199995</v>
      </c>
    </row>
    <row r="340" spans="1:9" ht="19.5" customHeight="1">
      <c r="A340" s="28">
        <v>49326</v>
      </c>
      <c r="B340" s="11" t="s">
        <v>11</v>
      </c>
      <c r="C340" s="12" t="s">
        <v>803</v>
      </c>
      <c r="D340" s="1" t="s">
        <v>804</v>
      </c>
      <c r="E340" s="12" t="s">
        <v>14</v>
      </c>
      <c r="F340" s="49">
        <v>3</v>
      </c>
      <c r="G340" s="56">
        <v>3002.74</v>
      </c>
      <c r="H340" s="55">
        <f t="shared" si="60"/>
        <v>3730.3039019999997</v>
      </c>
      <c r="I340" s="56">
        <f t="shared" si="61"/>
        <v>11190.911705999999</v>
      </c>
    </row>
    <row r="341" spans="1:9" ht="19.5" customHeight="1">
      <c r="A341" s="28">
        <v>49691</v>
      </c>
      <c r="B341" s="11" t="s">
        <v>11</v>
      </c>
      <c r="C341" s="12" t="s">
        <v>805</v>
      </c>
      <c r="D341" s="1" t="s">
        <v>806</v>
      </c>
      <c r="E341" s="12" t="s">
        <v>14</v>
      </c>
      <c r="F341" s="49">
        <v>3</v>
      </c>
      <c r="G341" s="56">
        <v>4716.49</v>
      </c>
      <c r="H341" s="55">
        <f t="shared" si="60"/>
        <v>5859.2955269999993</v>
      </c>
      <c r="I341" s="56">
        <f t="shared" si="61"/>
        <v>17577.886580999999</v>
      </c>
    </row>
    <row r="342" spans="1:9" ht="9.75" customHeight="1">
      <c r="A342" s="28" t="s">
        <v>807</v>
      </c>
      <c r="B342" s="11" t="s">
        <v>16</v>
      </c>
      <c r="C342" s="12" t="s">
        <v>808</v>
      </c>
      <c r="D342" s="9" t="s">
        <v>809</v>
      </c>
      <c r="E342" s="12" t="s">
        <v>136</v>
      </c>
      <c r="F342" s="49">
        <v>1</v>
      </c>
      <c r="G342" s="56">
        <f>7270.69/1.23</f>
        <v>5911.1300813008129</v>
      </c>
      <c r="H342" s="55">
        <f t="shared" si="60"/>
        <v>7343.3968999999997</v>
      </c>
      <c r="I342" s="56">
        <f t="shared" si="61"/>
        <v>7343.3968999999997</v>
      </c>
    </row>
    <row r="343" spans="1:9" ht="18.95" customHeight="1">
      <c r="A343" s="28" t="s">
        <v>810</v>
      </c>
      <c r="B343" s="11" t="s">
        <v>16</v>
      </c>
      <c r="C343" s="12" t="s">
        <v>811</v>
      </c>
      <c r="D343" s="9" t="s">
        <v>812</v>
      </c>
      <c r="E343" s="12" t="s">
        <v>14</v>
      </c>
      <c r="F343" s="49">
        <v>8</v>
      </c>
      <c r="G343" s="56">
        <f>1676.32/1.23</f>
        <v>1362.8617886178861</v>
      </c>
      <c r="H343" s="55">
        <f t="shared" si="60"/>
        <v>1693.0831999999998</v>
      </c>
      <c r="I343" s="56">
        <f t="shared" si="61"/>
        <v>13544.665599999998</v>
      </c>
    </row>
    <row r="344" spans="1:9" ht="9.75" customHeight="1">
      <c r="A344" s="28" t="s">
        <v>813</v>
      </c>
      <c r="B344" s="11" t="s">
        <v>16</v>
      </c>
      <c r="C344" s="12" t="s">
        <v>814</v>
      </c>
      <c r="D344" s="9" t="s">
        <v>815</v>
      </c>
      <c r="E344" s="12" t="s">
        <v>15</v>
      </c>
      <c r="F344" s="49">
        <v>233.6</v>
      </c>
      <c r="G344" s="56">
        <f>101.78/1.23</f>
        <v>82.747967479674799</v>
      </c>
      <c r="H344" s="55">
        <f t="shared" si="60"/>
        <v>102.7978</v>
      </c>
      <c r="I344" s="56">
        <f t="shared" si="61"/>
        <v>24013.566079999997</v>
      </c>
    </row>
    <row r="345" spans="1:9" ht="9.75" customHeight="1">
      <c r="A345" s="28" t="s">
        <v>816</v>
      </c>
      <c r="B345" s="11" t="s">
        <v>16</v>
      </c>
      <c r="C345" s="12" t="s">
        <v>817</v>
      </c>
      <c r="D345" s="9" t="s">
        <v>818</v>
      </c>
      <c r="E345" s="12" t="s">
        <v>14</v>
      </c>
      <c r="F345" s="49">
        <v>5</v>
      </c>
      <c r="G345" s="56">
        <f>612.3/1.23</f>
        <v>497.80487804878044</v>
      </c>
      <c r="H345" s="55">
        <f t="shared" si="60"/>
        <v>618.42299999999989</v>
      </c>
      <c r="I345" s="56">
        <f t="shared" si="61"/>
        <v>3092.1149999999993</v>
      </c>
    </row>
    <row r="346" spans="1:9" ht="9.75" customHeight="1">
      <c r="A346" s="39"/>
      <c r="B346" s="39"/>
      <c r="C346" s="39"/>
      <c r="D346" s="13"/>
      <c r="E346" s="65"/>
      <c r="F346" s="50"/>
      <c r="G346" s="60"/>
      <c r="H346" s="61" t="s">
        <v>18</v>
      </c>
      <c r="I346" s="53">
        <f>SUM(I325:I345)</f>
        <v>914258.34772273991</v>
      </c>
    </row>
    <row r="347" spans="1:9" ht="9.75" customHeight="1">
      <c r="A347" s="28"/>
      <c r="B347" s="40"/>
      <c r="C347" s="41">
        <v>17</v>
      </c>
      <c r="D347" s="7" t="s">
        <v>819</v>
      </c>
      <c r="E347" s="66"/>
      <c r="F347" s="51"/>
      <c r="G347" s="57"/>
      <c r="H347" s="57"/>
      <c r="I347" s="57"/>
    </row>
    <row r="348" spans="1:9" ht="19.5" customHeight="1">
      <c r="A348" s="28" t="s">
        <v>820</v>
      </c>
      <c r="B348" s="11" t="s">
        <v>11</v>
      </c>
      <c r="C348" s="12" t="s">
        <v>821</v>
      </c>
      <c r="D348" s="1" t="s">
        <v>822</v>
      </c>
      <c r="E348" s="12" t="s">
        <v>14</v>
      </c>
      <c r="F348" s="49">
        <v>1</v>
      </c>
      <c r="G348" s="56">
        <v>2252.54</v>
      </c>
      <c r="H348" s="55">
        <f t="shared" ref="H348" si="62">G348*1.2423</f>
        <v>2798.3304419999999</v>
      </c>
      <c r="I348" s="56">
        <f t="shared" ref="I348" si="63">F348*H348</f>
        <v>2798.3304419999999</v>
      </c>
    </row>
    <row r="349" spans="1:9" ht="9.75" customHeight="1">
      <c r="A349" s="27" t="s">
        <v>823</v>
      </c>
      <c r="B349" s="11" t="s">
        <v>16</v>
      </c>
      <c r="C349" s="12" t="s">
        <v>824</v>
      </c>
      <c r="D349" s="9" t="s">
        <v>825</v>
      </c>
      <c r="E349" s="12" t="s">
        <v>17</v>
      </c>
      <c r="F349" s="49">
        <v>2148</v>
      </c>
      <c r="G349" s="56">
        <f>14.43/1.23</f>
        <v>11.731707317073171</v>
      </c>
      <c r="H349" s="55">
        <f t="shared" ref="H349" si="64">G349*1.2423</f>
        <v>14.574300000000001</v>
      </c>
      <c r="I349" s="56">
        <f t="shared" ref="I349" si="65">F349*H349</f>
        <v>31305.596400000002</v>
      </c>
    </row>
    <row r="350" spans="1:9" ht="9.75" customHeight="1">
      <c r="A350" s="13"/>
      <c r="B350" s="13"/>
      <c r="C350" s="13"/>
      <c r="D350" s="13"/>
      <c r="E350" s="13"/>
      <c r="F350" s="13"/>
      <c r="G350" s="13"/>
      <c r="H350" s="14" t="s">
        <v>18</v>
      </c>
      <c r="I350" s="53">
        <f>SUM(I348:I349)</f>
        <v>34103.926842000001</v>
      </c>
    </row>
    <row r="351" spans="1:9" ht="9.9499999999999993" customHeight="1">
      <c r="A351" s="5"/>
      <c r="B351" s="5"/>
      <c r="C351" s="5"/>
      <c r="D351" s="5"/>
      <c r="E351" s="5"/>
      <c r="F351" s="5"/>
      <c r="G351" s="5"/>
      <c r="H351" s="5"/>
      <c r="I351" s="5"/>
    </row>
    <row r="352" spans="1:9" ht="9.9499999999999993" customHeight="1">
      <c r="A352" s="166" t="s">
        <v>1200</v>
      </c>
      <c r="B352" s="174"/>
      <c r="C352" s="174"/>
      <c r="D352" s="174"/>
      <c r="E352" s="174"/>
      <c r="F352" s="174"/>
      <c r="G352" s="174"/>
      <c r="H352" s="174"/>
      <c r="I352" s="52">
        <f>I350+I346+I323+I315+I237+I159+I147+I123+I110+I103+I92+I84+I62+I53+I45+I27+I20</f>
        <v>6100806.9256751109</v>
      </c>
    </row>
    <row r="353" spans="1:9" ht="12.2" customHeight="1">
      <c r="A353" s="160" t="s">
        <v>826</v>
      </c>
      <c r="B353" s="161"/>
      <c r="C353" s="161"/>
      <c r="D353" s="161"/>
      <c r="E353" s="161"/>
      <c r="F353" s="161"/>
      <c r="G353" s="161"/>
      <c r="H353" s="161"/>
      <c r="I353" s="162"/>
    </row>
    <row r="354" spans="1:9" ht="9.75" customHeight="1">
      <c r="A354" s="2" t="s">
        <v>0</v>
      </c>
      <c r="B354" s="2" t="s">
        <v>1</v>
      </c>
      <c r="C354" s="3" t="s">
        <v>2</v>
      </c>
      <c r="D354" s="2" t="s">
        <v>3</v>
      </c>
      <c r="E354" s="2" t="s">
        <v>4</v>
      </c>
      <c r="F354" s="4" t="s">
        <v>5</v>
      </c>
      <c r="G354" s="16" t="s">
        <v>6</v>
      </c>
      <c r="H354" s="3" t="s">
        <v>7</v>
      </c>
      <c r="I354" s="16" t="s">
        <v>8</v>
      </c>
    </row>
    <row r="355" spans="1:9" ht="47.45" customHeight="1">
      <c r="A355" s="25" t="s">
        <v>827</v>
      </c>
      <c r="B355" s="11" t="s">
        <v>761</v>
      </c>
      <c r="C355" s="17" t="s">
        <v>828</v>
      </c>
      <c r="D355" s="9" t="s">
        <v>829</v>
      </c>
      <c r="E355" s="12" t="s">
        <v>17</v>
      </c>
      <c r="F355" s="68">
        <v>328.65</v>
      </c>
      <c r="G355" s="56">
        <v>85.06</v>
      </c>
      <c r="H355" s="55">
        <f t="shared" ref="H355" si="66">G355*1.2423</f>
        <v>105.67003800000001</v>
      </c>
      <c r="I355" s="56">
        <f t="shared" ref="I355" si="67">F355*H355</f>
        <v>34728.4579887</v>
      </c>
    </row>
    <row r="356" spans="1:9" ht="28.5" customHeight="1">
      <c r="A356" s="25" t="s">
        <v>830</v>
      </c>
      <c r="B356" s="11" t="s">
        <v>761</v>
      </c>
      <c r="C356" s="17" t="s">
        <v>831</v>
      </c>
      <c r="D356" s="9" t="s">
        <v>832</v>
      </c>
      <c r="E356" s="12" t="s">
        <v>15</v>
      </c>
      <c r="F356" s="68">
        <v>288.2</v>
      </c>
      <c r="G356" s="56">
        <v>54.84</v>
      </c>
      <c r="H356" s="55">
        <f t="shared" ref="H356:H419" si="68">G356*1.2423</f>
        <v>68.127732000000009</v>
      </c>
      <c r="I356" s="56">
        <f t="shared" ref="I356:I419" si="69">F356*H356</f>
        <v>19634.412362400002</v>
      </c>
    </row>
    <row r="357" spans="1:9" ht="38.1" customHeight="1">
      <c r="A357" s="25" t="s">
        <v>833</v>
      </c>
      <c r="B357" s="11" t="s">
        <v>761</v>
      </c>
      <c r="C357" s="18" t="s">
        <v>834</v>
      </c>
      <c r="D357" s="9" t="s">
        <v>835</v>
      </c>
      <c r="E357" s="10" t="s">
        <v>17</v>
      </c>
      <c r="F357" s="69">
        <v>328.65</v>
      </c>
      <c r="G357" s="67">
        <v>3.7</v>
      </c>
      <c r="H357" s="55">
        <f t="shared" si="68"/>
        <v>4.5965100000000003</v>
      </c>
      <c r="I357" s="56">
        <f t="shared" si="69"/>
        <v>1510.6430115000001</v>
      </c>
    </row>
    <row r="358" spans="1:9" ht="28.5" customHeight="1">
      <c r="A358" s="25" t="s">
        <v>836</v>
      </c>
      <c r="B358" s="11" t="s">
        <v>761</v>
      </c>
      <c r="C358" s="17" t="s">
        <v>837</v>
      </c>
      <c r="D358" s="9" t="s">
        <v>838</v>
      </c>
      <c r="E358" s="12" t="s">
        <v>17</v>
      </c>
      <c r="F358" s="68">
        <v>5111.1000000000004</v>
      </c>
      <c r="G358" s="56">
        <v>1.96</v>
      </c>
      <c r="H358" s="55">
        <f t="shared" si="68"/>
        <v>2.4349080000000001</v>
      </c>
      <c r="I358" s="56">
        <f t="shared" si="69"/>
        <v>12445.058278800001</v>
      </c>
    </row>
    <row r="359" spans="1:9" ht="66.2" customHeight="1">
      <c r="A359" s="25" t="s">
        <v>839</v>
      </c>
      <c r="B359" s="11" t="s">
        <v>761</v>
      </c>
      <c r="C359" s="17" t="s">
        <v>840</v>
      </c>
      <c r="D359" s="9" t="s">
        <v>841</v>
      </c>
      <c r="E359" s="12" t="s">
        <v>17</v>
      </c>
      <c r="F359" s="68">
        <v>328.65</v>
      </c>
      <c r="G359" s="56">
        <v>30.57</v>
      </c>
      <c r="H359" s="55">
        <f t="shared" si="68"/>
        <v>37.977111000000001</v>
      </c>
      <c r="I359" s="56">
        <f t="shared" si="69"/>
        <v>12481.17753015</v>
      </c>
    </row>
    <row r="360" spans="1:9" ht="19.5" customHeight="1">
      <c r="A360" s="28">
        <v>40180</v>
      </c>
      <c r="B360" s="11" t="s">
        <v>11</v>
      </c>
      <c r="C360" s="18" t="s">
        <v>842</v>
      </c>
      <c r="D360" s="1" t="s">
        <v>843</v>
      </c>
      <c r="E360" s="10" t="s">
        <v>12</v>
      </c>
      <c r="F360" s="69">
        <v>1862.21</v>
      </c>
      <c r="G360" s="56">
        <v>9.99</v>
      </c>
      <c r="H360" s="55">
        <f t="shared" si="68"/>
        <v>12.410577</v>
      </c>
      <c r="I360" s="56">
        <f t="shared" si="69"/>
        <v>23111.100595169999</v>
      </c>
    </row>
    <row r="361" spans="1:9" ht="9.75" customHeight="1">
      <c r="A361" s="26" t="s">
        <v>844</v>
      </c>
      <c r="B361" s="11" t="s">
        <v>11</v>
      </c>
      <c r="C361" s="18" t="s">
        <v>845</v>
      </c>
      <c r="D361" s="9" t="s">
        <v>846</v>
      </c>
      <c r="E361" s="10" t="s">
        <v>12</v>
      </c>
      <c r="F361" s="69">
        <v>2.91</v>
      </c>
      <c r="G361" s="67">
        <v>140.11000000000001</v>
      </c>
      <c r="H361" s="55">
        <f t="shared" si="68"/>
        <v>174.05865300000002</v>
      </c>
      <c r="I361" s="56">
        <f t="shared" si="69"/>
        <v>506.5106802300001</v>
      </c>
    </row>
    <row r="362" spans="1:9" ht="38.1" customHeight="1">
      <c r="A362" s="25" t="s">
        <v>847</v>
      </c>
      <c r="B362" s="11" t="s">
        <v>761</v>
      </c>
      <c r="C362" s="18" t="s">
        <v>848</v>
      </c>
      <c r="D362" s="9" t="s">
        <v>849</v>
      </c>
      <c r="E362" s="10" t="s">
        <v>15</v>
      </c>
      <c r="F362" s="69">
        <v>492</v>
      </c>
      <c r="G362" s="67">
        <v>58.38</v>
      </c>
      <c r="H362" s="55">
        <f t="shared" si="68"/>
        <v>72.525474000000003</v>
      </c>
      <c r="I362" s="56">
        <f t="shared" si="69"/>
        <v>35682.533208000001</v>
      </c>
    </row>
    <row r="363" spans="1:9" ht="19.7" customHeight="1">
      <c r="A363" s="28">
        <v>38718</v>
      </c>
      <c r="B363" s="11" t="s">
        <v>11</v>
      </c>
      <c r="C363" s="10" t="s">
        <v>850</v>
      </c>
      <c r="D363" s="1" t="s">
        <v>851</v>
      </c>
      <c r="E363" s="10" t="s">
        <v>12</v>
      </c>
      <c r="F363" s="69">
        <v>3.78</v>
      </c>
      <c r="G363" s="67">
        <v>27.4</v>
      </c>
      <c r="H363" s="55">
        <f t="shared" si="68"/>
        <v>34.039019999999994</v>
      </c>
      <c r="I363" s="56">
        <f t="shared" si="69"/>
        <v>128.66749559999997</v>
      </c>
    </row>
    <row r="364" spans="1:9" ht="28.5" customHeight="1">
      <c r="A364" s="25" t="s">
        <v>852</v>
      </c>
      <c r="B364" s="11" t="s">
        <v>761</v>
      </c>
      <c r="C364" s="12" t="s">
        <v>853</v>
      </c>
      <c r="D364" s="9" t="s">
        <v>854</v>
      </c>
      <c r="E364" s="12" t="s">
        <v>17</v>
      </c>
      <c r="F364" s="68">
        <v>211.64</v>
      </c>
      <c r="G364" s="56">
        <v>75.3</v>
      </c>
      <c r="H364" s="55">
        <f t="shared" si="68"/>
        <v>93.545189999999991</v>
      </c>
      <c r="I364" s="56">
        <f t="shared" si="69"/>
        <v>19797.904011599996</v>
      </c>
    </row>
    <row r="365" spans="1:9" ht="19.5" customHeight="1">
      <c r="A365" s="25" t="s">
        <v>855</v>
      </c>
      <c r="B365" s="11" t="s">
        <v>761</v>
      </c>
      <c r="C365" s="10" t="s">
        <v>856</v>
      </c>
      <c r="D365" s="1" t="s">
        <v>857</v>
      </c>
      <c r="E365" s="10" t="s">
        <v>17</v>
      </c>
      <c r="F365" s="69">
        <v>135.93</v>
      </c>
      <c r="G365" s="67">
        <v>61.24</v>
      </c>
      <c r="H365" s="55">
        <f t="shared" si="68"/>
        <v>76.078451999999999</v>
      </c>
      <c r="I365" s="56">
        <f t="shared" si="69"/>
        <v>10341.343980359999</v>
      </c>
    </row>
    <row r="366" spans="1:9" ht="19.5" customHeight="1">
      <c r="A366" s="28">
        <v>40181</v>
      </c>
      <c r="B366" s="11" t="s">
        <v>11</v>
      </c>
      <c r="C366" s="10" t="s">
        <v>858</v>
      </c>
      <c r="D366" s="1" t="s">
        <v>23</v>
      </c>
      <c r="E366" s="10" t="s">
        <v>859</v>
      </c>
      <c r="F366" s="69">
        <v>18622.099999999999</v>
      </c>
      <c r="G366" s="67">
        <v>1.77</v>
      </c>
      <c r="H366" s="55">
        <f t="shared" si="68"/>
        <v>2.198871</v>
      </c>
      <c r="I366" s="56">
        <f t="shared" si="69"/>
        <v>40947.595649099996</v>
      </c>
    </row>
    <row r="367" spans="1:9" ht="28.5" customHeight="1">
      <c r="A367" s="25" t="s">
        <v>860</v>
      </c>
      <c r="B367" s="11" t="s">
        <v>761</v>
      </c>
      <c r="C367" s="12" t="s">
        <v>861</v>
      </c>
      <c r="D367" s="9" t="s">
        <v>862</v>
      </c>
      <c r="E367" s="12" t="s">
        <v>69</v>
      </c>
      <c r="F367" s="68">
        <v>967.96</v>
      </c>
      <c r="G367" s="56">
        <v>15.73</v>
      </c>
      <c r="H367" s="55">
        <f t="shared" si="68"/>
        <v>19.541378999999999</v>
      </c>
      <c r="I367" s="56">
        <f t="shared" si="69"/>
        <v>18915.27321684</v>
      </c>
    </row>
    <row r="368" spans="1:9" ht="28.5" customHeight="1">
      <c r="A368" s="25" t="s">
        <v>863</v>
      </c>
      <c r="B368" s="11" t="s">
        <v>761</v>
      </c>
      <c r="C368" s="12" t="s">
        <v>864</v>
      </c>
      <c r="D368" s="9" t="s">
        <v>865</v>
      </c>
      <c r="E368" s="12" t="s">
        <v>12</v>
      </c>
      <c r="F368" s="68">
        <v>28.66</v>
      </c>
      <c r="G368" s="56">
        <v>218.64</v>
      </c>
      <c r="H368" s="55">
        <f t="shared" si="68"/>
        <v>271.61647199999999</v>
      </c>
      <c r="I368" s="56">
        <f t="shared" si="69"/>
        <v>7784.5280875199996</v>
      </c>
    </row>
    <row r="369" spans="1:9" ht="19.5" customHeight="1">
      <c r="A369" s="28">
        <v>40179</v>
      </c>
      <c r="B369" s="11" t="s">
        <v>11</v>
      </c>
      <c r="C369" s="10" t="s">
        <v>866</v>
      </c>
      <c r="D369" s="1" t="s">
        <v>867</v>
      </c>
      <c r="E369" s="10" t="s">
        <v>859</v>
      </c>
      <c r="F369" s="69">
        <v>37.799999999999997</v>
      </c>
      <c r="G369" s="67">
        <v>1.37</v>
      </c>
      <c r="H369" s="55">
        <f t="shared" si="68"/>
        <v>1.701951</v>
      </c>
      <c r="I369" s="56">
        <f t="shared" si="69"/>
        <v>64.333747799999998</v>
      </c>
    </row>
    <row r="370" spans="1:9" ht="28.5" customHeight="1">
      <c r="A370" s="25" t="s">
        <v>868</v>
      </c>
      <c r="B370" s="11" t="s">
        <v>761</v>
      </c>
      <c r="C370" s="12" t="s">
        <v>869</v>
      </c>
      <c r="D370" s="9" t="s">
        <v>870</v>
      </c>
      <c r="E370" s="12" t="s">
        <v>69</v>
      </c>
      <c r="F370" s="68">
        <v>531.24</v>
      </c>
      <c r="G370" s="56">
        <v>18.87</v>
      </c>
      <c r="H370" s="55">
        <f t="shared" si="68"/>
        <v>23.442201000000001</v>
      </c>
      <c r="I370" s="56">
        <f t="shared" si="69"/>
        <v>12453.43485924</v>
      </c>
    </row>
    <row r="371" spans="1:9" ht="38.1" customHeight="1">
      <c r="A371" s="25" t="s">
        <v>871</v>
      </c>
      <c r="B371" s="11" t="s">
        <v>761</v>
      </c>
      <c r="C371" s="10" t="s">
        <v>872</v>
      </c>
      <c r="D371" s="9" t="s">
        <v>873</v>
      </c>
      <c r="E371" s="10" t="s">
        <v>12</v>
      </c>
      <c r="F371" s="69">
        <v>2.91</v>
      </c>
      <c r="G371" s="67">
        <v>664.33</v>
      </c>
      <c r="H371" s="55">
        <f t="shared" si="68"/>
        <v>825.29715900000008</v>
      </c>
      <c r="I371" s="56">
        <f t="shared" si="69"/>
        <v>2401.6147326900004</v>
      </c>
    </row>
    <row r="372" spans="1:9" ht="19.5" customHeight="1">
      <c r="A372" s="28">
        <v>69682</v>
      </c>
      <c r="B372" s="11" t="s">
        <v>11</v>
      </c>
      <c r="C372" s="10" t="s">
        <v>874</v>
      </c>
      <c r="D372" s="1" t="s">
        <v>875</v>
      </c>
      <c r="E372" s="10" t="s">
        <v>15</v>
      </c>
      <c r="F372" s="69">
        <v>225.1</v>
      </c>
      <c r="G372" s="67">
        <v>66.87</v>
      </c>
      <c r="H372" s="55">
        <f t="shared" si="68"/>
        <v>83.072601000000006</v>
      </c>
      <c r="I372" s="56">
        <f t="shared" si="69"/>
        <v>18699.642485100001</v>
      </c>
    </row>
    <row r="373" spans="1:9" ht="19.5" customHeight="1">
      <c r="A373" s="28">
        <v>63437</v>
      </c>
      <c r="B373" s="11" t="s">
        <v>11</v>
      </c>
      <c r="C373" s="10" t="s">
        <v>876</v>
      </c>
      <c r="D373" s="1" t="s">
        <v>877</v>
      </c>
      <c r="E373" s="10" t="s">
        <v>14</v>
      </c>
      <c r="F373" s="69">
        <v>4</v>
      </c>
      <c r="G373" s="67">
        <v>439.06</v>
      </c>
      <c r="H373" s="55">
        <f t="shared" si="68"/>
        <v>545.44423800000004</v>
      </c>
      <c r="I373" s="56">
        <f t="shared" si="69"/>
        <v>2181.7769520000002</v>
      </c>
    </row>
    <row r="374" spans="1:9" ht="38.1" customHeight="1">
      <c r="A374" s="25" t="s">
        <v>878</v>
      </c>
      <c r="B374" s="11" t="s">
        <v>761</v>
      </c>
      <c r="C374" s="10" t="s">
        <v>879</v>
      </c>
      <c r="D374" s="1" t="s">
        <v>880</v>
      </c>
      <c r="E374" s="10" t="s">
        <v>12</v>
      </c>
      <c r="F374" s="69">
        <v>23.1</v>
      </c>
      <c r="G374" s="67">
        <v>437.19</v>
      </c>
      <c r="H374" s="55">
        <f t="shared" si="68"/>
        <v>543.12113699999998</v>
      </c>
      <c r="I374" s="56">
        <f t="shared" si="69"/>
        <v>12546.0982647</v>
      </c>
    </row>
    <row r="375" spans="1:9" ht="75.75" customHeight="1">
      <c r="A375" s="25" t="s">
        <v>881</v>
      </c>
      <c r="B375" s="11" t="s">
        <v>761</v>
      </c>
      <c r="C375" s="12" t="s">
        <v>882</v>
      </c>
      <c r="D375" s="9" t="s">
        <v>883</v>
      </c>
      <c r="E375" s="12" t="s">
        <v>12</v>
      </c>
      <c r="F375" s="68">
        <v>332.18</v>
      </c>
      <c r="G375" s="56">
        <v>7.15</v>
      </c>
      <c r="H375" s="55">
        <f t="shared" si="68"/>
        <v>8.8824450000000006</v>
      </c>
      <c r="I375" s="56">
        <f t="shared" si="69"/>
        <v>2950.5705801000004</v>
      </c>
    </row>
    <row r="376" spans="1:9" ht="19.5" customHeight="1">
      <c r="A376" s="26" t="s">
        <v>884</v>
      </c>
      <c r="B376" s="11" t="s">
        <v>16</v>
      </c>
      <c r="C376" s="10" t="s">
        <v>885</v>
      </c>
      <c r="D376" s="1" t="s">
        <v>886</v>
      </c>
      <c r="E376" s="10" t="s">
        <v>15</v>
      </c>
      <c r="F376" s="69">
        <v>288.2</v>
      </c>
      <c r="G376" s="67">
        <f>1482.88/1.23</f>
        <v>1205.5934959349595</v>
      </c>
      <c r="H376" s="55">
        <f t="shared" si="68"/>
        <v>1497.7088000000001</v>
      </c>
      <c r="I376" s="56">
        <f t="shared" si="69"/>
        <v>431639.67616000003</v>
      </c>
    </row>
    <row r="377" spans="1:9" ht="19.5" customHeight="1">
      <c r="A377" s="26" t="s">
        <v>887</v>
      </c>
      <c r="B377" s="11" t="s">
        <v>753</v>
      </c>
      <c r="C377" s="10" t="s">
        <v>888</v>
      </c>
      <c r="D377" s="1" t="s">
        <v>889</v>
      </c>
      <c r="E377" s="10" t="s">
        <v>17</v>
      </c>
      <c r="F377" s="69">
        <v>7.04</v>
      </c>
      <c r="G377" s="67">
        <v>660.63</v>
      </c>
      <c r="H377" s="55">
        <f t="shared" si="68"/>
        <v>820.700649</v>
      </c>
      <c r="I377" s="56">
        <f t="shared" si="69"/>
        <v>5777.7325689600002</v>
      </c>
    </row>
    <row r="378" spans="1:9" ht="47.45" customHeight="1">
      <c r="A378" s="25" t="s">
        <v>890</v>
      </c>
      <c r="B378" s="11" t="s">
        <v>761</v>
      </c>
      <c r="C378" s="12" t="s">
        <v>891</v>
      </c>
      <c r="D378" s="9" t="s">
        <v>892</v>
      </c>
      <c r="E378" s="12" t="s">
        <v>893</v>
      </c>
      <c r="F378" s="68">
        <v>40</v>
      </c>
      <c r="G378" s="56">
        <v>49.46</v>
      </c>
      <c r="H378" s="55">
        <f t="shared" si="68"/>
        <v>61.444158000000002</v>
      </c>
      <c r="I378" s="56">
        <f t="shared" si="69"/>
        <v>2457.7663200000002</v>
      </c>
    </row>
    <row r="379" spans="1:9" ht="9.75" customHeight="1">
      <c r="A379" s="28">
        <v>51592</v>
      </c>
      <c r="B379" s="11" t="s">
        <v>11</v>
      </c>
      <c r="C379" s="10" t="s">
        <v>894</v>
      </c>
      <c r="D379" s="9" t="s">
        <v>895</v>
      </c>
      <c r="E379" s="10" t="s">
        <v>17</v>
      </c>
      <c r="F379" s="69">
        <v>613</v>
      </c>
      <c r="G379" s="67">
        <v>60.32</v>
      </c>
      <c r="H379" s="55">
        <f t="shared" si="68"/>
        <v>74.935535999999999</v>
      </c>
      <c r="I379" s="56">
        <f t="shared" si="69"/>
        <v>45935.483567999996</v>
      </c>
    </row>
    <row r="380" spans="1:9" ht="9.75" customHeight="1">
      <c r="A380" s="28">
        <v>63923</v>
      </c>
      <c r="B380" s="11" t="s">
        <v>11</v>
      </c>
      <c r="C380" s="10" t="s">
        <v>896</v>
      </c>
      <c r="D380" s="9" t="s">
        <v>897</v>
      </c>
      <c r="E380" s="10" t="s">
        <v>17</v>
      </c>
      <c r="F380" s="69">
        <v>2022.62</v>
      </c>
      <c r="G380" s="67">
        <v>6.59</v>
      </c>
      <c r="H380" s="55">
        <f t="shared" si="68"/>
        <v>8.1867570000000001</v>
      </c>
      <c r="I380" s="56">
        <f t="shared" si="69"/>
        <v>16558.698443339999</v>
      </c>
    </row>
    <row r="381" spans="1:9" ht="19.5" customHeight="1">
      <c r="A381" s="29">
        <v>47896</v>
      </c>
      <c r="B381" s="11" t="s">
        <v>11</v>
      </c>
      <c r="C381" s="10" t="s">
        <v>898</v>
      </c>
      <c r="D381" s="1" t="s">
        <v>899</v>
      </c>
      <c r="E381" s="10" t="s">
        <v>17</v>
      </c>
      <c r="F381" s="69">
        <v>5111.1000000000004</v>
      </c>
      <c r="G381" s="67">
        <v>23.15</v>
      </c>
      <c r="H381" s="55">
        <f t="shared" si="68"/>
        <v>28.759244999999996</v>
      </c>
      <c r="I381" s="56">
        <f t="shared" si="69"/>
        <v>146991.37711949999</v>
      </c>
    </row>
    <row r="382" spans="1:9" ht="19.5" customHeight="1">
      <c r="A382" s="28">
        <v>37198</v>
      </c>
      <c r="B382" s="11" t="s">
        <v>11</v>
      </c>
      <c r="C382" s="10" t="s">
        <v>900</v>
      </c>
      <c r="D382" s="1" t="s">
        <v>901</v>
      </c>
      <c r="E382" s="10" t="s">
        <v>17</v>
      </c>
      <c r="F382" s="69">
        <v>288.2</v>
      </c>
      <c r="G382" s="67">
        <v>6.87</v>
      </c>
      <c r="H382" s="55">
        <f t="shared" si="68"/>
        <v>8.5346010000000003</v>
      </c>
      <c r="I382" s="56">
        <f t="shared" si="69"/>
        <v>2459.6720082000002</v>
      </c>
    </row>
    <row r="383" spans="1:9" ht="9.75" customHeight="1">
      <c r="A383" s="28">
        <v>62097</v>
      </c>
      <c r="B383" s="11" t="s">
        <v>11</v>
      </c>
      <c r="C383" s="10" t="s">
        <v>902</v>
      </c>
      <c r="D383" s="9" t="s">
        <v>903</v>
      </c>
      <c r="E383" s="10" t="s">
        <v>12</v>
      </c>
      <c r="F383" s="69">
        <v>570.82000000000005</v>
      </c>
      <c r="G383" s="67">
        <v>143.13</v>
      </c>
      <c r="H383" s="55">
        <f t="shared" si="68"/>
        <v>177.81039899999999</v>
      </c>
      <c r="I383" s="56">
        <f t="shared" si="69"/>
        <v>101497.73195718</v>
      </c>
    </row>
    <row r="384" spans="1:9" ht="28.5" customHeight="1">
      <c r="A384" s="25" t="s">
        <v>904</v>
      </c>
      <c r="B384" s="11" t="s">
        <v>761</v>
      </c>
      <c r="C384" s="12" t="s">
        <v>905</v>
      </c>
      <c r="D384" s="9" t="s">
        <v>906</v>
      </c>
      <c r="E384" s="12" t="s">
        <v>17</v>
      </c>
      <c r="F384" s="68">
        <v>5111.1000000000004</v>
      </c>
      <c r="G384" s="56">
        <v>3.62</v>
      </c>
      <c r="H384" s="55">
        <f t="shared" si="68"/>
        <v>4.4971259999999997</v>
      </c>
      <c r="I384" s="56">
        <f t="shared" si="69"/>
        <v>22985.260698599999</v>
      </c>
    </row>
    <row r="385" spans="1:9" ht="28.5" customHeight="1">
      <c r="A385" s="25" t="s">
        <v>907</v>
      </c>
      <c r="B385" s="11" t="s">
        <v>761</v>
      </c>
      <c r="C385" s="12" t="s">
        <v>908</v>
      </c>
      <c r="D385" s="9" t="s">
        <v>909</v>
      </c>
      <c r="E385" s="12" t="s">
        <v>12</v>
      </c>
      <c r="F385" s="68">
        <v>20.399999999999999</v>
      </c>
      <c r="G385" s="56">
        <v>187.3</v>
      </c>
      <c r="H385" s="55">
        <f t="shared" si="68"/>
        <v>232.68279000000001</v>
      </c>
      <c r="I385" s="56">
        <f t="shared" si="69"/>
        <v>4746.728916</v>
      </c>
    </row>
    <row r="386" spans="1:9" ht="29.25" customHeight="1">
      <c r="A386" s="30">
        <v>40120</v>
      </c>
      <c r="B386" s="11" t="s">
        <v>11</v>
      </c>
      <c r="C386" s="12" t="s">
        <v>910</v>
      </c>
      <c r="D386" s="9" t="s">
        <v>911</v>
      </c>
      <c r="E386" s="12" t="s">
        <v>17</v>
      </c>
      <c r="F386" s="68">
        <v>288.2</v>
      </c>
      <c r="G386" s="56">
        <v>34.200000000000003</v>
      </c>
      <c r="H386" s="55">
        <f t="shared" si="68"/>
        <v>42.486660000000001</v>
      </c>
      <c r="I386" s="56">
        <f t="shared" si="69"/>
        <v>12244.655412</v>
      </c>
    </row>
    <row r="387" spans="1:9" ht="9.75" customHeight="1">
      <c r="A387" s="28">
        <v>62462</v>
      </c>
      <c r="B387" s="11" t="s">
        <v>11</v>
      </c>
      <c r="C387" s="10" t="s">
        <v>912</v>
      </c>
      <c r="D387" s="9" t="s">
        <v>913</v>
      </c>
      <c r="E387" s="10" t="s">
        <v>12</v>
      </c>
      <c r="F387" s="69">
        <v>33.71</v>
      </c>
      <c r="G387" s="67">
        <v>180.84</v>
      </c>
      <c r="H387" s="55">
        <f t="shared" si="68"/>
        <v>224.657532</v>
      </c>
      <c r="I387" s="56">
        <f t="shared" si="69"/>
        <v>7573.2054037200005</v>
      </c>
    </row>
    <row r="388" spans="1:9" ht="47.45" customHeight="1">
      <c r="A388" s="25" t="s">
        <v>914</v>
      </c>
      <c r="B388" s="11" t="s">
        <v>761</v>
      </c>
      <c r="C388" s="12" t="s">
        <v>915</v>
      </c>
      <c r="D388" s="9" t="s">
        <v>916</v>
      </c>
      <c r="E388" s="12" t="s">
        <v>15</v>
      </c>
      <c r="F388" s="68">
        <v>85</v>
      </c>
      <c r="G388" s="56">
        <v>167.74</v>
      </c>
      <c r="H388" s="55">
        <f t="shared" si="68"/>
        <v>208.38340200000002</v>
      </c>
      <c r="I388" s="56">
        <f t="shared" si="69"/>
        <v>17712.589170000003</v>
      </c>
    </row>
    <row r="389" spans="1:9" ht="57" customHeight="1">
      <c r="A389" s="25" t="s">
        <v>917</v>
      </c>
      <c r="B389" s="11" t="s">
        <v>761</v>
      </c>
      <c r="C389" s="12" t="s">
        <v>918</v>
      </c>
      <c r="D389" s="9" t="s">
        <v>919</v>
      </c>
      <c r="E389" s="12" t="s">
        <v>12</v>
      </c>
      <c r="F389" s="68">
        <v>115.17</v>
      </c>
      <c r="G389" s="56">
        <v>19.100000000000001</v>
      </c>
      <c r="H389" s="55">
        <f t="shared" si="68"/>
        <v>23.727930000000001</v>
      </c>
      <c r="I389" s="56">
        <f t="shared" si="69"/>
        <v>2732.7456981</v>
      </c>
    </row>
    <row r="390" spans="1:9" ht="19.5" customHeight="1">
      <c r="A390" s="31"/>
      <c r="B390" s="11" t="s">
        <v>920</v>
      </c>
      <c r="C390" s="10" t="s">
        <v>921</v>
      </c>
      <c r="D390" s="1" t="s">
        <v>922</v>
      </c>
      <c r="E390" s="10" t="s">
        <v>17</v>
      </c>
      <c r="F390" s="69">
        <v>5111.1000000000004</v>
      </c>
      <c r="G390" s="67">
        <v>99.36</v>
      </c>
      <c r="H390" s="55">
        <f t="shared" si="68"/>
        <v>123.434928</v>
      </c>
      <c r="I390" s="56">
        <f t="shared" si="69"/>
        <v>630888.2605008001</v>
      </c>
    </row>
    <row r="391" spans="1:9" ht="19.5" customHeight="1">
      <c r="A391" s="29">
        <v>42019</v>
      </c>
      <c r="B391" s="11" t="s">
        <v>11</v>
      </c>
      <c r="C391" s="10" t="s">
        <v>923</v>
      </c>
      <c r="D391" s="1" t="s">
        <v>924</v>
      </c>
      <c r="E391" s="10" t="s">
        <v>17</v>
      </c>
      <c r="F391" s="69">
        <v>687.99</v>
      </c>
      <c r="G391" s="67">
        <v>20.94</v>
      </c>
      <c r="H391" s="55">
        <f t="shared" si="68"/>
        <v>26.013762</v>
      </c>
      <c r="I391" s="56">
        <f t="shared" si="69"/>
        <v>17897.20811838</v>
      </c>
    </row>
    <row r="392" spans="1:9" ht="28.5" customHeight="1">
      <c r="A392" s="30">
        <v>44565</v>
      </c>
      <c r="B392" s="11" t="s">
        <v>11</v>
      </c>
      <c r="C392" s="12" t="s">
        <v>925</v>
      </c>
      <c r="D392" s="9" t="s">
        <v>926</v>
      </c>
      <c r="E392" s="12" t="s">
        <v>15</v>
      </c>
      <c r="F392" s="68">
        <v>842.76</v>
      </c>
      <c r="G392" s="56">
        <v>27.29</v>
      </c>
      <c r="H392" s="55">
        <f t="shared" si="68"/>
        <v>33.902366999999998</v>
      </c>
      <c r="I392" s="56">
        <f t="shared" si="69"/>
        <v>28571.558812919997</v>
      </c>
    </row>
    <row r="393" spans="1:9" ht="9.75" customHeight="1">
      <c r="A393" s="26" t="s">
        <v>927</v>
      </c>
      <c r="B393" s="11" t="s">
        <v>11</v>
      </c>
      <c r="C393" s="10" t="s">
        <v>928</v>
      </c>
      <c r="D393" s="9" t="s">
        <v>929</v>
      </c>
      <c r="E393" s="10" t="s">
        <v>12</v>
      </c>
      <c r="F393" s="69">
        <v>408.89</v>
      </c>
      <c r="G393" s="67">
        <v>167.95</v>
      </c>
      <c r="H393" s="55">
        <f t="shared" si="68"/>
        <v>208.64428499999997</v>
      </c>
      <c r="I393" s="56">
        <f t="shared" si="69"/>
        <v>85312.561693649986</v>
      </c>
    </row>
    <row r="394" spans="1:9" ht="19.5" customHeight="1">
      <c r="A394" s="29">
        <v>58882</v>
      </c>
      <c r="B394" s="11" t="s">
        <v>11</v>
      </c>
      <c r="C394" s="10" t="s">
        <v>930</v>
      </c>
      <c r="D394" s="1" t="s">
        <v>931</v>
      </c>
      <c r="E394" s="10" t="s">
        <v>14</v>
      </c>
      <c r="F394" s="69">
        <v>2</v>
      </c>
      <c r="G394" s="67">
        <v>2833.56</v>
      </c>
      <c r="H394" s="55">
        <f t="shared" si="68"/>
        <v>3520.1315879999997</v>
      </c>
      <c r="I394" s="56">
        <f t="shared" si="69"/>
        <v>7040.2631759999995</v>
      </c>
    </row>
    <row r="395" spans="1:9" ht="9.75" customHeight="1">
      <c r="A395" s="29">
        <v>62475</v>
      </c>
      <c r="B395" s="11" t="s">
        <v>11</v>
      </c>
      <c r="C395" s="10" t="s">
        <v>932</v>
      </c>
      <c r="D395" s="9" t="s">
        <v>933</v>
      </c>
      <c r="E395" s="10" t="s">
        <v>15</v>
      </c>
      <c r="F395" s="69">
        <v>65.63</v>
      </c>
      <c r="G395" s="67">
        <v>3519.18</v>
      </c>
      <c r="H395" s="55">
        <f t="shared" si="68"/>
        <v>4371.8773139999994</v>
      </c>
      <c r="I395" s="56">
        <f t="shared" si="69"/>
        <v>286926.30811781995</v>
      </c>
    </row>
    <row r="396" spans="1:9" ht="28.5" customHeight="1">
      <c r="A396" s="25" t="s">
        <v>934</v>
      </c>
      <c r="B396" s="11" t="s">
        <v>11</v>
      </c>
      <c r="C396" s="12" t="s">
        <v>935</v>
      </c>
      <c r="D396" s="9" t="s">
        <v>936</v>
      </c>
      <c r="E396" s="12" t="s">
        <v>14</v>
      </c>
      <c r="F396" s="68">
        <v>4</v>
      </c>
      <c r="G396" s="56">
        <v>6904.48</v>
      </c>
      <c r="H396" s="55">
        <f t="shared" si="68"/>
        <v>8577.4355039999991</v>
      </c>
      <c r="I396" s="56">
        <f t="shared" si="69"/>
        <v>34309.742015999997</v>
      </c>
    </row>
    <row r="397" spans="1:9" ht="19.5" customHeight="1">
      <c r="A397" s="28">
        <v>39328</v>
      </c>
      <c r="B397" s="11" t="s">
        <v>11</v>
      </c>
      <c r="C397" s="10" t="s">
        <v>937</v>
      </c>
      <c r="D397" s="1" t="s">
        <v>938</v>
      </c>
      <c r="E397" s="10" t="s">
        <v>15</v>
      </c>
      <c r="F397" s="69">
        <v>1192</v>
      </c>
      <c r="G397" s="67">
        <v>8.26</v>
      </c>
      <c r="H397" s="55">
        <f t="shared" si="68"/>
        <v>10.261398</v>
      </c>
      <c r="I397" s="56">
        <f t="shared" si="69"/>
        <v>12231.586416</v>
      </c>
    </row>
    <row r="398" spans="1:9" ht="19.5" customHeight="1">
      <c r="A398" s="28">
        <v>39694</v>
      </c>
      <c r="B398" s="11" t="s">
        <v>11</v>
      </c>
      <c r="C398" s="10" t="s">
        <v>939</v>
      </c>
      <c r="D398" s="1" t="s">
        <v>940</v>
      </c>
      <c r="E398" s="10" t="s">
        <v>15</v>
      </c>
      <c r="F398" s="69">
        <v>2384</v>
      </c>
      <c r="G398" s="67">
        <v>11.86</v>
      </c>
      <c r="H398" s="55">
        <f t="shared" si="68"/>
        <v>14.733677999999999</v>
      </c>
      <c r="I398" s="56">
        <f t="shared" si="69"/>
        <v>35125.088351999999</v>
      </c>
    </row>
    <row r="399" spans="1:9" ht="19.5" customHeight="1">
      <c r="A399" s="28">
        <v>51022</v>
      </c>
      <c r="B399" s="11" t="s">
        <v>11</v>
      </c>
      <c r="C399" s="10" t="s">
        <v>941</v>
      </c>
      <c r="D399" s="1" t="s">
        <v>942</v>
      </c>
      <c r="E399" s="10" t="s">
        <v>14</v>
      </c>
      <c r="F399" s="69">
        <v>20</v>
      </c>
      <c r="G399" s="67">
        <v>391.75</v>
      </c>
      <c r="H399" s="55">
        <f t="shared" si="68"/>
        <v>486.67102499999999</v>
      </c>
      <c r="I399" s="56">
        <f t="shared" si="69"/>
        <v>9733.4205000000002</v>
      </c>
    </row>
    <row r="400" spans="1:9" ht="19.5" customHeight="1">
      <c r="A400" s="26" t="s">
        <v>943</v>
      </c>
      <c r="B400" s="11" t="s">
        <v>11</v>
      </c>
      <c r="C400" s="10" t="s">
        <v>944</v>
      </c>
      <c r="D400" s="1" t="s">
        <v>945</v>
      </c>
      <c r="E400" s="10" t="s">
        <v>14</v>
      </c>
      <c r="F400" s="69">
        <v>8</v>
      </c>
      <c r="G400" s="67">
        <v>280.01</v>
      </c>
      <c r="H400" s="55">
        <f t="shared" si="68"/>
        <v>347.85642299999995</v>
      </c>
      <c r="I400" s="56">
        <f t="shared" si="69"/>
        <v>2782.8513839999996</v>
      </c>
    </row>
    <row r="401" spans="1:9" ht="19.5" customHeight="1">
      <c r="A401" s="29">
        <v>55656</v>
      </c>
      <c r="B401" s="11" t="s">
        <v>11</v>
      </c>
      <c r="C401" s="10" t="s">
        <v>946</v>
      </c>
      <c r="D401" s="1" t="s">
        <v>751</v>
      </c>
      <c r="E401" s="10" t="s">
        <v>15</v>
      </c>
      <c r="F401" s="69">
        <v>60</v>
      </c>
      <c r="G401" s="67">
        <v>371.83</v>
      </c>
      <c r="H401" s="55">
        <f t="shared" si="68"/>
        <v>461.92440899999997</v>
      </c>
      <c r="I401" s="56">
        <f t="shared" si="69"/>
        <v>27715.464539999997</v>
      </c>
    </row>
    <row r="402" spans="1:9" ht="19.5" customHeight="1">
      <c r="A402" s="26" t="s">
        <v>947</v>
      </c>
      <c r="B402" s="11" t="s">
        <v>753</v>
      </c>
      <c r="C402" s="10" t="s">
        <v>948</v>
      </c>
      <c r="D402" s="1" t="s">
        <v>949</v>
      </c>
      <c r="E402" s="10" t="s">
        <v>15</v>
      </c>
      <c r="F402" s="69">
        <v>328.2</v>
      </c>
      <c r="G402" s="67">
        <v>14.36</v>
      </c>
      <c r="H402" s="55">
        <f t="shared" si="68"/>
        <v>17.839427999999998</v>
      </c>
      <c r="I402" s="56">
        <f t="shared" si="69"/>
        <v>5854.9002695999989</v>
      </c>
    </row>
    <row r="403" spans="1:9" ht="19.5" customHeight="1">
      <c r="A403" s="28">
        <v>36895</v>
      </c>
      <c r="B403" s="11" t="s">
        <v>11</v>
      </c>
      <c r="C403" s="10" t="s">
        <v>950</v>
      </c>
      <c r="D403" s="1" t="s">
        <v>951</v>
      </c>
      <c r="E403" s="10" t="s">
        <v>12</v>
      </c>
      <c r="F403" s="69">
        <v>76.930000000000007</v>
      </c>
      <c r="G403" s="67">
        <v>54.68</v>
      </c>
      <c r="H403" s="55">
        <f t="shared" si="68"/>
        <v>67.928963999999993</v>
      </c>
      <c r="I403" s="56">
        <f t="shared" si="69"/>
        <v>5225.77520052</v>
      </c>
    </row>
    <row r="404" spans="1:9" ht="9.75" customHeight="1">
      <c r="A404" s="28">
        <v>65749</v>
      </c>
      <c r="B404" s="11" t="s">
        <v>11</v>
      </c>
      <c r="C404" s="10" t="s">
        <v>952</v>
      </c>
      <c r="D404" s="9" t="s">
        <v>953</v>
      </c>
      <c r="E404" s="10" t="s">
        <v>12</v>
      </c>
      <c r="F404" s="69">
        <v>69.52</v>
      </c>
      <c r="G404" s="67">
        <v>11.38</v>
      </c>
      <c r="H404" s="55">
        <f t="shared" si="68"/>
        <v>14.137374000000001</v>
      </c>
      <c r="I404" s="56">
        <f t="shared" si="69"/>
        <v>982.83024048000004</v>
      </c>
    </row>
    <row r="405" spans="1:9" ht="19.5" customHeight="1">
      <c r="A405" s="28">
        <v>72565</v>
      </c>
      <c r="B405" s="11" t="s">
        <v>11</v>
      </c>
      <c r="C405" s="10" t="s">
        <v>954</v>
      </c>
      <c r="D405" s="1" t="s">
        <v>955</v>
      </c>
      <c r="E405" s="10" t="s">
        <v>15</v>
      </c>
      <c r="F405" s="69">
        <v>328.2</v>
      </c>
      <c r="G405" s="67">
        <v>29.15</v>
      </c>
      <c r="H405" s="55">
        <f t="shared" si="68"/>
        <v>36.213044999999994</v>
      </c>
      <c r="I405" s="56">
        <f t="shared" si="69"/>
        <v>11885.121368999997</v>
      </c>
    </row>
    <row r="406" spans="1:9" ht="9.75" customHeight="1">
      <c r="A406" s="28">
        <v>36893</v>
      </c>
      <c r="B406" s="11" t="s">
        <v>11</v>
      </c>
      <c r="C406" s="10" t="s">
        <v>956</v>
      </c>
      <c r="D406" s="9" t="s">
        <v>957</v>
      </c>
      <c r="E406" s="10" t="s">
        <v>12</v>
      </c>
      <c r="F406" s="69">
        <v>56.82</v>
      </c>
      <c r="G406" s="67">
        <v>36.450000000000003</v>
      </c>
      <c r="H406" s="55">
        <f t="shared" si="68"/>
        <v>45.281835000000001</v>
      </c>
      <c r="I406" s="56">
        <f t="shared" si="69"/>
        <v>2572.9138647</v>
      </c>
    </row>
    <row r="407" spans="1:9" ht="19.5" customHeight="1">
      <c r="A407" s="28">
        <v>40182</v>
      </c>
      <c r="B407" s="11" t="s">
        <v>11</v>
      </c>
      <c r="C407" s="10" t="s">
        <v>958</v>
      </c>
      <c r="D407" s="1" t="s">
        <v>959</v>
      </c>
      <c r="E407" s="10" t="s">
        <v>17</v>
      </c>
      <c r="F407" s="69">
        <v>465.43</v>
      </c>
      <c r="G407" s="67">
        <v>4.5599999999999996</v>
      </c>
      <c r="H407" s="55">
        <f t="shared" si="68"/>
        <v>5.6648879999999995</v>
      </c>
      <c r="I407" s="56">
        <f t="shared" si="69"/>
        <v>2636.60882184</v>
      </c>
    </row>
    <row r="408" spans="1:9" ht="9.75" customHeight="1">
      <c r="A408" s="26" t="s">
        <v>42</v>
      </c>
      <c r="B408" s="11" t="s">
        <v>16</v>
      </c>
      <c r="C408" s="10" t="s">
        <v>960</v>
      </c>
      <c r="D408" s="9" t="s">
        <v>44</v>
      </c>
      <c r="E408" s="10" t="s">
        <v>17</v>
      </c>
      <c r="F408" s="69">
        <v>19.36</v>
      </c>
      <c r="G408" s="67">
        <f>39.79/1.23</f>
        <v>32.349593495934961</v>
      </c>
      <c r="H408" s="55">
        <f t="shared" si="68"/>
        <v>40.187899999999999</v>
      </c>
      <c r="I408" s="56">
        <f t="shared" si="69"/>
        <v>778.03774399999998</v>
      </c>
    </row>
    <row r="409" spans="1:9" ht="19.5" customHeight="1">
      <c r="A409" s="26" t="s">
        <v>961</v>
      </c>
      <c r="B409" s="11" t="s">
        <v>761</v>
      </c>
      <c r="C409" s="10" t="s">
        <v>962</v>
      </c>
      <c r="D409" s="1" t="s">
        <v>963</v>
      </c>
      <c r="E409" s="10" t="s">
        <v>17</v>
      </c>
      <c r="F409" s="69">
        <v>534.87</v>
      </c>
      <c r="G409" s="67">
        <v>1.65</v>
      </c>
      <c r="H409" s="55">
        <f t="shared" si="68"/>
        <v>2.049795</v>
      </c>
      <c r="I409" s="56">
        <f t="shared" si="69"/>
        <v>1096.37385165</v>
      </c>
    </row>
    <row r="410" spans="1:9" ht="38.1" customHeight="1">
      <c r="A410" s="26" t="s">
        <v>964</v>
      </c>
      <c r="B410" s="11" t="s">
        <v>761</v>
      </c>
      <c r="C410" s="10" t="s">
        <v>965</v>
      </c>
      <c r="D410" s="9" t="s">
        <v>966</v>
      </c>
      <c r="E410" s="10" t="s">
        <v>17</v>
      </c>
      <c r="F410" s="69">
        <v>466.3</v>
      </c>
      <c r="G410" s="67">
        <v>95.35</v>
      </c>
      <c r="H410" s="55">
        <f t="shared" si="68"/>
        <v>118.45330499999999</v>
      </c>
      <c r="I410" s="56">
        <f t="shared" si="69"/>
        <v>55234.776121499992</v>
      </c>
    </row>
    <row r="411" spans="1:9" ht="19.5" customHeight="1">
      <c r="A411" s="26">
        <v>48230</v>
      </c>
      <c r="B411" s="11" t="s">
        <v>11</v>
      </c>
      <c r="C411" s="10" t="s">
        <v>967</v>
      </c>
      <c r="D411" s="1" t="s">
        <v>802</v>
      </c>
      <c r="E411" s="10" t="s">
        <v>15</v>
      </c>
      <c r="F411" s="69">
        <v>425</v>
      </c>
      <c r="G411" s="67">
        <v>1297.56</v>
      </c>
      <c r="H411" s="55">
        <f t="shared" si="68"/>
        <v>1611.9587879999999</v>
      </c>
      <c r="I411" s="56">
        <f t="shared" si="69"/>
        <v>685082.48489999992</v>
      </c>
    </row>
    <row r="412" spans="1:9" ht="19.5" customHeight="1">
      <c r="A412" s="26">
        <v>49691</v>
      </c>
      <c r="B412" s="11" t="s">
        <v>11</v>
      </c>
      <c r="C412" s="10" t="s">
        <v>968</v>
      </c>
      <c r="D412" s="1" t="s">
        <v>806</v>
      </c>
      <c r="E412" s="10" t="s">
        <v>14</v>
      </c>
      <c r="F412" s="69">
        <v>2</v>
      </c>
      <c r="G412" s="67">
        <v>4716.49</v>
      </c>
      <c r="H412" s="55">
        <f t="shared" si="68"/>
        <v>5859.2955269999993</v>
      </c>
      <c r="I412" s="56">
        <f t="shared" si="69"/>
        <v>11718.591053999999</v>
      </c>
    </row>
    <row r="413" spans="1:9" ht="19.5" customHeight="1">
      <c r="A413" s="26">
        <v>49326</v>
      </c>
      <c r="B413" s="11" t="s">
        <v>11</v>
      </c>
      <c r="C413" s="10" t="s">
        <v>969</v>
      </c>
      <c r="D413" s="1" t="s">
        <v>804</v>
      </c>
      <c r="E413" s="10" t="s">
        <v>14</v>
      </c>
      <c r="F413" s="69">
        <v>2</v>
      </c>
      <c r="G413" s="67">
        <v>3002.74</v>
      </c>
      <c r="H413" s="55">
        <f t="shared" si="68"/>
        <v>3730.3039019999997</v>
      </c>
      <c r="I413" s="56">
        <f t="shared" si="69"/>
        <v>7460.6078039999993</v>
      </c>
    </row>
    <row r="414" spans="1:9" ht="19.7" customHeight="1">
      <c r="A414" s="26" t="s">
        <v>92</v>
      </c>
      <c r="B414" s="11" t="s">
        <v>16</v>
      </c>
      <c r="C414" s="10" t="s">
        <v>970</v>
      </c>
      <c r="D414" s="1" t="s">
        <v>971</v>
      </c>
      <c r="E414" s="10" t="s">
        <v>972</v>
      </c>
      <c r="F414" s="69">
        <v>286.10000000000002</v>
      </c>
      <c r="G414" s="67">
        <f>177.43/1.23</f>
        <v>144.2520325203252</v>
      </c>
      <c r="H414" s="55">
        <f t="shared" si="68"/>
        <v>179.20429999999999</v>
      </c>
      <c r="I414" s="56">
        <f t="shared" si="69"/>
        <v>51270.350230000004</v>
      </c>
    </row>
    <row r="415" spans="1:9" ht="9.75" customHeight="1">
      <c r="A415" s="26" t="s">
        <v>973</v>
      </c>
      <c r="B415" s="11" t="s">
        <v>16</v>
      </c>
      <c r="C415" s="10" t="s">
        <v>974</v>
      </c>
      <c r="D415" s="9" t="s">
        <v>975</v>
      </c>
      <c r="E415" s="10" t="s">
        <v>976</v>
      </c>
      <c r="F415" s="69">
        <v>81.55</v>
      </c>
      <c r="G415" s="67">
        <f>522.95/1.23</f>
        <v>425.16260162601628</v>
      </c>
      <c r="H415" s="55">
        <f t="shared" si="68"/>
        <v>528.17949999999996</v>
      </c>
      <c r="I415" s="56">
        <f t="shared" si="69"/>
        <v>43073.038224999997</v>
      </c>
    </row>
    <row r="416" spans="1:9" ht="9.75" customHeight="1">
      <c r="A416" s="26" t="s">
        <v>977</v>
      </c>
      <c r="B416" s="11" t="s">
        <v>16</v>
      </c>
      <c r="C416" s="10" t="s">
        <v>978</v>
      </c>
      <c r="D416" s="9" t="s">
        <v>979</v>
      </c>
      <c r="E416" s="10" t="s">
        <v>972</v>
      </c>
      <c r="F416" s="69">
        <v>513.20000000000005</v>
      </c>
      <c r="G416" s="67">
        <f>25.37/1.23</f>
        <v>20.626016260162604</v>
      </c>
      <c r="H416" s="55">
        <f t="shared" si="68"/>
        <v>25.623700000000003</v>
      </c>
      <c r="I416" s="56">
        <f t="shared" si="69"/>
        <v>13150.082840000003</v>
      </c>
    </row>
    <row r="417" spans="1:9" ht="18.95" customHeight="1">
      <c r="A417" s="26" t="s">
        <v>980</v>
      </c>
      <c r="B417" s="11" t="s">
        <v>16</v>
      </c>
      <c r="C417" s="10" t="s">
        <v>981</v>
      </c>
      <c r="D417" s="9" t="s">
        <v>982</v>
      </c>
      <c r="E417" s="10" t="s">
        <v>972</v>
      </c>
      <c r="F417" s="69">
        <v>534.87</v>
      </c>
      <c r="G417" s="67">
        <f>36/1.23</f>
        <v>29.26829268292683</v>
      </c>
      <c r="H417" s="55">
        <f t="shared" si="68"/>
        <v>36.36</v>
      </c>
      <c r="I417" s="56">
        <f t="shared" si="69"/>
        <v>19447.873199999998</v>
      </c>
    </row>
    <row r="418" spans="1:9" ht="19.5" customHeight="1">
      <c r="A418" s="28">
        <v>39936</v>
      </c>
      <c r="B418" s="11" t="s">
        <v>11</v>
      </c>
      <c r="C418" s="10" t="s">
        <v>983</v>
      </c>
      <c r="D418" s="1" t="s">
        <v>222</v>
      </c>
      <c r="E418" s="10" t="s">
        <v>17</v>
      </c>
      <c r="F418" s="69">
        <v>76.099999999999994</v>
      </c>
      <c r="G418" s="67">
        <v>83.77</v>
      </c>
      <c r="H418" s="55">
        <f t="shared" si="68"/>
        <v>104.067471</v>
      </c>
      <c r="I418" s="56">
        <f t="shared" si="69"/>
        <v>7919.5345430999996</v>
      </c>
    </row>
    <row r="419" spans="1:9" ht="28.5" customHeight="1">
      <c r="A419" s="30">
        <v>53815</v>
      </c>
      <c r="B419" s="11" t="s">
        <v>11</v>
      </c>
      <c r="C419" s="12" t="s">
        <v>984</v>
      </c>
      <c r="D419" s="9" t="s">
        <v>224</v>
      </c>
      <c r="E419" s="12" t="s">
        <v>17</v>
      </c>
      <c r="F419" s="68">
        <v>76.099999999999994</v>
      </c>
      <c r="G419" s="56">
        <v>32.83</v>
      </c>
      <c r="H419" s="55">
        <f t="shared" si="68"/>
        <v>40.784708999999999</v>
      </c>
      <c r="I419" s="56">
        <f t="shared" si="69"/>
        <v>3103.7163548999997</v>
      </c>
    </row>
    <row r="420" spans="1:9" ht="9.75" customHeight="1">
      <c r="A420" s="26" t="s">
        <v>235</v>
      </c>
      <c r="B420" s="11" t="s">
        <v>16</v>
      </c>
      <c r="C420" s="10" t="s">
        <v>985</v>
      </c>
      <c r="D420" s="9" t="s">
        <v>237</v>
      </c>
      <c r="E420" s="10" t="s">
        <v>17</v>
      </c>
      <c r="F420" s="69">
        <v>420.55</v>
      </c>
      <c r="G420" s="67">
        <f>7.31/1.23</f>
        <v>5.9430894308943083</v>
      </c>
      <c r="H420" s="55">
        <f t="shared" ref="H420:H464" si="70">G420*1.2423</f>
        <v>7.3830999999999989</v>
      </c>
      <c r="I420" s="56">
        <f t="shared" ref="I420:I464" si="71">F420*H420</f>
        <v>3104.9627049999995</v>
      </c>
    </row>
    <row r="421" spans="1:9" ht="9.75" customHeight="1">
      <c r="A421" s="26" t="s">
        <v>238</v>
      </c>
      <c r="B421" s="11" t="s">
        <v>16</v>
      </c>
      <c r="C421" s="10" t="s">
        <v>986</v>
      </c>
      <c r="D421" s="9" t="s">
        <v>240</v>
      </c>
      <c r="E421" s="10" t="s">
        <v>17</v>
      </c>
      <c r="F421" s="69">
        <v>420.55</v>
      </c>
      <c r="G421" s="67">
        <f>45.24/1.23</f>
        <v>36.780487804878049</v>
      </c>
      <c r="H421" s="55">
        <f t="shared" si="70"/>
        <v>45.692399999999999</v>
      </c>
      <c r="I421" s="56">
        <f t="shared" si="71"/>
        <v>19215.938819999999</v>
      </c>
    </row>
    <row r="422" spans="1:9" ht="19.5" customHeight="1">
      <c r="A422" s="26" t="s">
        <v>241</v>
      </c>
      <c r="B422" s="11" t="s">
        <v>16</v>
      </c>
      <c r="C422" s="10" t="s">
        <v>987</v>
      </c>
      <c r="D422" s="1" t="s">
        <v>243</v>
      </c>
      <c r="E422" s="10" t="s">
        <v>17</v>
      </c>
      <c r="F422" s="69">
        <v>148.97999999999999</v>
      </c>
      <c r="G422" s="67">
        <f>76.66/1.23</f>
        <v>62.325203252032516</v>
      </c>
      <c r="H422" s="55">
        <f t="shared" si="70"/>
        <v>77.426599999999993</v>
      </c>
      <c r="I422" s="56">
        <f t="shared" si="71"/>
        <v>11535.014867999998</v>
      </c>
    </row>
    <row r="423" spans="1:9" ht="9.75" customHeight="1">
      <c r="A423" s="26" t="s">
        <v>247</v>
      </c>
      <c r="B423" s="11" t="s">
        <v>16</v>
      </c>
      <c r="C423" s="10" t="s">
        <v>988</v>
      </c>
      <c r="D423" s="9" t="s">
        <v>249</v>
      </c>
      <c r="E423" s="10" t="s">
        <v>17</v>
      </c>
      <c r="F423" s="69">
        <v>268.97000000000003</v>
      </c>
      <c r="G423" s="67">
        <f>27.44/1.23</f>
        <v>22.308943089430894</v>
      </c>
      <c r="H423" s="55">
        <f t="shared" si="70"/>
        <v>27.714399999999998</v>
      </c>
      <c r="I423" s="56">
        <f t="shared" si="71"/>
        <v>7454.3421680000001</v>
      </c>
    </row>
    <row r="424" spans="1:9" ht="28.5" customHeight="1">
      <c r="A424" s="26" t="s">
        <v>272</v>
      </c>
      <c r="B424" s="11" t="s">
        <v>16</v>
      </c>
      <c r="C424" s="12" t="s">
        <v>989</v>
      </c>
      <c r="D424" s="9" t="s">
        <v>273</v>
      </c>
      <c r="E424" s="12" t="s">
        <v>17</v>
      </c>
      <c r="F424" s="68">
        <v>68.569999999999993</v>
      </c>
      <c r="G424" s="56">
        <f>86.17/1.23</f>
        <v>70.056910569105696</v>
      </c>
      <c r="H424" s="55">
        <f t="shared" si="70"/>
        <v>87.031700000000001</v>
      </c>
      <c r="I424" s="56">
        <f t="shared" si="71"/>
        <v>5967.763668999999</v>
      </c>
    </row>
    <row r="425" spans="1:9" ht="28.5" customHeight="1">
      <c r="A425" s="26" t="s">
        <v>274</v>
      </c>
      <c r="B425" s="11" t="s">
        <v>16</v>
      </c>
      <c r="C425" s="12" t="s">
        <v>990</v>
      </c>
      <c r="D425" s="9" t="s">
        <v>275</v>
      </c>
      <c r="E425" s="12" t="s">
        <v>15</v>
      </c>
      <c r="F425" s="68">
        <v>20.34</v>
      </c>
      <c r="G425" s="56">
        <f>14.16/1.23</f>
        <v>11.512195121951219</v>
      </c>
      <c r="H425" s="55">
        <f t="shared" si="70"/>
        <v>14.301599999999999</v>
      </c>
      <c r="I425" s="56">
        <f t="shared" si="71"/>
        <v>290.894544</v>
      </c>
    </row>
    <row r="426" spans="1:9" ht="19.5" customHeight="1">
      <c r="A426" s="26" t="s">
        <v>276</v>
      </c>
      <c r="B426" s="11" t="s">
        <v>16</v>
      </c>
      <c r="C426" s="10" t="s">
        <v>991</v>
      </c>
      <c r="D426" s="1" t="s">
        <v>277</v>
      </c>
      <c r="E426" s="10" t="s">
        <v>15</v>
      </c>
      <c r="F426" s="69">
        <v>6.92</v>
      </c>
      <c r="G426" s="67">
        <f>178.04/1.23</f>
        <v>144.7479674796748</v>
      </c>
      <c r="H426" s="55">
        <f t="shared" si="70"/>
        <v>179.82040000000001</v>
      </c>
      <c r="I426" s="56">
        <f t="shared" si="71"/>
        <v>1244.357168</v>
      </c>
    </row>
    <row r="427" spans="1:9" ht="9.75" customHeight="1">
      <c r="A427" s="26" t="s">
        <v>304</v>
      </c>
      <c r="B427" s="11" t="s">
        <v>16</v>
      </c>
      <c r="C427" s="10" t="s">
        <v>992</v>
      </c>
      <c r="D427" s="9" t="s">
        <v>306</v>
      </c>
      <c r="E427" s="10" t="s">
        <v>17</v>
      </c>
      <c r="F427" s="69">
        <v>270.25</v>
      </c>
      <c r="G427" s="67">
        <f>47.71/1.23</f>
        <v>38.788617886178862</v>
      </c>
      <c r="H427" s="55">
        <f t="shared" si="70"/>
        <v>48.187100000000001</v>
      </c>
      <c r="I427" s="56">
        <f t="shared" si="71"/>
        <v>13022.563775000001</v>
      </c>
    </row>
    <row r="428" spans="1:9" ht="19.5" customHeight="1">
      <c r="A428" s="26" t="s">
        <v>310</v>
      </c>
      <c r="B428" s="11" t="s">
        <v>16</v>
      </c>
      <c r="C428" s="10" t="s">
        <v>993</v>
      </c>
      <c r="D428" s="1" t="s">
        <v>312</v>
      </c>
      <c r="E428" s="10" t="s">
        <v>17</v>
      </c>
      <c r="F428" s="69">
        <v>35.78</v>
      </c>
      <c r="G428" s="67">
        <f>60.24/1.23</f>
        <v>48.975609756097562</v>
      </c>
      <c r="H428" s="55">
        <f t="shared" si="70"/>
        <v>60.842399999999998</v>
      </c>
      <c r="I428" s="56">
        <f t="shared" si="71"/>
        <v>2176.9410720000001</v>
      </c>
    </row>
    <row r="429" spans="1:9" ht="9.75" customHeight="1">
      <c r="A429" s="26" t="s">
        <v>313</v>
      </c>
      <c r="B429" s="11" t="s">
        <v>16</v>
      </c>
      <c r="C429" s="10" t="s">
        <v>994</v>
      </c>
      <c r="D429" s="9" t="s">
        <v>315</v>
      </c>
      <c r="E429" s="10" t="s">
        <v>17</v>
      </c>
      <c r="F429" s="69">
        <v>29.09</v>
      </c>
      <c r="G429" s="67">
        <f>33.43/1.23</f>
        <v>27.178861788617887</v>
      </c>
      <c r="H429" s="55">
        <f t="shared" si="70"/>
        <v>33.764299999999999</v>
      </c>
      <c r="I429" s="56">
        <f t="shared" si="71"/>
        <v>982.203487</v>
      </c>
    </row>
    <row r="430" spans="1:9" ht="19.5" customHeight="1">
      <c r="A430" s="26" t="s">
        <v>124</v>
      </c>
      <c r="B430" s="11" t="s">
        <v>16</v>
      </c>
      <c r="C430" s="10" t="s">
        <v>995</v>
      </c>
      <c r="D430" s="1" t="s">
        <v>126</v>
      </c>
      <c r="E430" s="10" t="s">
        <v>14</v>
      </c>
      <c r="F430" s="69">
        <v>1</v>
      </c>
      <c r="G430" s="67">
        <f>1090.84/1.23</f>
        <v>886.86178861788608</v>
      </c>
      <c r="H430" s="55">
        <f t="shared" si="70"/>
        <v>1101.7483999999999</v>
      </c>
      <c r="I430" s="56">
        <f t="shared" si="71"/>
        <v>1101.7483999999999</v>
      </c>
    </row>
    <row r="431" spans="1:9" ht="19.5" customHeight="1">
      <c r="A431" s="26" t="s">
        <v>127</v>
      </c>
      <c r="B431" s="11" t="s">
        <v>16</v>
      </c>
      <c r="C431" s="10" t="s">
        <v>996</v>
      </c>
      <c r="D431" s="1" t="s">
        <v>129</v>
      </c>
      <c r="E431" s="10" t="s">
        <v>14</v>
      </c>
      <c r="F431" s="69">
        <v>12</v>
      </c>
      <c r="G431" s="67">
        <f>633.67/1.23</f>
        <v>515.17886178861784</v>
      </c>
      <c r="H431" s="55">
        <f t="shared" si="70"/>
        <v>640.00669999999991</v>
      </c>
      <c r="I431" s="56">
        <f t="shared" si="71"/>
        <v>7680.0803999999989</v>
      </c>
    </row>
    <row r="432" spans="1:9" ht="9.75" customHeight="1">
      <c r="A432" s="26" t="s">
        <v>137</v>
      </c>
      <c r="B432" s="11" t="s">
        <v>16</v>
      </c>
      <c r="C432" s="10" t="s">
        <v>997</v>
      </c>
      <c r="D432" s="9" t="s">
        <v>139</v>
      </c>
      <c r="E432" s="10" t="s">
        <v>15</v>
      </c>
      <c r="F432" s="69">
        <v>9.84</v>
      </c>
      <c r="G432" s="67">
        <f>13.14/1.23</f>
        <v>10.682926829268293</v>
      </c>
      <c r="H432" s="55">
        <f t="shared" si="70"/>
        <v>13.2714</v>
      </c>
      <c r="I432" s="56">
        <f t="shared" si="71"/>
        <v>130.590576</v>
      </c>
    </row>
    <row r="433" spans="1:9" ht="9.75" customHeight="1">
      <c r="A433" s="26" t="s">
        <v>140</v>
      </c>
      <c r="B433" s="11" t="s">
        <v>16</v>
      </c>
      <c r="C433" s="10" t="s">
        <v>998</v>
      </c>
      <c r="D433" s="9" t="s">
        <v>142</v>
      </c>
      <c r="E433" s="10" t="s">
        <v>143</v>
      </c>
      <c r="F433" s="69">
        <v>1</v>
      </c>
      <c r="G433" s="67">
        <f>329.83/1.23</f>
        <v>268.15447154471542</v>
      </c>
      <c r="H433" s="55">
        <f t="shared" si="70"/>
        <v>333.12829999999997</v>
      </c>
      <c r="I433" s="56">
        <f t="shared" si="71"/>
        <v>333.12829999999997</v>
      </c>
    </row>
    <row r="434" spans="1:9" ht="19.5" customHeight="1">
      <c r="A434" s="28">
        <v>37104</v>
      </c>
      <c r="B434" s="11" t="s">
        <v>11</v>
      </c>
      <c r="C434" s="10" t="s">
        <v>999</v>
      </c>
      <c r="D434" s="1" t="s">
        <v>155</v>
      </c>
      <c r="E434" s="10" t="s">
        <v>17</v>
      </c>
      <c r="F434" s="69">
        <v>11.63</v>
      </c>
      <c r="G434" s="67">
        <v>1198.6099999999999</v>
      </c>
      <c r="H434" s="55">
        <f t="shared" si="70"/>
        <v>1489.0332029999997</v>
      </c>
      <c r="I434" s="56">
        <f t="shared" si="71"/>
        <v>17317.456150889997</v>
      </c>
    </row>
    <row r="435" spans="1:9" ht="9.75" customHeight="1">
      <c r="A435" s="26" t="s">
        <v>158</v>
      </c>
      <c r="B435" s="11" t="s">
        <v>16</v>
      </c>
      <c r="C435" s="10" t="s">
        <v>1000</v>
      </c>
      <c r="D435" s="9" t="s">
        <v>160</v>
      </c>
      <c r="E435" s="10" t="s">
        <v>17</v>
      </c>
      <c r="F435" s="69">
        <v>6.96</v>
      </c>
      <c r="G435" s="67">
        <f>957.36/1.23</f>
        <v>778.34146341463418</v>
      </c>
      <c r="H435" s="55">
        <f t="shared" si="70"/>
        <v>966.93359999999996</v>
      </c>
      <c r="I435" s="56">
        <f t="shared" si="71"/>
        <v>6729.8578559999996</v>
      </c>
    </row>
    <row r="436" spans="1:9" ht="9.75" customHeight="1">
      <c r="A436" s="26" t="s">
        <v>161</v>
      </c>
      <c r="B436" s="11" t="s">
        <v>16</v>
      </c>
      <c r="C436" s="10" t="s">
        <v>1001</v>
      </c>
      <c r="D436" s="9" t="s">
        <v>163</v>
      </c>
      <c r="E436" s="10" t="s">
        <v>17</v>
      </c>
      <c r="F436" s="69">
        <v>6.65</v>
      </c>
      <c r="G436" s="67">
        <f>1108.08/1.23</f>
        <v>900.8780487804878</v>
      </c>
      <c r="H436" s="55">
        <f t="shared" si="70"/>
        <v>1119.1607999999999</v>
      </c>
      <c r="I436" s="56">
        <f t="shared" si="71"/>
        <v>7442.41932</v>
      </c>
    </row>
    <row r="437" spans="1:9" ht="19.5" customHeight="1">
      <c r="A437" s="29">
        <v>37635</v>
      </c>
      <c r="B437" s="11" t="s">
        <v>11</v>
      </c>
      <c r="C437" s="10" t="s">
        <v>1002</v>
      </c>
      <c r="D437" s="1" t="s">
        <v>175</v>
      </c>
      <c r="E437" s="10" t="s">
        <v>17</v>
      </c>
      <c r="F437" s="69">
        <v>6.96</v>
      </c>
      <c r="G437" s="67">
        <v>151.38</v>
      </c>
      <c r="H437" s="55">
        <f t="shared" si="70"/>
        <v>188.05937399999999</v>
      </c>
      <c r="I437" s="56">
        <f t="shared" si="71"/>
        <v>1308.89324304</v>
      </c>
    </row>
    <row r="438" spans="1:9" ht="19.5" customHeight="1">
      <c r="A438" s="29">
        <v>55532</v>
      </c>
      <c r="B438" s="11" t="s">
        <v>11</v>
      </c>
      <c r="C438" s="10" t="s">
        <v>1003</v>
      </c>
      <c r="D438" s="1" t="s">
        <v>177</v>
      </c>
      <c r="E438" s="10" t="s">
        <v>17</v>
      </c>
      <c r="F438" s="69">
        <v>6.65</v>
      </c>
      <c r="G438" s="67">
        <v>366.33</v>
      </c>
      <c r="H438" s="55">
        <f t="shared" si="70"/>
        <v>455.09175899999997</v>
      </c>
      <c r="I438" s="56">
        <f t="shared" si="71"/>
        <v>3026.3601973499999</v>
      </c>
    </row>
    <row r="439" spans="1:9" ht="19.5" customHeight="1">
      <c r="A439" s="28">
        <v>37907</v>
      </c>
      <c r="B439" s="11" t="s">
        <v>11</v>
      </c>
      <c r="C439" s="10" t="s">
        <v>1004</v>
      </c>
      <c r="D439" s="1" t="s">
        <v>457</v>
      </c>
      <c r="E439" s="10" t="s">
        <v>14</v>
      </c>
      <c r="F439" s="69">
        <v>1</v>
      </c>
      <c r="G439" s="67">
        <v>607.99</v>
      </c>
      <c r="H439" s="55">
        <f t="shared" si="70"/>
        <v>755.30597699999998</v>
      </c>
      <c r="I439" s="56">
        <f t="shared" si="71"/>
        <v>755.30597699999998</v>
      </c>
    </row>
    <row r="440" spans="1:9" ht="19.5" customHeight="1">
      <c r="A440" s="26" t="s">
        <v>450</v>
      </c>
      <c r="B440" s="11" t="s">
        <v>16</v>
      </c>
      <c r="C440" s="10" t="s">
        <v>1005</v>
      </c>
      <c r="D440" s="1" t="s">
        <v>452</v>
      </c>
      <c r="E440" s="10" t="s">
        <v>14</v>
      </c>
      <c r="F440" s="69">
        <v>5</v>
      </c>
      <c r="G440" s="67">
        <f>316.89/1.23</f>
        <v>257.63414634146341</v>
      </c>
      <c r="H440" s="55">
        <f t="shared" si="70"/>
        <v>320.05889999999999</v>
      </c>
      <c r="I440" s="56">
        <f t="shared" si="71"/>
        <v>1600.2945</v>
      </c>
    </row>
    <row r="441" spans="1:9" ht="19.5" customHeight="1">
      <c r="A441" s="26" t="s">
        <v>460</v>
      </c>
      <c r="B441" s="11" t="s">
        <v>16</v>
      </c>
      <c r="C441" s="10" t="s">
        <v>1006</v>
      </c>
      <c r="D441" s="1" t="s">
        <v>462</v>
      </c>
      <c r="E441" s="10" t="s">
        <v>14</v>
      </c>
      <c r="F441" s="69">
        <v>2</v>
      </c>
      <c r="G441" s="67">
        <f>974.42/1.23</f>
        <v>792.21138211382106</v>
      </c>
      <c r="H441" s="55">
        <f t="shared" si="70"/>
        <v>984.16419999999982</v>
      </c>
      <c r="I441" s="56">
        <f t="shared" si="71"/>
        <v>1968.3283999999996</v>
      </c>
    </row>
    <row r="442" spans="1:9" ht="9.75" customHeight="1">
      <c r="A442" s="26" t="s">
        <v>1007</v>
      </c>
      <c r="B442" s="11" t="s">
        <v>16</v>
      </c>
      <c r="C442" s="10" t="s">
        <v>1008</v>
      </c>
      <c r="D442" s="9" t="s">
        <v>1009</v>
      </c>
      <c r="E442" s="10" t="s">
        <v>136</v>
      </c>
      <c r="F442" s="69">
        <v>2</v>
      </c>
      <c r="G442" s="67">
        <f>2806.6/1.23</f>
        <v>2281.7886178861786</v>
      </c>
      <c r="H442" s="55">
        <f t="shared" si="70"/>
        <v>2834.6659999999997</v>
      </c>
      <c r="I442" s="56">
        <f t="shared" si="71"/>
        <v>5669.3319999999994</v>
      </c>
    </row>
    <row r="443" spans="1:9" ht="9.75" customHeight="1">
      <c r="A443" s="26" t="s">
        <v>1010</v>
      </c>
      <c r="B443" s="11" t="s">
        <v>16</v>
      </c>
      <c r="C443" s="10" t="s">
        <v>1011</v>
      </c>
      <c r="D443" s="9" t="s">
        <v>1012</v>
      </c>
      <c r="E443" s="10" t="s">
        <v>136</v>
      </c>
      <c r="F443" s="69">
        <v>2</v>
      </c>
      <c r="G443" s="67">
        <f>1508.63/1.23</f>
        <v>1226.528455284553</v>
      </c>
      <c r="H443" s="55">
        <f t="shared" si="70"/>
        <v>1523.7163000000003</v>
      </c>
      <c r="I443" s="56">
        <f t="shared" si="71"/>
        <v>3047.4326000000005</v>
      </c>
    </row>
    <row r="444" spans="1:9" ht="19.5" customHeight="1">
      <c r="A444" s="26" t="s">
        <v>410</v>
      </c>
      <c r="B444" s="11" t="s">
        <v>16</v>
      </c>
      <c r="C444" s="10" t="s">
        <v>1013</v>
      </c>
      <c r="D444" s="1" t="s">
        <v>412</v>
      </c>
      <c r="E444" s="10" t="s">
        <v>14</v>
      </c>
      <c r="F444" s="69">
        <v>7</v>
      </c>
      <c r="G444" s="67">
        <f>118.84/1.23</f>
        <v>96.617886178861795</v>
      </c>
      <c r="H444" s="55">
        <f t="shared" si="70"/>
        <v>120.0284</v>
      </c>
      <c r="I444" s="56">
        <f t="shared" si="71"/>
        <v>840.19880000000001</v>
      </c>
    </row>
    <row r="445" spans="1:9" ht="19.5" customHeight="1">
      <c r="A445" s="26" t="s">
        <v>404</v>
      </c>
      <c r="B445" s="11" t="s">
        <v>16</v>
      </c>
      <c r="C445" s="10" t="s">
        <v>1014</v>
      </c>
      <c r="D445" s="1" t="s">
        <v>406</v>
      </c>
      <c r="E445" s="10" t="s">
        <v>14</v>
      </c>
      <c r="F445" s="69">
        <v>6</v>
      </c>
      <c r="G445" s="67">
        <f>124.07/1.23</f>
        <v>100.86991869918698</v>
      </c>
      <c r="H445" s="55">
        <f t="shared" si="70"/>
        <v>125.31069999999998</v>
      </c>
      <c r="I445" s="56">
        <f t="shared" si="71"/>
        <v>751.86419999999987</v>
      </c>
    </row>
    <row r="446" spans="1:9" ht="19.5" customHeight="1">
      <c r="A446" s="26" t="s">
        <v>419</v>
      </c>
      <c r="B446" s="11" t="s">
        <v>16</v>
      </c>
      <c r="C446" s="10" t="s">
        <v>1015</v>
      </c>
      <c r="D446" s="1" t="s">
        <v>421</v>
      </c>
      <c r="E446" s="10" t="s">
        <v>14</v>
      </c>
      <c r="F446" s="69">
        <v>13</v>
      </c>
      <c r="G446" s="67">
        <f>78/1.23</f>
        <v>63.414634146341463</v>
      </c>
      <c r="H446" s="55">
        <f t="shared" si="70"/>
        <v>78.78</v>
      </c>
      <c r="I446" s="56">
        <f t="shared" si="71"/>
        <v>1024.1400000000001</v>
      </c>
    </row>
    <row r="447" spans="1:9" ht="9.75" customHeight="1">
      <c r="A447" s="26" t="s">
        <v>468</v>
      </c>
      <c r="B447" s="11" t="s">
        <v>16</v>
      </c>
      <c r="C447" s="10" t="s">
        <v>1016</v>
      </c>
      <c r="D447" s="9" t="s">
        <v>470</v>
      </c>
      <c r="E447" s="10" t="s">
        <v>14</v>
      </c>
      <c r="F447" s="69">
        <v>7</v>
      </c>
      <c r="G447" s="67">
        <f>107.05/1.23</f>
        <v>87.032520325203251</v>
      </c>
      <c r="H447" s="55">
        <f t="shared" si="70"/>
        <v>108.12049999999999</v>
      </c>
      <c r="I447" s="56">
        <f t="shared" si="71"/>
        <v>756.84349999999995</v>
      </c>
    </row>
    <row r="448" spans="1:9" ht="9.75" customHeight="1">
      <c r="A448" s="26" t="s">
        <v>471</v>
      </c>
      <c r="B448" s="11" t="s">
        <v>16</v>
      </c>
      <c r="C448" s="10" t="s">
        <v>1017</v>
      </c>
      <c r="D448" s="9" t="s">
        <v>473</v>
      </c>
      <c r="E448" s="10" t="s">
        <v>14</v>
      </c>
      <c r="F448" s="69">
        <v>9</v>
      </c>
      <c r="G448" s="67">
        <f>59.24/1.23</f>
        <v>48.162601626016261</v>
      </c>
      <c r="H448" s="55">
        <f t="shared" si="70"/>
        <v>59.8324</v>
      </c>
      <c r="I448" s="56">
        <f t="shared" si="71"/>
        <v>538.49159999999995</v>
      </c>
    </row>
    <row r="449" spans="1:9" ht="18.95" customHeight="1">
      <c r="A449" s="26" t="s">
        <v>474</v>
      </c>
      <c r="B449" s="11" t="s">
        <v>16</v>
      </c>
      <c r="C449" s="10" t="s">
        <v>1018</v>
      </c>
      <c r="D449" s="9" t="s">
        <v>476</v>
      </c>
      <c r="E449" s="10" t="s">
        <v>14</v>
      </c>
      <c r="F449" s="69">
        <v>7</v>
      </c>
      <c r="G449" s="67">
        <f>562.73/1.23</f>
        <v>457.5040650406504</v>
      </c>
      <c r="H449" s="55">
        <f t="shared" si="70"/>
        <v>568.35730000000001</v>
      </c>
      <c r="I449" s="56">
        <f t="shared" si="71"/>
        <v>3978.5011</v>
      </c>
    </row>
    <row r="450" spans="1:9" ht="19.5" customHeight="1">
      <c r="A450" s="26" t="s">
        <v>407</v>
      </c>
      <c r="B450" s="11" t="s">
        <v>16</v>
      </c>
      <c r="C450" s="10" t="s">
        <v>1019</v>
      </c>
      <c r="D450" s="1" t="s">
        <v>409</v>
      </c>
      <c r="E450" s="10" t="s">
        <v>14</v>
      </c>
      <c r="F450" s="69">
        <v>7</v>
      </c>
      <c r="G450" s="67">
        <f>203.37/1.23</f>
        <v>165.34146341463415</v>
      </c>
      <c r="H450" s="55">
        <f t="shared" si="70"/>
        <v>205.40369999999999</v>
      </c>
      <c r="I450" s="56">
        <f t="shared" si="71"/>
        <v>1437.8258999999998</v>
      </c>
    </row>
    <row r="451" spans="1:9" ht="19.7" customHeight="1">
      <c r="A451" s="26" t="s">
        <v>413</v>
      </c>
      <c r="B451" s="11" t="s">
        <v>16</v>
      </c>
      <c r="C451" s="19" t="s">
        <v>1020</v>
      </c>
      <c r="D451" s="1" t="s">
        <v>415</v>
      </c>
      <c r="E451" s="10" t="s">
        <v>14</v>
      </c>
      <c r="F451" s="69">
        <v>5</v>
      </c>
      <c r="G451" s="67">
        <f>586.82/1.23</f>
        <v>477.08943089430898</v>
      </c>
      <c r="H451" s="55">
        <f t="shared" si="70"/>
        <v>592.68820000000005</v>
      </c>
      <c r="I451" s="56">
        <f t="shared" si="71"/>
        <v>2963.4410000000003</v>
      </c>
    </row>
    <row r="452" spans="1:9" ht="9.75" customHeight="1">
      <c r="A452" s="26" t="s">
        <v>791</v>
      </c>
      <c r="B452" s="11" t="s">
        <v>16</v>
      </c>
      <c r="C452" s="20">
        <v>17100</v>
      </c>
      <c r="D452" s="9" t="s">
        <v>793</v>
      </c>
      <c r="E452" s="10" t="s">
        <v>15</v>
      </c>
      <c r="F452" s="69">
        <v>5.54</v>
      </c>
      <c r="G452" s="67">
        <f>330.99/1.23</f>
        <v>269.09756097560978</v>
      </c>
      <c r="H452" s="55">
        <f t="shared" si="70"/>
        <v>334.29990000000004</v>
      </c>
      <c r="I452" s="56">
        <f t="shared" si="71"/>
        <v>1852.0214460000002</v>
      </c>
    </row>
    <row r="453" spans="1:9" ht="19.5" customHeight="1">
      <c r="A453" s="26" t="s">
        <v>1021</v>
      </c>
      <c r="B453" s="11" t="s">
        <v>16</v>
      </c>
      <c r="C453" s="20">
        <v>17101</v>
      </c>
      <c r="D453" s="1" t="s">
        <v>1022</v>
      </c>
      <c r="E453" s="10" t="s">
        <v>15</v>
      </c>
      <c r="F453" s="69">
        <v>13.9</v>
      </c>
      <c r="G453" s="67">
        <f>1614.11/1.23</f>
        <v>1312.2845528455284</v>
      </c>
      <c r="H453" s="55">
        <f t="shared" si="70"/>
        <v>1630.2511</v>
      </c>
      <c r="I453" s="56">
        <f t="shared" si="71"/>
        <v>22660.490290000002</v>
      </c>
    </row>
    <row r="454" spans="1:9" ht="18.95" customHeight="1">
      <c r="A454" s="26" t="s">
        <v>1023</v>
      </c>
      <c r="B454" s="11" t="s">
        <v>16</v>
      </c>
      <c r="C454" s="20">
        <v>17102</v>
      </c>
      <c r="D454" s="9" t="s">
        <v>1024</v>
      </c>
      <c r="E454" s="10" t="s">
        <v>15</v>
      </c>
      <c r="F454" s="69">
        <v>14.4</v>
      </c>
      <c r="G454" s="67">
        <f>722.16</f>
        <v>722.16</v>
      </c>
      <c r="H454" s="55">
        <f t="shared" si="70"/>
        <v>897.13936799999988</v>
      </c>
      <c r="I454" s="56">
        <f t="shared" si="71"/>
        <v>12918.806899199999</v>
      </c>
    </row>
    <row r="455" spans="1:9" ht="9.75" customHeight="1">
      <c r="A455" s="26" t="s">
        <v>1025</v>
      </c>
      <c r="B455" s="11" t="s">
        <v>16</v>
      </c>
      <c r="C455" s="20">
        <v>17103</v>
      </c>
      <c r="D455" s="9" t="s">
        <v>1026</v>
      </c>
      <c r="E455" s="10" t="s">
        <v>15</v>
      </c>
      <c r="F455" s="69">
        <v>4.3600000000000003</v>
      </c>
      <c r="G455" s="67">
        <f>2251.09/1.23</f>
        <v>1830.1544715447155</v>
      </c>
      <c r="H455" s="55">
        <f t="shared" si="70"/>
        <v>2273.6008999999999</v>
      </c>
      <c r="I455" s="56">
        <f t="shared" si="71"/>
        <v>9912.8999240000012</v>
      </c>
    </row>
    <row r="456" spans="1:9" ht="19.5" customHeight="1">
      <c r="A456" s="26" t="s">
        <v>1027</v>
      </c>
      <c r="B456" s="11" t="s">
        <v>16</v>
      </c>
      <c r="C456" s="20">
        <v>17104</v>
      </c>
      <c r="D456" s="1" t="s">
        <v>1028</v>
      </c>
      <c r="E456" s="10" t="s">
        <v>14</v>
      </c>
      <c r="F456" s="69">
        <v>2</v>
      </c>
      <c r="G456" s="67">
        <f>649.47/1.23</f>
        <v>528.02439024390242</v>
      </c>
      <c r="H456" s="55">
        <f t="shared" si="70"/>
        <v>655.96469999999999</v>
      </c>
      <c r="I456" s="56">
        <f t="shared" si="71"/>
        <v>1311.9294</v>
      </c>
    </row>
    <row r="457" spans="1:9" ht="9.75" customHeight="1">
      <c r="A457" s="26" t="s">
        <v>1029</v>
      </c>
      <c r="B457" s="11" t="s">
        <v>16</v>
      </c>
      <c r="C457" s="20">
        <v>17105</v>
      </c>
      <c r="D457" s="9" t="s">
        <v>1030</v>
      </c>
      <c r="E457" s="10" t="s">
        <v>14</v>
      </c>
      <c r="F457" s="69">
        <v>2</v>
      </c>
      <c r="G457" s="67">
        <f>73.28/1.23</f>
        <v>59.577235772357724</v>
      </c>
      <c r="H457" s="55">
        <f t="shared" si="70"/>
        <v>74.012799999999999</v>
      </c>
      <c r="I457" s="56">
        <f t="shared" si="71"/>
        <v>148.0256</v>
      </c>
    </row>
    <row r="458" spans="1:9" ht="19.5" customHeight="1">
      <c r="A458" s="26" t="s">
        <v>447</v>
      </c>
      <c r="B458" s="11" t="s">
        <v>16</v>
      </c>
      <c r="C458" s="20">
        <v>17106</v>
      </c>
      <c r="D458" s="1" t="s">
        <v>449</v>
      </c>
      <c r="E458" s="10" t="s">
        <v>14</v>
      </c>
      <c r="F458" s="69">
        <v>2</v>
      </c>
      <c r="G458" s="67">
        <f>106.15/1.23</f>
        <v>86.300813008130092</v>
      </c>
      <c r="H458" s="55">
        <f t="shared" si="70"/>
        <v>107.21150000000002</v>
      </c>
      <c r="I458" s="56">
        <f t="shared" si="71"/>
        <v>214.42300000000003</v>
      </c>
    </row>
    <row r="459" spans="1:9" ht="28.5" customHeight="1">
      <c r="A459" s="30">
        <v>44079</v>
      </c>
      <c r="B459" s="11" t="s">
        <v>11</v>
      </c>
      <c r="C459" s="21">
        <v>17107</v>
      </c>
      <c r="D459" s="9" t="s">
        <v>535</v>
      </c>
      <c r="E459" s="12" t="s">
        <v>14</v>
      </c>
      <c r="F459" s="68">
        <v>11</v>
      </c>
      <c r="G459" s="56">
        <v>16.39</v>
      </c>
      <c r="H459" s="55">
        <f t="shared" si="70"/>
        <v>20.361297</v>
      </c>
      <c r="I459" s="56">
        <f t="shared" si="71"/>
        <v>223.974267</v>
      </c>
    </row>
    <row r="460" spans="1:9" ht="19.5" customHeight="1">
      <c r="A460" s="28">
        <v>37141</v>
      </c>
      <c r="B460" s="11" t="s">
        <v>11</v>
      </c>
      <c r="C460" s="20">
        <v>17108</v>
      </c>
      <c r="D460" s="1" t="s">
        <v>1031</v>
      </c>
      <c r="E460" s="10" t="s">
        <v>14</v>
      </c>
      <c r="F460" s="69">
        <v>4</v>
      </c>
      <c r="G460" s="67">
        <v>121.98</v>
      </c>
      <c r="H460" s="55">
        <f t="shared" si="70"/>
        <v>151.535754</v>
      </c>
      <c r="I460" s="56">
        <f t="shared" si="71"/>
        <v>606.14301599999999</v>
      </c>
    </row>
    <row r="461" spans="1:9" ht="19.5" customHeight="1">
      <c r="A461" s="28">
        <v>39698</v>
      </c>
      <c r="B461" s="11" t="s">
        <v>11</v>
      </c>
      <c r="C461" s="20">
        <v>17109</v>
      </c>
      <c r="D461" s="1" t="s">
        <v>537</v>
      </c>
      <c r="E461" s="10" t="s">
        <v>14</v>
      </c>
      <c r="F461" s="69">
        <v>3</v>
      </c>
      <c r="G461" s="67">
        <v>192.93</v>
      </c>
      <c r="H461" s="55">
        <f t="shared" si="70"/>
        <v>239.676939</v>
      </c>
      <c r="I461" s="56">
        <f t="shared" si="71"/>
        <v>719.03081700000007</v>
      </c>
    </row>
    <row r="462" spans="1:9" ht="19.5" customHeight="1">
      <c r="A462" s="28">
        <v>58691</v>
      </c>
      <c r="B462" s="11" t="s">
        <v>11</v>
      </c>
      <c r="C462" s="20">
        <v>17110</v>
      </c>
      <c r="D462" s="1" t="s">
        <v>539</v>
      </c>
      <c r="E462" s="10" t="s">
        <v>14</v>
      </c>
      <c r="F462" s="69">
        <v>10</v>
      </c>
      <c r="G462" s="67">
        <v>123.91</v>
      </c>
      <c r="H462" s="55">
        <f t="shared" si="70"/>
        <v>153.933393</v>
      </c>
      <c r="I462" s="56">
        <f t="shared" si="71"/>
        <v>1539.33393</v>
      </c>
    </row>
    <row r="463" spans="1:9" ht="19.5" customHeight="1">
      <c r="A463" s="26" t="s">
        <v>728</v>
      </c>
      <c r="B463" s="11" t="s">
        <v>16</v>
      </c>
      <c r="C463" s="20">
        <v>17111</v>
      </c>
      <c r="D463" s="1" t="s">
        <v>730</v>
      </c>
      <c r="E463" s="10" t="s">
        <v>14</v>
      </c>
      <c r="F463" s="69">
        <v>11</v>
      </c>
      <c r="G463" s="67">
        <f>338.72/1.23</f>
        <v>275.38211382113826</v>
      </c>
      <c r="H463" s="55">
        <f t="shared" si="70"/>
        <v>342.10720000000003</v>
      </c>
      <c r="I463" s="56">
        <f t="shared" si="71"/>
        <v>3763.1792000000005</v>
      </c>
    </row>
    <row r="464" spans="1:9" ht="9.9499999999999993" customHeight="1">
      <c r="A464" s="29">
        <v>57271</v>
      </c>
      <c r="B464" s="11" t="s">
        <v>11</v>
      </c>
      <c r="C464" s="20">
        <v>17112</v>
      </c>
      <c r="D464" s="9" t="s">
        <v>1032</v>
      </c>
      <c r="E464" s="10" t="s">
        <v>15</v>
      </c>
      <c r="F464" s="69">
        <v>120.64</v>
      </c>
      <c r="G464" s="67">
        <v>79.849999999999994</v>
      </c>
      <c r="H464" s="55">
        <f t="shared" si="70"/>
        <v>99.197654999999983</v>
      </c>
      <c r="I464" s="56">
        <f t="shared" si="71"/>
        <v>11967.205099199999</v>
      </c>
    </row>
    <row r="465" spans="1:9" ht="9.9499999999999993" customHeight="1">
      <c r="A465" s="166" t="s">
        <v>1201</v>
      </c>
      <c r="B465" s="167"/>
      <c r="C465" s="167"/>
      <c r="D465" s="167"/>
      <c r="E465" s="167"/>
      <c r="F465" s="167"/>
      <c r="G465" s="167"/>
      <c r="H465" s="167"/>
      <c r="I465" s="70">
        <f>SUM(I355:I464)</f>
        <v>3420888.9106077389</v>
      </c>
    </row>
    <row r="466" spans="1:9" ht="12.2" customHeight="1">
      <c r="A466" s="160" t="s">
        <v>1033</v>
      </c>
      <c r="B466" s="161"/>
      <c r="C466" s="161"/>
      <c r="D466" s="161"/>
      <c r="E466" s="161"/>
      <c r="F466" s="161"/>
      <c r="G466" s="161"/>
      <c r="H466" s="161"/>
      <c r="I466" s="162"/>
    </row>
    <row r="467" spans="1:9" ht="9.75" customHeight="1">
      <c r="A467" s="2" t="s">
        <v>0</v>
      </c>
      <c r="B467" s="22" t="s">
        <v>1034</v>
      </c>
      <c r="C467" s="23" t="s">
        <v>2</v>
      </c>
      <c r="D467" s="2" t="s">
        <v>3</v>
      </c>
      <c r="E467" s="4" t="s">
        <v>4</v>
      </c>
      <c r="F467" s="4" t="s">
        <v>5</v>
      </c>
      <c r="G467" s="16" t="s">
        <v>6</v>
      </c>
      <c r="H467" s="3" t="s">
        <v>7</v>
      </c>
      <c r="I467" s="16" t="s">
        <v>8</v>
      </c>
    </row>
    <row r="468" spans="1:9" ht="28.5" customHeight="1">
      <c r="A468" s="29">
        <v>36892</v>
      </c>
      <c r="B468" s="11" t="s">
        <v>11</v>
      </c>
      <c r="C468" s="24" t="s">
        <v>1035</v>
      </c>
      <c r="D468" s="9" t="s">
        <v>1036</v>
      </c>
      <c r="E468" s="12" t="s">
        <v>17</v>
      </c>
      <c r="F468" s="68">
        <v>6630.51</v>
      </c>
      <c r="G468" s="56">
        <v>1.29</v>
      </c>
      <c r="H468" s="55">
        <f t="shared" ref="H468" si="72">G468*1.2423</f>
        <v>1.6025670000000001</v>
      </c>
      <c r="I468" s="56">
        <f t="shared" ref="I468" si="73">F468*H468</f>
        <v>10625.836519170001</v>
      </c>
    </row>
    <row r="469" spans="1:9" ht="9.75" customHeight="1">
      <c r="A469" s="29">
        <v>36893</v>
      </c>
      <c r="B469" s="8" t="s">
        <v>11</v>
      </c>
      <c r="C469" s="15" t="s">
        <v>1037</v>
      </c>
      <c r="D469" s="9" t="s">
        <v>957</v>
      </c>
      <c r="E469" s="10" t="s">
        <v>12</v>
      </c>
      <c r="F469" s="68">
        <v>4735.66</v>
      </c>
      <c r="G469" s="67">
        <v>36.450000000000003</v>
      </c>
      <c r="H469" s="55">
        <f t="shared" ref="H469:H524" si="74">G469*1.2423</f>
        <v>45.281835000000001</v>
      </c>
      <c r="I469" s="56">
        <f t="shared" ref="I469:I524" si="75">F469*H469</f>
        <v>214439.3747361</v>
      </c>
    </row>
    <row r="470" spans="1:9" ht="19.5" customHeight="1">
      <c r="A470" s="29">
        <v>40180</v>
      </c>
      <c r="B470" s="8" t="s">
        <v>11</v>
      </c>
      <c r="C470" s="15" t="s">
        <v>1038</v>
      </c>
      <c r="D470" s="1" t="s">
        <v>843</v>
      </c>
      <c r="E470" s="10" t="s">
        <v>12</v>
      </c>
      <c r="F470" s="68">
        <v>5597.63</v>
      </c>
      <c r="G470" s="67">
        <v>9.99</v>
      </c>
      <c r="H470" s="55">
        <f t="shared" si="74"/>
        <v>12.410577</v>
      </c>
      <c r="I470" s="56">
        <f t="shared" si="75"/>
        <v>69469.818132510001</v>
      </c>
    </row>
    <row r="471" spans="1:9" ht="19.5" customHeight="1">
      <c r="A471" s="29">
        <v>40181</v>
      </c>
      <c r="B471" s="8" t="s">
        <v>11</v>
      </c>
      <c r="C471" s="15" t="s">
        <v>1039</v>
      </c>
      <c r="D471" s="1" t="s">
        <v>23</v>
      </c>
      <c r="E471" s="10" t="s">
        <v>859</v>
      </c>
      <c r="F471" s="68">
        <v>106354.97</v>
      </c>
      <c r="G471" s="67">
        <v>1.77</v>
      </c>
      <c r="H471" s="55">
        <f t="shared" si="74"/>
        <v>2.198871</v>
      </c>
      <c r="I471" s="56">
        <f t="shared" si="75"/>
        <v>233860.85923887001</v>
      </c>
    </row>
    <row r="472" spans="1:9" ht="19.5" customHeight="1">
      <c r="A472" s="29">
        <v>40182</v>
      </c>
      <c r="B472" s="8" t="s">
        <v>11</v>
      </c>
      <c r="C472" s="15" t="s">
        <v>1040</v>
      </c>
      <c r="D472" s="1" t="s">
        <v>959</v>
      </c>
      <c r="E472" s="10" t="s">
        <v>17</v>
      </c>
      <c r="F472" s="68">
        <v>6439.76</v>
      </c>
      <c r="G472" s="67">
        <v>4.5599999999999996</v>
      </c>
      <c r="H472" s="55">
        <f t="shared" si="74"/>
        <v>5.6648879999999995</v>
      </c>
      <c r="I472" s="56">
        <f t="shared" si="75"/>
        <v>36480.519146879997</v>
      </c>
    </row>
    <row r="473" spans="1:9" ht="38.1" customHeight="1">
      <c r="A473" s="26" t="s">
        <v>1041</v>
      </c>
      <c r="B473" s="11" t="s">
        <v>761</v>
      </c>
      <c r="C473" s="15" t="s">
        <v>1042</v>
      </c>
      <c r="D473" s="9" t="s">
        <v>1043</v>
      </c>
      <c r="E473" s="10" t="s">
        <v>12</v>
      </c>
      <c r="F473" s="68">
        <v>192.86</v>
      </c>
      <c r="G473" s="67">
        <v>193.87</v>
      </c>
      <c r="H473" s="55">
        <f t="shared" si="74"/>
        <v>240.84470099999999</v>
      </c>
      <c r="I473" s="56">
        <f t="shared" si="75"/>
        <v>46449.309034860002</v>
      </c>
    </row>
    <row r="474" spans="1:9" ht="19.5" customHeight="1">
      <c r="A474" s="29">
        <v>47896</v>
      </c>
      <c r="B474" s="8" t="s">
        <v>11</v>
      </c>
      <c r="C474" s="15" t="s">
        <v>1044</v>
      </c>
      <c r="D474" s="1" t="s">
        <v>899</v>
      </c>
      <c r="E474" s="10" t="s">
        <v>17</v>
      </c>
      <c r="F474" s="68">
        <v>1362</v>
      </c>
      <c r="G474" s="67">
        <v>23.15</v>
      </c>
      <c r="H474" s="55">
        <f t="shared" si="74"/>
        <v>28.759244999999996</v>
      </c>
      <c r="I474" s="56">
        <f t="shared" si="75"/>
        <v>39170.091689999994</v>
      </c>
    </row>
    <row r="475" spans="1:9" ht="38.1" customHeight="1">
      <c r="A475" s="29">
        <v>60315</v>
      </c>
      <c r="B475" s="11" t="s">
        <v>11</v>
      </c>
      <c r="C475" s="15" t="s">
        <v>1045</v>
      </c>
      <c r="D475" s="9" t="s">
        <v>1046</v>
      </c>
      <c r="E475" s="10" t="s">
        <v>17</v>
      </c>
      <c r="F475" s="68">
        <v>1362</v>
      </c>
      <c r="G475" s="67">
        <v>110.22</v>
      </c>
      <c r="H475" s="55">
        <f t="shared" si="74"/>
        <v>136.92630599999998</v>
      </c>
      <c r="I475" s="56">
        <f t="shared" si="75"/>
        <v>186493.62877199997</v>
      </c>
    </row>
    <row r="476" spans="1:9" ht="28.5" customHeight="1">
      <c r="A476" s="26" t="s">
        <v>863</v>
      </c>
      <c r="B476" s="11" t="s">
        <v>761</v>
      </c>
      <c r="C476" s="24" t="s">
        <v>1047</v>
      </c>
      <c r="D476" s="9" t="s">
        <v>865</v>
      </c>
      <c r="E476" s="12" t="s">
        <v>12</v>
      </c>
      <c r="F476" s="68">
        <v>118.74</v>
      </c>
      <c r="G476" s="56">
        <v>218.64</v>
      </c>
      <c r="H476" s="55">
        <f t="shared" si="74"/>
        <v>271.61647199999999</v>
      </c>
      <c r="I476" s="56">
        <f t="shared" si="75"/>
        <v>32251.739885279996</v>
      </c>
    </row>
    <row r="477" spans="1:9" ht="19.5" customHeight="1">
      <c r="A477" s="26" t="s">
        <v>961</v>
      </c>
      <c r="B477" s="8" t="s">
        <v>761</v>
      </c>
      <c r="C477" s="19" t="s">
        <v>1048</v>
      </c>
      <c r="D477" s="1" t="s">
        <v>963</v>
      </c>
      <c r="E477" s="10" t="s">
        <v>17</v>
      </c>
      <c r="F477" s="68">
        <v>917.19</v>
      </c>
      <c r="G477" s="67">
        <v>1.65</v>
      </c>
      <c r="H477" s="55">
        <f t="shared" si="74"/>
        <v>2.049795</v>
      </c>
      <c r="I477" s="56">
        <f t="shared" si="75"/>
        <v>1880.0514760500002</v>
      </c>
    </row>
    <row r="478" spans="1:9" ht="38.1" customHeight="1">
      <c r="A478" s="26" t="s">
        <v>964</v>
      </c>
      <c r="B478" s="11" t="s">
        <v>761</v>
      </c>
      <c r="C478" s="19" t="s">
        <v>1049</v>
      </c>
      <c r="D478" s="9" t="s">
        <v>966</v>
      </c>
      <c r="E478" s="10" t="s">
        <v>17</v>
      </c>
      <c r="F478" s="68">
        <v>917.19</v>
      </c>
      <c r="G478" s="67">
        <v>95.35</v>
      </c>
      <c r="H478" s="55">
        <f t="shared" si="74"/>
        <v>118.45330499999999</v>
      </c>
      <c r="I478" s="56">
        <f t="shared" si="75"/>
        <v>108644.18681294999</v>
      </c>
    </row>
    <row r="479" spans="1:9" ht="19.5" customHeight="1">
      <c r="A479" s="26" t="s">
        <v>1050</v>
      </c>
      <c r="B479" s="8" t="s">
        <v>761</v>
      </c>
      <c r="C479" s="19" t="s">
        <v>1051</v>
      </c>
      <c r="D479" s="1" t="s">
        <v>1052</v>
      </c>
      <c r="E479" s="10" t="s">
        <v>15</v>
      </c>
      <c r="F479" s="68">
        <v>381.67</v>
      </c>
      <c r="G479" s="67">
        <v>127.34</v>
      </c>
      <c r="H479" s="55">
        <f t="shared" si="74"/>
        <v>158.19448199999999</v>
      </c>
      <c r="I479" s="56">
        <f t="shared" si="75"/>
        <v>60378.087944940002</v>
      </c>
    </row>
    <row r="480" spans="1:9" ht="57.75" customHeight="1">
      <c r="A480" s="26" t="s">
        <v>1053</v>
      </c>
      <c r="B480" s="11" t="s">
        <v>761</v>
      </c>
      <c r="C480" s="12" t="s">
        <v>1054</v>
      </c>
      <c r="D480" s="9" t="s">
        <v>1055</v>
      </c>
      <c r="E480" s="12" t="s">
        <v>15</v>
      </c>
      <c r="F480" s="68">
        <v>784.25</v>
      </c>
      <c r="G480" s="56">
        <v>47.24</v>
      </c>
      <c r="H480" s="55">
        <f t="shared" si="74"/>
        <v>58.686252000000003</v>
      </c>
      <c r="I480" s="56">
        <f t="shared" si="75"/>
        <v>46024.693131</v>
      </c>
    </row>
    <row r="481" spans="1:9" ht="28.5" customHeight="1">
      <c r="A481" s="26" t="s">
        <v>1056</v>
      </c>
      <c r="B481" s="11" t="s">
        <v>761</v>
      </c>
      <c r="C481" s="12" t="s">
        <v>1057</v>
      </c>
      <c r="D481" s="9" t="s">
        <v>1058</v>
      </c>
      <c r="E481" s="12" t="s">
        <v>15</v>
      </c>
      <c r="F481" s="68">
        <v>784.25</v>
      </c>
      <c r="G481" s="56">
        <v>69.930000000000007</v>
      </c>
      <c r="H481" s="55">
        <f t="shared" si="74"/>
        <v>86.87403900000001</v>
      </c>
      <c r="I481" s="56">
        <f t="shared" si="75"/>
        <v>68130.965085750009</v>
      </c>
    </row>
    <row r="482" spans="1:9" ht="28.5" customHeight="1">
      <c r="A482" s="26" t="s">
        <v>1059</v>
      </c>
      <c r="B482" s="11" t="s">
        <v>761</v>
      </c>
      <c r="C482" s="12" t="s">
        <v>1060</v>
      </c>
      <c r="D482" s="9" t="s">
        <v>1061</v>
      </c>
      <c r="E482" s="12" t="s">
        <v>17</v>
      </c>
      <c r="F482" s="68">
        <v>242.55</v>
      </c>
      <c r="G482" s="56">
        <v>55.4</v>
      </c>
      <c r="H482" s="55">
        <f t="shared" si="74"/>
        <v>68.823419999999999</v>
      </c>
      <c r="I482" s="56">
        <f t="shared" si="75"/>
        <v>16693.120521000001</v>
      </c>
    </row>
    <row r="483" spans="1:9" ht="9.75" customHeight="1">
      <c r="A483" s="29">
        <v>57271</v>
      </c>
      <c r="B483" s="8" t="s">
        <v>11</v>
      </c>
      <c r="C483" s="10" t="s">
        <v>1062</v>
      </c>
      <c r="D483" s="9" t="s">
        <v>1032</v>
      </c>
      <c r="E483" s="10" t="s">
        <v>15</v>
      </c>
      <c r="F483" s="68">
        <v>436.17</v>
      </c>
      <c r="G483" s="67">
        <v>79.849999999999994</v>
      </c>
      <c r="H483" s="55">
        <f t="shared" si="74"/>
        <v>99.197654999999983</v>
      </c>
      <c r="I483" s="56">
        <f t="shared" si="75"/>
        <v>43267.041181349996</v>
      </c>
    </row>
    <row r="484" spans="1:9" ht="9.75" customHeight="1">
      <c r="A484" s="29">
        <v>38429</v>
      </c>
      <c r="B484" s="8" t="s">
        <v>11</v>
      </c>
      <c r="C484" s="10" t="s">
        <v>1063</v>
      </c>
      <c r="D484" s="9" t="s">
        <v>297</v>
      </c>
      <c r="E484" s="10" t="s">
        <v>17</v>
      </c>
      <c r="F484" s="68">
        <v>6957.45</v>
      </c>
      <c r="G484" s="67">
        <v>22.46</v>
      </c>
      <c r="H484" s="55">
        <f t="shared" si="74"/>
        <v>27.902058</v>
      </c>
      <c r="I484" s="56">
        <f t="shared" si="75"/>
        <v>194127.17343209998</v>
      </c>
    </row>
    <row r="485" spans="1:9" ht="19.5" customHeight="1">
      <c r="A485" s="29">
        <v>37698</v>
      </c>
      <c r="B485" s="8" t="s">
        <v>11</v>
      </c>
      <c r="C485" s="10" t="s">
        <v>1064</v>
      </c>
      <c r="D485" s="1" t="s">
        <v>1065</v>
      </c>
      <c r="E485" s="10" t="s">
        <v>17</v>
      </c>
      <c r="F485" s="68">
        <v>503.49</v>
      </c>
      <c r="G485" s="67">
        <v>21.82</v>
      </c>
      <c r="H485" s="55">
        <f t="shared" si="74"/>
        <v>27.106985999999999</v>
      </c>
      <c r="I485" s="56">
        <f t="shared" si="75"/>
        <v>13648.09638114</v>
      </c>
    </row>
    <row r="486" spans="1:9" ht="19.5" customHeight="1">
      <c r="A486" s="29">
        <v>39159</v>
      </c>
      <c r="B486" s="8" t="s">
        <v>11</v>
      </c>
      <c r="C486" s="10" t="s">
        <v>1066</v>
      </c>
      <c r="D486" s="1" t="s">
        <v>1067</v>
      </c>
      <c r="E486" s="10" t="s">
        <v>17</v>
      </c>
      <c r="F486" s="68">
        <v>80.739999999999995</v>
      </c>
      <c r="G486" s="67">
        <v>39.380000000000003</v>
      </c>
      <c r="H486" s="55">
        <f t="shared" si="74"/>
        <v>48.921773999999999</v>
      </c>
      <c r="I486" s="56">
        <f t="shared" si="75"/>
        <v>3949.9440327599996</v>
      </c>
    </row>
    <row r="487" spans="1:9" ht="9.75" customHeight="1">
      <c r="A487" s="29">
        <v>45734</v>
      </c>
      <c r="B487" s="8" t="s">
        <v>11</v>
      </c>
      <c r="C487" s="10" t="s">
        <v>1068</v>
      </c>
      <c r="D487" s="9" t="s">
        <v>1069</v>
      </c>
      <c r="E487" s="10" t="s">
        <v>14</v>
      </c>
      <c r="F487" s="68">
        <v>30</v>
      </c>
      <c r="G487" s="67">
        <v>53.36</v>
      </c>
      <c r="H487" s="55">
        <f t="shared" si="74"/>
        <v>66.289127999999991</v>
      </c>
      <c r="I487" s="56">
        <f t="shared" si="75"/>
        <v>1988.6738399999997</v>
      </c>
    </row>
    <row r="488" spans="1:9" ht="9.75" customHeight="1">
      <c r="A488" s="29">
        <v>61074</v>
      </c>
      <c r="B488" s="8" t="s">
        <v>11</v>
      </c>
      <c r="C488" s="10" t="s">
        <v>1070</v>
      </c>
      <c r="D488" s="9" t="s">
        <v>1071</v>
      </c>
      <c r="E488" s="10" t="s">
        <v>14</v>
      </c>
      <c r="F488" s="68">
        <v>270</v>
      </c>
      <c r="G488" s="67">
        <v>49.93</v>
      </c>
      <c r="H488" s="55">
        <f t="shared" si="74"/>
        <v>62.028039</v>
      </c>
      <c r="I488" s="56">
        <f t="shared" si="75"/>
        <v>16747.570530000001</v>
      </c>
    </row>
    <row r="489" spans="1:9" ht="9.75" customHeight="1">
      <c r="A489" s="29">
        <v>49358</v>
      </c>
      <c r="B489" s="8" t="s">
        <v>11</v>
      </c>
      <c r="C489" s="10" t="s">
        <v>1072</v>
      </c>
      <c r="D489" s="9" t="s">
        <v>1073</v>
      </c>
      <c r="E489" s="10" t="s">
        <v>14</v>
      </c>
      <c r="F489" s="68">
        <v>2</v>
      </c>
      <c r="G489" s="67">
        <v>230.86</v>
      </c>
      <c r="H489" s="55">
        <f t="shared" si="74"/>
        <v>286.79737799999998</v>
      </c>
      <c r="I489" s="56">
        <f t="shared" si="75"/>
        <v>573.59475599999996</v>
      </c>
    </row>
    <row r="490" spans="1:9" ht="9.75" customHeight="1">
      <c r="A490" s="29">
        <v>45706</v>
      </c>
      <c r="B490" s="8" t="s">
        <v>11</v>
      </c>
      <c r="C490" s="10" t="s">
        <v>1074</v>
      </c>
      <c r="D490" s="9" t="s">
        <v>1075</v>
      </c>
      <c r="E490" s="10" t="s">
        <v>14</v>
      </c>
      <c r="F490" s="68">
        <v>9</v>
      </c>
      <c r="G490" s="67">
        <v>142.91999999999999</v>
      </c>
      <c r="H490" s="55">
        <f t="shared" si="74"/>
        <v>177.54951599999998</v>
      </c>
      <c r="I490" s="56">
        <f t="shared" si="75"/>
        <v>1597.9456439999999</v>
      </c>
    </row>
    <row r="491" spans="1:9" ht="9.75" customHeight="1">
      <c r="A491" s="29">
        <v>70177</v>
      </c>
      <c r="B491" s="8" t="s">
        <v>11</v>
      </c>
      <c r="C491" s="10" t="s">
        <v>1076</v>
      </c>
      <c r="D491" s="9" t="s">
        <v>1077</v>
      </c>
      <c r="E491" s="10" t="s">
        <v>14</v>
      </c>
      <c r="F491" s="68">
        <v>7</v>
      </c>
      <c r="G491" s="67">
        <v>224.2</v>
      </c>
      <c r="H491" s="55">
        <f t="shared" si="74"/>
        <v>278.52365999999995</v>
      </c>
      <c r="I491" s="56">
        <f t="shared" si="75"/>
        <v>1949.6656199999998</v>
      </c>
    </row>
    <row r="492" spans="1:9" ht="18.95" customHeight="1">
      <c r="A492" s="29">
        <v>44975</v>
      </c>
      <c r="B492" s="8" t="s">
        <v>11</v>
      </c>
      <c r="C492" s="10" t="s">
        <v>1078</v>
      </c>
      <c r="D492" s="9" t="s">
        <v>1079</v>
      </c>
      <c r="E492" s="10" t="s">
        <v>14</v>
      </c>
      <c r="F492" s="68">
        <v>18</v>
      </c>
      <c r="G492" s="67">
        <v>128.44999999999999</v>
      </c>
      <c r="H492" s="55">
        <f t="shared" si="74"/>
        <v>159.57343499999999</v>
      </c>
      <c r="I492" s="56">
        <f t="shared" si="75"/>
        <v>2872.3218299999999</v>
      </c>
    </row>
    <row r="493" spans="1:9" ht="9.75" customHeight="1">
      <c r="A493" s="29">
        <v>63266</v>
      </c>
      <c r="B493" s="8" t="s">
        <v>11</v>
      </c>
      <c r="C493" s="10" t="s">
        <v>1080</v>
      </c>
      <c r="D493" s="9" t="s">
        <v>1081</v>
      </c>
      <c r="E493" s="10" t="s">
        <v>14</v>
      </c>
      <c r="F493" s="68">
        <v>12</v>
      </c>
      <c r="G493" s="67">
        <v>37.270000000000003</v>
      </c>
      <c r="H493" s="55">
        <f t="shared" si="74"/>
        <v>46.300521000000003</v>
      </c>
      <c r="I493" s="56">
        <f t="shared" si="75"/>
        <v>555.60625200000004</v>
      </c>
    </row>
    <row r="494" spans="1:9" ht="19.5" customHeight="1">
      <c r="A494" s="29">
        <v>44562</v>
      </c>
      <c r="B494" s="8" t="s">
        <v>11</v>
      </c>
      <c r="C494" s="10" t="s">
        <v>1082</v>
      </c>
      <c r="D494" s="1" t="s">
        <v>1083</v>
      </c>
      <c r="E494" s="10" t="s">
        <v>14</v>
      </c>
      <c r="F494" s="68">
        <v>15</v>
      </c>
      <c r="G494" s="67">
        <v>488.23</v>
      </c>
      <c r="H494" s="55">
        <f t="shared" si="74"/>
        <v>606.52812900000004</v>
      </c>
      <c r="I494" s="56">
        <f t="shared" si="75"/>
        <v>9097.9219350000003</v>
      </c>
    </row>
    <row r="495" spans="1:9" ht="38.1" customHeight="1">
      <c r="A495" s="26" t="s">
        <v>1084</v>
      </c>
      <c r="B495" s="11" t="s">
        <v>761</v>
      </c>
      <c r="C495" s="10" t="s">
        <v>1085</v>
      </c>
      <c r="D495" s="9" t="s">
        <v>1086</v>
      </c>
      <c r="E495" s="10" t="s">
        <v>12</v>
      </c>
      <c r="F495" s="68">
        <v>1455.47</v>
      </c>
      <c r="G495" s="67">
        <v>98.31</v>
      </c>
      <c r="H495" s="55">
        <f t="shared" si="74"/>
        <v>122.13051299999999</v>
      </c>
      <c r="I495" s="56">
        <f t="shared" si="75"/>
        <v>177757.29775611</v>
      </c>
    </row>
    <row r="496" spans="1:9" ht="28.5" customHeight="1">
      <c r="A496" s="25" t="s">
        <v>1087</v>
      </c>
      <c r="B496" s="11" t="s">
        <v>761</v>
      </c>
      <c r="C496" s="12" t="s">
        <v>1088</v>
      </c>
      <c r="D496" s="9" t="s">
        <v>1089</v>
      </c>
      <c r="E496" s="12" t="s">
        <v>12</v>
      </c>
      <c r="F496" s="68">
        <v>996</v>
      </c>
      <c r="G496" s="56">
        <v>67.94</v>
      </c>
      <c r="H496" s="55">
        <f t="shared" si="74"/>
        <v>84.401861999999994</v>
      </c>
      <c r="I496" s="56">
        <f t="shared" si="75"/>
        <v>84064.254551999999</v>
      </c>
    </row>
    <row r="497" spans="1:9" ht="9.75" customHeight="1">
      <c r="A497" s="28">
        <v>36672</v>
      </c>
      <c r="B497" s="8" t="s">
        <v>1090</v>
      </c>
      <c r="C497" s="10" t="s">
        <v>1091</v>
      </c>
      <c r="D497" s="9" t="s">
        <v>1092</v>
      </c>
      <c r="E497" s="10" t="s">
        <v>17</v>
      </c>
      <c r="F497" s="68">
        <v>4851.59</v>
      </c>
      <c r="G497" s="67">
        <v>4.72</v>
      </c>
      <c r="H497" s="55">
        <f t="shared" si="74"/>
        <v>5.8636559999999998</v>
      </c>
      <c r="I497" s="56">
        <f t="shared" si="75"/>
        <v>28448.054813039998</v>
      </c>
    </row>
    <row r="498" spans="1:9" ht="9.75" customHeight="1">
      <c r="A498" s="28">
        <v>36673</v>
      </c>
      <c r="B498" s="8" t="s">
        <v>1090</v>
      </c>
      <c r="C498" s="10" t="s">
        <v>1093</v>
      </c>
      <c r="D498" s="9" t="s">
        <v>1094</v>
      </c>
      <c r="E498" s="10" t="s">
        <v>17</v>
      </c>
      <c r="F498" s="68">
        <v>4851.59</v>
      </c>
      <c r="G498" s="67">
        <v>10.29</v>
      </c>
      <c r="H498" s="55">
        <f t="shared" si="74"/>
        <v>12.783266999999999</v>
      </c>
      <c r="I498" s="56">
        <f t="shared" si="75"/>
        <v>62019.170344529994</v>
      </c>
    </row>
    <row r="499" spans="1:9" ht="9.75" customHeight="1">
      <c r="A499" s="28">
        <v>37036</v>
      </c>
      <c r="B499" s="8" t="s">
        <v>1090</v>
      </c>
      <c r="C499" s="10" t="s">
        <v>1095</v>
      </c>
      <c r="D499" s="9" t="s">
        <v>1096</v>
      </c>
      <c r="E499" s="10" t="s">
        <v>12</v>
      </c>
      <c r="F499" s="68">
        <v>345</v>
      </c>
      <c r="G499" s="67">
        <v>697.66</v>
      </c>
      <c r="H499" s="55">
        <f t="shared" si="74"/>
        <v>866.70301799999993</v>
      </c>
      <c r="I499" s="56">
        <f t="shared" si="75"/>
        <v>299012.54121</v>
      </c>
    </row>
    <row r="500" spans="1:9" ht="19.5" customHeight="1">
      <c r="A500" s="28" t="s">
        <v>1097</v>
      </c>
      <c r="B500" s="8" t="s">
        <v>1090</v>
      </c>
      <c r="C500" s="10" t="s">
        <v>1098</v>
      </c>
      <c r="D500" s="1" t="s">
        <v>1099</v>
      </c>
      <c r="E500" s="10" t="s">
        <v>12</v>
      </c>
      <c r="F500" s="68">
        <v>345</v>
      </c>
      <c r="G500" s="67">
        <v>12.46</v>
      </c>
      <c r="H500" s="55">
        <f t="shared" si="74"/>
        <v>15.479058</v>
      </c>
      <c r="I500" s="56">
        <f t="shared" si="75"/>
        <v>5340.2750100000003</v>
      </c>
    </row>
    <row r="501" spans="1:9" ht="9.75" customHeight="1">
      <c r="A501" s="28" t="s">
        <v>1100</v>
      </c>
      <c r="B501" s="8" t="s">
        <v>1090</v>
      </c>
      <c r="C501" s="10" t="s">
        <v>1101</v>
      </c>
      <c r="D501" s="9" t="s">
        <v>1102</v>
      </c>
      <c r="E501" s="10" t="s">
        <v>859</v>
      </c>
      <c r="F501" s="68">
        <v>6555</v>
      </c>
      <c r="G501" s="67">
        <v>2.2000000000000002</v>
      </c>
      <c r="H501" s="55">
        <f t="shared" si="74"/>
        <v>2.73306</v>
      </c>
      <c r="I501" s="56">
        <f t="shared" si="75"/>
        <v>17915.208300000002</v>
      </c>
    </row>
    <row r="502" spans="1:9" ht="19.5" customHeight="1">
      <c r="A502" s="28" t="s">
        <v>1103</v>
      </c>
      <c r="B502" s="8" t="s">
        <v>753</v>
      </c>
      <c r="C502" s="10" t="s">
        <v>1104</v>
      </c>
      <c r="D502" s="1" t="s">
        <v>1105</v>
      </c>
      <c r="E502" s="10" t="s">
        <v>12</v>
      </c>
      <c r="F502" s="68">
        <v>859.21</v>
      </c>
      <c r="G502" s="67">
        <v>1401</v>
      </c>
      <c r="H502" s="55">
        <f t="shared" si="74"/>
        <v>1740.4622999999999</v>
      </c>
      <c r="I502" s="56">
        <f t="shared" si="75"/>
        <v>1495422.6127829999</v>
      </c>
    </row>
    <row r="503" spans="1:9" ht="19.5" customHeight="1">
      <c r="A503" s="28" t="s">
        <v>1106</v>
      </c>
      <c r="B503" s="8" t="s">
        <v>753</v>
      </c>
      <c r="C503" s="10" t="s">
        <v>1107</v>
      </c>
      <c r="D503" s="1" t="s">
        <v>1108</v>
      </c>
      <c r="E503" s="10" t="s">
        <v>17</v>
      </c>
      <c r="F503" s="68">
        <v>116.51</v>
      </c>
      <c r="G503" s="67">
        <v>166.87</v>
      </c>
      <c r="H503" s="55">
        <f t="shared" si="74"/>
        <v>207.30260100000001</v>
      </c>
      <c r="I503" s="56">
        <f t="shared" si="75"/>
        <v>24152.826042510002</v>
      </c>
    </row>
    <row r="504" spans="1:9" ht="9.75" customHeight="1">
      <c r="A504" s="28" t="s">
        <v>1109</v>
      </c>
      <c r="B504" s="8" t="s">
        <v>753</v>
      </c>
      <c r="C504" s="10" t="s">
        <v>1110</v>
      </c>
      <c r="D504" s="9" t="s">
        <v>1111</v>
      </c>
      <c r="E504" s="10" t="s">
        <v>14</v>
      </c>
      <c r="F504" s="68">
        <v>213</v>
      </c>
      <c r="G504" s="67">
        <v>37.6</v>
      </c>
      <c r="H504" s="55">
        <f t="shared" si="74"/>
        <v>46.710479999999997</v>
      </c>
      <c r="I504" s="56">
        <f t="shared" si="75"/>
        <v>9949.3322399999997</v>
      </c>
    </row>
    <row r="505" spans="1:9" ht="19.5" customHeight="1">
      <c r="A505" s="29">
        <v>58943</v>
      </c>
      <c r="B505" s="8" t="s">
        <v>11</v>
      </c>
      <c r="C505" s="10" t="s">
        <v>1112</v>
      </c>
      <c r="D505" s="1" t="s">
        <v>1113</v>
      </c>
      <c r="E505" s="10" t="s">
        <v>14</v>
      </c>
      <c r="F505" s="68">
        <v>9</v>
      </c>
      <c r="G505" s="67">
        <v>708.1</v>
      </c>
      <c r="H505" s="55">
        <f t="shared" si="74"/>
        <v>879.67263000000003</v>
      </c>
      <c r="I505" s="56">
        <f t="shared" si="75"/>
        <v>7917.0536700000002</v>
      </c>
    </row>
    <row r="506" spans="1:9" ht="19.5" customHeight="1">
      <c r="A506" s="29" t="s">
        <v>1155</v>
      </c>
      <c r="B506" s="8" t="s">
        <v>753</v>
      </c>
      <c r="C506" s="10" t="s">
        <v>1114</v>
      </c>
      <c r="D506" s="1" t="s">
        <v>1115</v>
      </c>
      <c r="E506" s="10" t="s">
        <v>14</v>
      </c>
      <c r="F506" s="68">
        <v>5</v>
      </c>
      <c r="G506" s="67">
        <v>695.39</v>
      </c>
      <c r="H506" s="55">
        <f t="shared" si="74"/>
        <v>863.88299699999993</v>
      </c>
      <c r="I506" s="56">
        <f t="shared" si="75"/>
        <v>4319.4149849999994</v>
      </c>
    </row>
    <row r="507" spans="1:9" ht="19.5" customHeight="1">
      <c r="A507" s="29" t="s">
        <v>1116</v>
      </c>
      <c r="B507" s="8" t="s">
        <v>753</v>
      </c>
      <c r="C507" s="10" t="s">
        <v>1117</v>
      </c>
      <c r="D507" s="1" t="s">
        <v>1118</v>
      </c>
      <c r="E507" s="10" t="s">
        <v>14</v>
      </c>
      <c r="F507" s="68">
        <v>9</v>
      </c>
      <c r="G507" s="67">
        <v>421.32</v>
      </c>
      <c r="H507" s="55">
        <f t="shared" si="74"/>
        <v>523.40583600000002</v>
      </c>
      <c r="I507" s="56">
        <f t="shared" si="75"/>
        <v>4710.6525240000001</v>
      </c>
    </row>
    <row r="508" spans="1:9" ht="19.5" customHeight="1">
      <c r="A508" s="29">
        <v>58151</v>
      </c>
      <c r="B508" s="8" t="s">
        <v>11</v>
      </c>
      <c r="C508" s="10" t="s">
        <v>1119</v>
      </c>
      <c r="D508" s="1" t="s">
        <v>1120</v>
      </c>
      <c r="E508" s="10" t="s">
        <v>14</v>
      </c>
      <c r="F508" s="68">
        <v>1</v>
      </c>
      <c r="G508" s="67">
        <v>222.36</v>
      </c>
      <c r="H508" s="55">
        <f t="shared" si="74"/>
        <v>276.23782800000004</v>
      </c>
      <c r="I508" s="56">
        <f t="shared" si="75"/>
        <v>276.23782800000004</v>
      </c>
    </row>
    <row r="509" spans="1:9" ht="19.5" customHeight="1">
      <c r="A509" s="26" t="s">
        <v>1121</v>
      </c>
      <c r="B509" s="8" t="s">
        <v>753</v>
      </c>
      <c r="C509" s="10" t="s">
        <v>1122</v>
      </c>
      <c r="D509" s="1" t="s">
        <v>1123</v>
      </c>
      <c r="E509" s="10" t="s">
        <v>15</v>
      </c>
      <c r="F509" s="68">
        <v>33</v>
      </c>
      <c r="G509" s="67">
        <v>48.66</v>
      </c>
      <c r="H509" s="55">
        <f t="shared" si="74"/>
        <v>60.450317999999996</v>
      </c>
      <c r="I509" s="56">
        <f t="shared" si="75"/>
        <v>1994.8604939999998</v>
      </c>
    </row>
    <row r="510" spans="1:9" ht="19.5" customHeight="1">
      <c r="A510" s="26" t="s">
        <v>947</v>
      </c>
      <c r="B510" s="8" t="s">
        <v>753</v>
      </c>
      <c r="C510" s="10" t="s">
        <v>1124</v>
      </c>
      <c r="D510" s="1" t="s">
        <v>949</v>
      </c>
      <c r="E510" s="10" t="s">
        <v>15</v>
      </c>
      <c r="F510" s="68">
        <v>447.49</v>
      </c>
      <c r="G510" s="67">
        <v>14.36</v>
      </c>
      <c r="H510" s="55">
        <f t="shared" si="74"/>
        <v>17.839427999999998</v>
      </c>
      <c r="I510" s="56">
        <f t="shared" si="75"/>
        <v>7982.9656357199992</v>
      </c>
    </row>
    <row r="511" spans="1:9" ht="19.5" customHeight="1">
      <c r="A511" s="28">
        <v>36895</v>
      </c>
      <c r="B511" s="8" t="s">
        <v>11</v>
      </c>
      <c r="C511" s="10" t="s">
        <v>1125</v>
      </c>
      <c r="D511" s="1" t="s">
        <v>951</v>
      </c>
      <c r="E511" s="10" t="s">
        <v>12</v>
      </c>
      <c r="F511" s="68">
        <v>89.5</v>
      </c>
      <c r="G511" s="67">
        <v>54.68</v>
      </c>
      <c r="H511" s="55">
        <f t="shared" si="74"/>
        <v>67.928963999999993</v>
      </c>
      <c r="I511" s="56">
        <f t="shared" si="75"/>
        <v>6079.6422779999994</v>
      </c>
    </row>
    <row r="512" spans="1:9" ht="9.75" customHeight="1">
      <c r="A512" s="28">
        <v>65749</v>
      </c>
      <c r="B512" s="8" t="s">
        <v>11</v>
      </c>
      <c r="C512" s="10" t="s">
        <v>1126</v>
      </c>
      <c r="D512" s="9" t="s">
        <v>953</v>
      </c>
      <c r="E512" s="10" t="s">
        <v>12</v>
      </c>
      <c r="F512" s="71">
        <v>88.62</v>
      </c>
      <c r="G512" s="67">
        <v>11.38</v>
      </c>
      <c r="H512" s="55">
        <f t="shared" si="74"/>
        <v>14.137374000000001</v>
      </c>
      <c r="I512" s="56">
        <f t="shared" si="75"/>
        <v>1252.8540838800002</v>
      </c>
    </row>
    <row r="513" spans="1:9" ht="19.7" customHeight="1">
      <c r="A513" s="28">
        <v>72565</v>
      </c>
      <c r="B513" s="8" t="s">
        <v>11</v>
      </c>
      <c r="C513" s="10" t="s">
        <v>1127</v>
      </c>
      <c r="D513" s="1" t="s">
        <v>955</v>
      </c>
      <c r="E513" s="10" t="s">
        <v>15</v>
      </c>
      <c r="F513" s="68">
        <v>447.49</v>
      </c>
      <c r="G513" s="67">
        <v>29.15</v>
      </c>
      <c r="H513" s="55">
        <f t="shared" si="74"/>
        <v>36.213044999999994</v>
      </c>
      <c r="I513" s="56">
        <f t="shared" si="75"/>
        <v>16204.975507049998</v>
      </c>
    </row>
    <row r="514" spans="1:9" ht="19.5" customHeight="1">
      <c r="A514" s="28">
        <v>39328</v>
      </c>
      <c r="B514" s="8" t="s">
        <v>11</v>
      </c>
      <c r="C514" s="10" t="s">
        <v>1128</v>
      </c>
      <c r="D514" s="1" t="s">
        <v>938</v>
      </c>
      <c r="E514" s="10" t="s">
        <v>15</v>
      </c>
      <c r="F514" s="68">
        <v>1789.47</v>
      </c>
      <c r="G514" s="67">
        <v>8.26</v>
      </c>
      <c r="H514" s="55">
        <f t="shared" si="74"/>
        <v>10.261398</v>
      </c>
      <c r="I514" s="56">
        <f t="shared" si="75"/>
        <v>18362.46387906</v>
      </c>
    </row>
    <row r="515" spans="1:9" ht="19.5" customHeight="1">
      <c r="A515" s="28">
        <v>63437</v>
      </c>
      <c r="B515" s="8" t="s">
        <v>11</v>
      </c>
      <c r="C515" s="10" t="s">
        <v>1129</v>
      </c>
      <c r="D515" s="1" t="s">
        <v>877</v>
      </c>
      <c r="E515" s="10" t="s">
        <v>14</v>
      </c>
      <c r="F515" s="68">
        <v>26</v>
      </c>
      <c r="G515" s="67">
        <v>439.06</v>
      </c>
      <c r="H515" s="55">
        <f t="shared" si="74"/>
        <v>545.44423800000004</v>
      </c>
      <c r="I515" s="56">
        <f t="shared" si="75"/>
        <v>14181.550188000001</v>
      </c>
    </row>
    <row r="516" spans="1:9" ht="19.5" customHeight="1">
      <c r="A516" s="26" t="s">
        <v>1130</v>
      </c>
      <c r="B516" s="8" t="s">
        <v>753</v>
      </c>
      <c r="C516" s="10" t="s">
        <v>1131</v>
      </c>
      <c r="D516" s="1" t="s">
        <v>1132</v>
      </c>
      <c r="E516" s="10" t="s">
        <v>14</v>
      </c>
      <c r="F516" s="68">
        <v>10</v>
      </c>
      <c r="G516" s="67">
        <v>112.45</v>
      </c>
      <c r="H516" s="55">
        <f t="shared" si="74"/>
        <v>139.69663499999999</v>
      </c>
      <c r="I516" s="56">
        <f t="shared" si="75"/>
        <v>1396.9663499999999</v>
      </c>
    </row>
    <row r="517" spans="1:9" ht="18.95" customHeight="1">
      <c r="A517" s="26" t="s">
        <v>1133</v>
      </c>
      <c r="B517" s="8" t="s">
        <v>753</v>
      </c>
      <c r="C517" s="10" t="s">
        <v>1134</v>
      </c>
      <c r="D517" s="9" t="s">
        <v>1135</v>
      </c>
      <c r="E517" s="10" t="s">
        <v>14</v>
      </c>
      <c r="F517" s="68">
        <v>20</v>
      </c>
      <c r="G517" s="67">
        <v>584.54999999999995</v>
      </c>
      <c r="H517" s="55">
        <f t="shared" si="74"/>
        <v>726.18646499999988</v>
      </c>
      <c r="I517" s="56">
        <f t="shared" si="75"/>
        <v>14523.729299999997</v>
      </c>
    </row>
    <row r="518" spans="1:9" ht="19.5" customHeight="1">
      <c r="A518" s="26" t="s">
        <v>1136</v>
      </c>
      <c r="B518" s="8" t="s">
        <v>753</v>
      </c>
      <c r="C518" s="10" t="s">
        <v>1137</v>
      </c>
      <c r="D518" s="1" t="s">
        <v>1138</v>
      </c>
      <c r="E518" s="10" t="s">
        <v>14</v>
      </c>
      <c r="F518" s="68">
        <v>10</v>
      </c>
      <c r="G518" s="67">
        <v>1158.17</v>
      </c>
      <c r="H518" s="55">
        <f t="shared" si="74"/>
        <v>1438.7945910000001</v>
      </c>
      <c r="I518" s="56">
        <f t="shared" si="75"/>
        <v>14387.94591</v>
      </c>
    </row>
    <row r="519" spans="1:9" ht="9.75" customHeight="1">
      <c r="A519" s="26" t="s">
        <v>1157</v>
      </c>
      <c r="B519" s="8" t="s">
        <v>753</v>
      </c>
      <c r="C519" s="10" t="s">
        <v>1139</v>
      </c>
      <c r="D519" s="32" t="s">
        <v>1156</v>
      </c>
      <c r="E519" s="10" t="s">
        <v>14</v>
      </c>
      <c r="F519" s="68">
        <v>16</v>
      </c>
      <c r="G519" s="67">
        <v>1294.33</v>
      </c>
      <c r="H519" s="55">
        <f t="shared" si="74"/>
        <v>1607.9461589999999</v>
      </c>
      <c r="I519" s="56">
        <f t="shared" si="75"/>
        <v>25727.138543999998</v>
      </c>
    </row>
    <row r="520" spans="1:9" ht="9.75" customHeight="1">
      <c r="A520" s="26" t="s">
        <v>1140</v>
      </c>
      <c r="B520" s="8" t="s">
        <v>753</v>
      </c>
      <c r="C520" s="10" t="s">
        <v>1141</v>
      </c>
      <c r="D520" s="9" t="s">
        <v>1142</v>
      </c>
      <c r="E520" s="10" t="s">
        <v>14</v>
      </c>
      <c r="F520" s="68">
        <v>16</v>
      </c>
      <c r="G520" s="67">
        <v>1979.48</v>
      </c>
      <c r="H520" s="55">
        <f t="shared" si="74"/>
        <v>2459.1080040000002</v>
      </c>
      <c r="I520" s="56">
        <f t="shared" si="75"/>
        <v>39345.728064000003</v>
      </c>
    </row>
    <row r="521" spans="1:9" ht="19.5" customHeight="1">
      <c r="A521" s="26" t="s">
        <v>1143</v>
      </c>
      <c r="B521" s="8" t="s">
        <v>753</v>
      </c>
      <c r="C521" s="10" t="s">
        <v>1144</v>
      </c>
      <c r="D521" s="1" t="s">
        <v>1145</v>
      </c>
      <c r="E521" s="10" t="s">
        <v>14</v>
      </c>
      <c r="F521" s="68">
        <v>16</v>
      </c>
      <c r="G521" s="67">
        <v>956.05</v>
      </c>
      <c r="H521" s="55">
        <f t="shared" si="74"/>
        <v>1187.7009149999999</v>
      </c>
      <c r="I521" s="56">
        <f t="shared" si="75"/>
        <v>19003.214639999998</v>
      </c>
    </row>
    <row r="522" spans="1:9" ht="19.5" customHeight="1">
      <c r="A522" s="28">
        <v>38965</v>
      </c>
      <c r="B522" s="8" t="s">
        <v>11</v>
      </c>
      <c r="C522" s="10" t="s">
        <v>1146</v>
      </c>
      <c r="D522" s="1" t="s">
        <v>1147</v>
      </c>
      <c r="E522" s="10" t="s">
        <v>14</v>
      </c>
      <c r="F522" s="68">
        <v>1</v>
      </c>
      <c r="G522" s="67">
        <v>515.04</v>
      </c>
      <c r="H522" s="55">
        <f t="shared" si="74"/>
        <v>639.83419199999992</v>
      </c>
      <c r="I522" s="56">
        <f t="shared" si="75"/>
        <v>639.83419199999992</v>
      </c>
    </row>
    <row r="523" spans="1:9" ht="18.95" customHeight="1">
      <c r="A523" s="28">
        <v>41525</v>
      </c>
      <c r="B523" s="8" t="s">
        <v>11</v>
      </c>
      <c r="C523" s="10" t="s">
        <v>1148</v>
      </c>
      <c r="D523" s="9" t="s">
        <v>1149</v>
      </c>
      <c r="E523" s="10" t="s">
        <v>14</v>
      </c>
      <c r="F523" s="68">
        <v>3</v>
      </c>
      <c r="G523" s="67">
        <v>64.37</v>
      </c>
      <c r="H523" s="55">
        <f t="shared" si="74"/>
        <v>79.966851000000005</v>
      </c>
      <c r="I523" s="56">
        <f t="shared" si="75"/>
        <v>239.900553</v>
      </c>
    </row>
    <row r="524" spans="1:9" ht="19.5" customHeight="1">
      <c r="A524" s="28">
        <v>38977</v>
      </c>
      <c r="B524" s="11" t="s">
        <v>11</v>
      </c>
      <c r="C524" s="10" t="s">
        <v>1150</v>
      </c>
      <c r="D524" s="9" t="s">
        <v>1151</v>
      </c>
      <c r="E524" s="10" t="s">
        <v>15</v>
      </c>
      <c r="F524" s="68">
        <v>0.4</v>
      </c>
      <c r="G524" s="67">
        <v>166.44</v>
      </c>
      <c r="H524" s="55">
        <f t="shared" si="74"/>
        <v>206.76841199999998</v>
      </c>
      <c r="I524" s="56">
        <f t="shared" si="75"/>
        <v>82.707364799999993</v>
      </c>
    </row>
    <row r="525" spans="1:9" ht="9.9499999999999993" customHeight="1">
      <c r="A525" s="166" t="s">
        <v>1202</v>
      </c>
      <c r="B525" s="167"/>
      <c r="C525" s="167"/>
      <c r="D525" s="167"/>
      <c r="E525" s="167"/>
      <c r="F525" s="167"/>
      <c r="G525" s="167"/>
      <c r="H525" s="167"/>
      <c r="I525" s="70">
        <f>SUM(I468:I524)</f>
        <v>3864079.2466034088</v>
      </c>
    </row>
    <row r="526" spans="1:9" ht="9.9499999999999993" customHeight="1">
      <c r="A526" s="163"/>
      <c r="B526" s="164"/>
      <c r="C526" s="164"/>
      <c r="D526" s="164"/>
      <c r="E526" s="164"/>
      <c r="F526" s="164"/>
      <c r="G526" s="164"/>
      <c r="H526" s="164"/>
      <c r="I526" s="165"/>
    </row>
    <row r="527" spans="1:9">
      <c r="A527" s="168" t="s">
        <v>1235</v>
      </c>
      <c r="B527" s="169"/>
      <c r="C527" s="169"/>
      <c r="D527" s="169"/>
      <c r="E527" s="169"/>
      <c r="F527" s="169"/>
      <c r="G527" s="169"/>
      <c r="H527" s="169"/>
      <c r="I527" s="70">
        <f>I525+I465+I352</f>
        <v>13385775.082886258</v>
      </c>
    </row>
  </sheetData>
  <mergeCells count="10">
    <mergeCell ref="A1:I1"/>
    <mergeCell ref="A2:I2"/>
    <mergeCell ref="A4:I4"/>
    <mergeCell ref="A353:I353"/>
    <mergeCell ref="A352:H352"/>
    <mergeCell ref="A466:I466"/>
    <mergeCell ref="A526:I526"/>
    <mergeCell ref="A465:H465"/>
    <mergeCell ref="A525:H525"/>
    <mergeCell ref="A527:H527"/>
  </mergeCell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C1:W67"/>
  <sheetViews>
    <sheetView showGridLines="0" view="pageBreakPreview" zoomScale="30" zoomScaleNormal="40" zoomScaleSheetLayoutView="30" workbookViewId="0">
      <selection activeCell="H22" sqref="H22:I22"/>
    </sheetView>
  </sheetViews>
  <sheetFormatPr defaultRowHeight="26.25"/>
  <cols>
    <col min="1" max="2" width="9.33203125" style="73"/>
    <col min="3" max="3" width="16.5" style="73" bestFit="1" customWidth="1"/>
    <col min="4" max="4" width="85.6640625" style="73" bestFit="1" customWidth="1"/>
    <col min="5" max="5" width="36" style="73" bestFit="1" customWidth="1"/>
    <col min="6" max="7" width="57.6640625" style="73" customWidth="1"/>
    <col min="8" max="8" width="62.6640625" style="73" customWidth="1"/>
    <col min="9" max="9" width="67.1640625" style="73" customWidth="1"/>
    <col min="10" max="13" width="57.6640625" style="73" customWidth="1"/>
    <col min="14" max="14" width="17.33203125" style="73" bestFit="1" customWidth="1"/>
    <col min="15" max="15" width="61.6640625" style="73" customWidth="1"/>
    <col min="16" max="16" width="57.6640625" style="73" customWidth="1"/>
    <col min="17" max="17" width="44" style="73" bestFit="1" customWidth="1"/>
    <col min="18" max="18" width="133.5" style="73" bestFit="1" customWidth="1"/>
    <col min="19" max="19" width="9.33203125" style="73"/>
    <col min="20" max="20" width="39" style="73" bestFit="1" customWidth="1"/>
    <col min="21" max="21" width="12.33203125" style="73" bestFit="1" customWidth="1"/>
    <col min="22" max="16384" width="9.33203125" style="73"/>
  </cols>
  <sheetData>
    <row r="1" spans="3:18" ht="33.75"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3:18" ht="34.5" thickBot="1"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3:18" ht="33.75">
      <c r="C3" s="72"/>
      <c r="D3" s="72"/>
      <c r="E3" s="72"/>
      <c r="F3" s="72"/>
      <c r="G3" s="72"/>
      <c r="H3" s="72"/>
      <c r="I3" s="175" t="s">
        <v>1203</v>
      </c>
      <c r="J3" s="176"/>
      <c r="K3" s="176"/>
      <c r="L3" s="176"/>
      <c r="M3" s="177"/>
      <c r="N3" s="72"/>
      <c r="O3" s="74" t="s">
        <v>1204</v>
      </c>
      <c r="P3" s="75"/>
    </row>
    <row r="4" spans="3:18" ht="32.25" customHeight="1">
      <c r="C4" s="184" t="s">
        <v>1205</v>
      </c>
      <c r="D4" s="184"/>
      <c r="E4" s="184"/>
      <c r="F4" s="184"/>
      <c r="G4" s="76"/>
      <c r="H4" s="76"/>
      <c r="I4" s="178"/>
      <c r="J4" s="179"/>
      <c r="K4" s="179"/>
      <c r="L4" s="179"/>
      <c r="M4" s="180"/>
      <c r="N4" s="77"/>
      <c r="O4" s="78"/>
      <c r="P4" s="79"/>
    </row>
    <row r="5" spans="3:18" ht="99.75" customHeight="1">
      <c r="C5" s="185" t="s">
        <v>1206</v>
      </c>
      <c r="D5" s="185"/>
      <c r="E5" s="185"/>
      <c r="F5" s="185"/>
      <c r="G5" s="80"/>
      <c r="H5" s="80"/>
      <c r="I5" s="178"/>
      <c r="J5" s="179"/>
      <c r="K5" s="179"/>
      <c r="L5" s="179"/>
      <c r="M5" s="180"/>
      <c r="N5" s="81"/>
      <c r="O5" s="82">
        <v>44463</v>
      </c>
      <c r="P5" s="83"/>
    </row>
    <row r="6" spans="3:18" ht="84.75" customHeight="1" thickBot="1">
      <c r="C6" s="186" t="s">
        <v>1207</v>
      </c>
      <c r="D6" s="186"/>
      <c r="E6" s="186"/>
      <c r="F6" s="84"/>
      <c r="G6" s="84"/>
      <c r="H6" s="84"/>
      <c r="I6" s="181"/>
      <c r="J6" s="182"/>
      <c r="K6" s="182"/>
      <c r="L6" s="182"/>
      <c r="M6" s="183"/>
      <c r="N6" s="85"/>
      <c r="O6" s="86"/>
      <c r="P6" s="87"/>
    </row>
    <row r="7" spans="3:18" ht="39.950000000000003" customHeight="1" thickBot="1"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88"/>
    </row>
    <row r="8" spans="3:18" ht="39.75" customHeight="1" thickBot="1">
      <c r="C8" s="188" t="s">
        <v>1236</v>
      </c>
      <c r="D8" s="189"/>
      <c r="E8" s="89"/>
      <c r="F8" s="89"/>
      <c r="G8" s="89"/>
      <c r="H8" s="89"/>
      <c r="I8" s="90"/>
      <c r="J8" s="90"/>
      <c r="K8" s="90"/>
      <c r="L8" s="90"/>
      <c r="M8" s="194" t="s">
        <v>1208</v>
      </c>
      <c r="N8" s="195"/>
      <c r="O8" s="196"/>
      <c r="P8" s="88"/>
    </row>
    <row r="9" spans="3:18" ht="39.75" customHeight="1" thickBot="1">
      <c r="C9" s="190"/>
      <c r="D9" s="191"/>
      <c r="E9" s="89"/>
      <c r="F9" s="89"/>
      <c r="G9" s="89"/>
      <c r="H9" s="89"/>
      <c r="I9" s="90"/>
      <c r="J9" s="90"/>
      <c r="K9" s="90"/>
      <c r="L9" s="90"/>
      <c r="M9" s="194" t="s">
        <v>1209</v>
      </c>
      <c r="N9" s="195"/>
      <c r="O9" s="196"/>
      <c r="P9" s="88"/>
    </row>
    <row r="10" spans="3:18" ht="84" customHeight="1" thickBot="1">
      <c r="C10" s="192"/>
      <c r="D10" s="193"/>
      <c r="E10" s="89"/>
      <c r="F10" s="89"/>
      <c r="G10" s="91"/>
      <c r="H10" s="89"/>
      <c r="I10" s="90"/>
      <c r="J10" s="90"/>
      <c r="K10" s="90"/>
      <c r="L10" s="90"/>
      <c r="M10" s="197" t="s">
        <v>1210</v>
      </c>
      <c r="N10" s="198"/>
      <c r="O10" s="199"/>
      <c r="P10" s="88"/>
      <c r="R10" s="73" t="s">
        <v>1211</v>
      </c>
    </row>
    <row r="11" spans="3:18" ht="39.950000000000003" customHeight="1"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3:18" ht="39.950000000000003" customHeight="1">
      <c r="C12" s="210" t="s">
        <v>1212</v>
      </c>
      <c r="D12" s="209" t="s">
        <v>1213</v>
      </c>
      <c r="E12" s="211" t="s">
        <v>1214</v>
      </c>
      <c r="F12" s="207" t="s">
        <v>1215</v>
      </c>
      <c r="G12" s="208"/>
      <c r="H12" s="207" t="s">
        <v>1216</v>
      </c>
      <c r="I12" s="208"/>
      <c r="J12" s="207" t="s">
        <v>1217</v>
      </c>
      <c r="K12" s="208"/>
      <c r="L12" s="207" t="s">
        <v>1218</v>
      </c>
      <c r="M12" s="208"/>
      <c r="N12" s="209" t="s">
        <v>1219</v>
      </c>
      <c r="O12" s="209"/>
    </row>
    <row r="13" spans="3:18" ht="39.950000000000003" customHeight="1">
      <c r="C13" s="210"/>
      <c r="D13" s="209"/>
      <c r="E13" s="212"/>
      <c r="F13" s="207" t="s">
        <v>1220</v>
      </c>
      <c r="G13" s="208"/>
      <c r="H13" s="207" t="s">
        <v>1240</v>
      </c>
      <c r="I13" s="208"/>
      <c r="J13" s="207" t="s">
        <v>1240</v>
      </c>
      <c r="K13" s="208"/>
      <c r="L13" s="207" t="s">
        <v>1240</v>
      </c>
      <c r="M13" s="208"/>
      <c r="N13" s="209"/>
      <c r="O13" s="209"/>
      <c r="P13" s="73">
        <f>F20/N20</f>
        <v>0</v>
      </c>
    </row>
    <row r="14" spans="3:18" ht="156.75" customHeight="1">
      <c r="C14" s="210"/>
      <c r="D14" s="209"/>
      <c r="E14" s="213"/>
      <c r="F14" s="94" t="s">
        <v>1242</v>
      </c>
      <c r="G14" s="95" t="s">
        <v>1243</v>
      </c>
      <c r="H14" s="94" t="s">
        <v>1221</v>
      </c>
      <c r="I14" s="95" t="s">
        <v>1241</v>
      </c>
      <c r="J14" s="94" t="s">
        <v>1221</v>
      </c>
      <c r="K14" s="95" t="s">
        <v>1241</v>
      </c>
      <c r="L14" s="94" t="s">
        <v>1221</v>
      </c>
      <c r="M14" s="95" t="s">
        <v>1241</v>
      </c>
      <c r="N14" s="209"/>
      <c r="O14" s="209"/>
    </row>
    <row r="15" spans="3:18" ht="60" customHeight="1">
      <c r="C15" s="200">
        <v>1</v>
      </c>
      <c r="D15" s="202" t="s">
        <v>1233</v>
      </c>
      <c r="E15" s="96" t="s">
        <v>1164</v>
      </c>
      <c r="F15" s="204">
        <f>N15*R15</f>
        <v>57450.894655417127</v>
      </c>
      <c r="G15" s="204"/>
      <c r="H15" s="204">
        <f>N15*R15</f>
        <v>57450.894655417127</v>
      </c>
      <c r="I15" s="204"/>
      <c r="J15" s="204">
        <f>N15-H15-F15</f>
        <v>31138.550689165742</v>
      </c>
      <c r="K15" s="204"/>
      <c r="L15" s="205"/>
      <c r="M15" s="206"/>
      <c r="N15" s="214">
        <f>'Planilha - COHAB V'!F23</f>
        <v>146040.34</v>
      </c>
      <c r="O15" s="215"/>
      <c r="P15" s="97">
        <f>J15+H15+F15</f>
        <v>146040.34</v>
      </c>
      <c r="Q15" s="216"/>
      <c r="R15" s="97">
        <f>F16/N16</f>
        <v>0.39339058410448186</v>
      </c>
    </row>
    <row r="16" spans="3:18" ht="60" customHeight="1">
      <c r="C16" s="201"/>
      <c r="D16" s="203"/>
      <c r="E16" s="96" t="s">
        <v>1223</v>
      </c>
      <c r="F16" s="217">
        <v>2400000</v>
      </c>
      <c r="G16" s="217"/>
      <c r="H16" s="217">
        <v>2400000</v>
      </c>
      <c r="I16" s="217"/>
      <c r="J16" s="217">
        <f>N16-H16-F16</f>
        <v>1300806.9256751109</v>
      </c>
      <c r="K16" s="217"/>
      <c r="L16" s="218"/>
      <c r="M16" s="219"/>
      <c r="N16" s="220">
        <f>'Planilha - COHAB V'!I352</f>
        <v>6100806.9256751109</v>
      </c>
      <c r="O16" s="221"/>
      <c r="P16" s="97">
        <f>J16+H16+F16</f>
        <v>6100806.9256751109</v>
      </c>
      <c r="Q16" s="216"/>
    </row>
    <row r="17" spans="3:23" ht="60" customHeight="1">
      <c r="C17" s="210">
        <v>2</v>
      </c>
      <c r="D17" s="202" t="s">
        <v>1232</v>
      </c>
      <c r="E17" s="96" t="s">
        <v>1222</v>
      </c>
      <c r="F17" s="228">
        <v>0</v>
      </c>
      <c r="G17" s="228"/>
      <c r="H17" s="228">
        <v>0</v>
      </c>
      <c r="I17" s="228"/>
      <c r="J17" s="228">
        <f>N17/2</f>
        <v>2555.5500000000002</v>
      </c>
      <c r="K17" s="228"/>
      <c r="L17" s="226">
        <f>J17</f>
        <v>2555.5500000000002</v>
      </c>
      <c r="M17" s="227"/>
      <c r="N17" s="214">
        <f>'Planilha - COHAB V'!F358</f>
        <v>5111.1000000000004</v>
      </c>
      <c r="O17" s="215"/>
      <c r="P17" s="97">
        <f>J17+H17+F17</f>
        <v>2555.5500000000002</v>
      </c>
      <c r="Q17" s="98"/>
    </row>
    <row r="18" spans="3:23" ht="60" customHeight="1">
      <c r="C18" s="210"/>
      <c r="D18" s="203"/>
      <c r="E18" s="96" t="s">
        <v>1223</v>
      </c>
      <c r="F18" s="217">
        <v>0</v>
      </c>
      <c r="G18" s="217"/>
      <c r="H18" s="217">
        <v>0</v>
      </c>
      <c r="I18" s="217"/>
      <c r="J18" s="217">
        <f>N18/2</f>
        <v>1710444.4553038694</v>
      </c>
      <c r="K18" s="217"/>
      <c r="L18" s="218">
        <f>J18</f>
        <v>1710444.4553038694</v>
      </c>
      <c r="M18" s="219"/>
      <c r="N18" s="224">
        <f>'Planilha - COHAB V'!I465</f>
        <v>3420888.9106077389</v>
      </c>
      <c r="O18" s="225"/>
      <c r="P18" s="97"/>
      <c r="Q18" s="98"/>
    </row>
    <row r="19" spans="3:23" ht="60" customHeight="1">
      <c r="C19" s="200">
        <v>3</v>
      </c>
      <c r="D19" s="202" t="s">
        <v>1234</v>
      </c>
      <c r="E19" s="96" t="s">
        <v>1224</v>
      </c>
      <c r="F19" s="222">
        <v>0</v>
      </c>
      <c r="G19" s="223"/>
      <c r="H19" s="222">
        <v>0</v>
      </c>
      <c r="I19" s="223"/>
      <c r="J19" s="214">
        <v>0</v>
      </c>
      <c r="K19" s="215"/>
      <c r="L19" s="214">
        <f>N19</f>
        <v>106354.97</v>
      </c>
      <c r="M19" s="229"/>
      <c r="N19" s="214">
        <f>'Planilha - COHAB V'!F471</f>
        <v>106354.97</v>
      </c>
      <c r="O19" s="215"/>
      <c r="Q19" s="216"/>
    </row>
    <row r="20" spans="3:23" ht="60" customHeight="1">
      <c r="C20" s="201"/>
      <c r="D20" s="203"/>
      <c r="E20" s="96" t="s">
        <v>1223</v>
      </c>
      <c r="F20" s="217">
        <v>0</v>
      </c>
      <c r="G20" s="217"/>
      <c r="H20" s="217">
        <v>0</v>
      </c>
      <c r="I20" s="217"/>
      <c r="J20" s="217">
        <v>0</v>
      </c>
      <c r="K20" s="217"/>
      <c r="L20" s="218">
        <f>N20</f>
        <v>3864079.2466034088</v>
      </c>
      <c r="M20" s="219"/>
      <c r="N20" s="224">
        <f>'Planilha - COHAB V'!I525</f>
        <v>3864079.2466034088</v>
      </c>
      <c r="O20" s="225"/>
      <c r="P20" s="99"/>
      <c r="Q20" s="216"/>
    </row>
    <row r="21" spans="3:23" ht="60" customHeight="1">
      <c r="C21" s="126"/>
      <c r="D21" s="127"/>
      <c r="E21" s="101"/>
      <c r="F21" s="101"/>
      <c r="G21" s="102"/>
      <c r="H21" s="103"/>
      <c r="I21" s="103"/>
      <c r="J21" s="103"/>
      <c r="K21" s="103"/>
      <c r="L21" s="103"/>
      <c r="M21" s="103"/>
      <c r="N21" s="104"/>
      <c r="O21" s="104"/>
      <c r="P21" s="128"/>
      <c r="Q21" s="99"/>
      <c r="R21" s="99"/>
    </row>
    <row r="22" spans="3:23" s="107" customFormat="1" ht="60" customHeight="1">
      <c r="C22" s="232" t="s">
        <v>1226</v>
      </c>
      <c r="D22" s="233"/>
      <c r="E22" s="234"/>
      <c r="F22" s="230">
        <f>N22*0.3</f>
        <v>2400000</v>
      </c>
      <c r="G22" s="231"/>
      <c r="H22" s="230">
        <f>N22*0.3</f>
        <v>2400000</v>
      </c>
      <c r="I22" s="231"/>
      <c r="J22" s="230">
        <f>(N22-F22-H22)/2</f>
        <v>1600000</v>
      </c>
      <c r="K22" s="231"/>
      <c r="L22" s="230">
        <f>J22</f>
        <v>1600000</v>
      </c>
      <c r="M22" s="231"/>
      <c r="N22" s="230">
        <v>8000000</v>
      </c>
      <c r="O22" s="231"/>
      <c r="P22" s="105">
        <f>N20+N18+N16</f>
        <v>13385775.082886258</v>
      </c>
      <c r="Q22" s="99"/>
      <c r="R22" s="106" t="e">
        <f>#REF!+L22+J22+H22+F22</f>
        <v>#REF!</v>
      </c>
    </row>
    <row r="23" spans="3:23" s="107" customFormat="1" ht="60" customHeight="1">
      <c r="C23" s="232" t="s">
        <v>1227</v>
      </c>
      <c r="D23" s="233"/>
      <c r="E23" s="234"/>
      <c r="F23" s="230">
        <v>0</v>
      </c>
      <c r="G23" s="231"/>
      <c r="H23" s="230">
        <v>0</v>
      </c>
      <c r="I23" s="231"/>
      <c r="J23" s="230">
        <f>(J20+J18+J16)-J22</f>
        <v>1411251.3809789801</v>
      </c>
      <c r="K23" s="231"/>
      <c r="L23" s="230">
        <f>(L20+L18+L16)-L22</f>
        <v>3974523.701907278</v>
      </c>
      <c r="M23" s="231"/>
      <c r="N23" s="230">
        <f>L23+J23</f>
        <v>5385775.0828862581</v>
      </c>
      <c r="O23" s="231"/>
      <c r="P23" s="108"/>
      <c r="Q23" s="99"/>
      <c r="R23" s="109"/>
    </row>
    <row r="24" spans="3:23" s="107" customFormat="1" ht="60" customHeight="1">
      <c r="C24" s="232" t="s">
        <v>1219</v>
      </c>
      <c r="D24" s="233"/>
      <c r="E24" s="234"/>
      <c r="F24" s="230">
        <f>F22+F23</f>
        <v>2400000</v>
      </c>
      <c r="G24" s="231"/>
      <c r="H24" s="230">
        <f>H23+H22</f>
        <v>2400000</v>
      </c>
      <c r="I24" s="231"/>
      <c r="J24" s="230">
        <f>J23+J22</f>
        <v>3011251.3809789801</v>
      </c>
      <c r="K24" s="231"/>
      <c r="L24" s="230">
        <f>L23+L22</f>
        <v>5574523.701907278</v>
      </c>
      <c r="M24" s="231"/>
      <c r="N24" s="230">
        <f>SUM(F24:M24)</f>
        <v>13385775.082886258</v>
      </c>
      <c r="O24" s="231"/>
      <c r="P24" s="105"/>
      <c r="Q24" s="106"/>
      <c r="R24" s="100"/>
    </row>
    <row r="25" spans="3:23" s="107" customFormat="1" ht="31.35" customHeight="1">
      <c r="C25" s="108"/>
      <c r="D25" s="108"/>
      <c r="E25" s="108"/>
      <c r="F25" s="108"/>
      <c r="G25" s="108"/>
      <c r="H25" s="108"/>
      <c r="I25" s="110"/>
      <c r="J25" s="110"/>
      <c r="K25" s="110"/>
      <c r="L25" s="110"/>
      <c r="M25" s="110"/>
      <c r="N25" s="110"/>
      <c r="O25" s="110"/>
      <c r="P25" s="129"/>
    </row>
    <row r="26" spans="3:23" s="107" customFormat="1" ht="30.75" customHeight="1">
      <c r="C26" s="108"/>
      <c r="D26" s="108"/>
      <c r="E26" s="108"/>
      <c r="F26" s="108"/>
      <c r="G26" s="108"/>
      <c r="H26" s="108"/>
      <c r="I26" s="110"/>
      <c r="J26" s="110"/>
      <c r="K26" s="110"/>
      <c r="L26" s="110"/>
      <c r="M26" s="110"/>
      <c r="N26" s="110"/>
      <c r="O26" s="110"/>
      <c r="P26" s="110"/>
    </row>
    <row r="27" spans="3:23" s="107" customFormat="1" ht="31.35" customHeight="1">
      <c r="C27" s="108"/>
      <c r="D27" s="108"/>
      <c r="E27" s="108"/>
      <c r="F27" s="108"/>
      <c r="G27" s="108"/>
      <c r="H27" s="108"/>
      <c r="I27" s="110"/>
      <c r="J27" s="110"/>
      <c r="K27" s="110"/>
      <c r="L27" s="110"/>
      <c r="M27" s="110"/>
      <c r="N27" s="110"/>
      <c r="O27" s="110"/>
      <c r="P27" s="129">
        <f>N23+N22</f>
        <v>13385775.082886258</v>
      </c>
    </row>
    <row r="28" spans="3:23" ht="39.950000000000003" customHeight="1">
      <c r="C28" s="111"/>
      <c r="D28" s="112"/>
      <c r="E28" s="112"/>
      <c r="F28" s="112"/>
      <c r="G28" s="112"/>
      <c r="H28" s="112"/>
      <c r="I28" s="113"/>
      <c r="J28" s="113"/>
      <c r="K28" s="113"/>
      <c r="L28" s="113"/>
      <c r="M28" s="113"/>
      <c r="N28" s="113"/>
      <c r="O28" s="113"/>
      <c r="P28" s="113"/>
    </row>
    <row r="29" spans="3:23" ht="50.1" customHeight="1">
      <c r="C29" s="235" t="s">
        <v>1228</v>
      </c>
      <c r="D29" s="235"/>
      <c r="E29" s="114"/>
      <c r="F29" s="115"/>
      <c r="G29" s="116"/>
      <c r="H29" s="117" t="s">
        <v>1229</v>
      </c>
      <c r="I29" s="113"/>
      <c r="J29" s="113"/>
      <c r="K29" s="113"/>
      <c r="L29" s="113"/>
      <c r="M29" s="113"/>
      <c r="N29" s="113"/>
      <c r="O29" s="113"/>
      <c r="P29" s="113"/>
    </row>
    <row r="30" spans="3:23" ht="49.5" customHeight="1">
      <c r="C30" s="236" t="s">
        <v>1230</v>
      </c>
      <c r="D30" s="236"/>
      <c r="E30" s="118"/>
      <c r="F30" s="118"/>
      <c r="G30" s="116"/>
      <c r="H30" s="116"/>
      <c r="I30" s="113"/>
      <c r="J30" s="113"/>
      <c r="K30" s="113"/>
      <c r="L30" s="113"/>
      <c r="M30" s="113"/>
      <c r="N30" s="113"/>
      <c r="O30" s="113"/>
      <c r="P30" s="113"/>
    </row>
    <row r="31" spans="3:23" ht="50.1" customHeight="1">
      <c r="C31" s="236"/>
      <c r="D31" s="236"/>
      <c r="E31" s="236"/>
      <c r="F31" s="236"/>
      <c r="G31" s="117"/>
      <c r="H31" s="117"/>
      <c r="I31" s="119"/>
      <c r="J31" s="119"/>
      <c r="K31" s="119"/>
      <c r="L31" s="119"/>
      <c r="M31" s="119"/>
      <c r="N31" s="119"/>
      <c r="O31" s="119"/>
      <c r="P31" s="119"/>
    </row>
    <row r="32" spans="3:23" ht="39.950000000000003" customHeight="1">
      <c r="C32" s="120"/>
      <c r="D32" s="116"/>
      <c r="E32" s="116"/>
      <c r="F32" s="116"/>
      <c r="G32" s="116"/>
      <c r="H32" s="116"/>
      <c r="I32" s="121"/>
      <c r="J32" s="121"/>
      <c r="K32" s="121"/>
      <c r="L32" s="121"/>
      <c r="M32" s="121"/>
      <c r="N32" s="121"/>
      <c r="O32" s="121"/>
      <c r="P32" s="122"/>
      <c r="R32" s="237" t="e">
        <f>X29-R22</f>
        <v>#REF!</v>
      </c>
      <c r="S32" s="238"/>
      <c r="T32" s="237">
        <f>T22</f>
        <v>0</v>
      </c>
      <c r="U32" s="238"/>
      <c r="V32" s="237" t="s">
        <v>1225</v>
      </c>
      <c r="W32" s="238"/>
    </row>
    <row r="33" spans="3:23" ht="39.950000000000003" customHeight="1">
      <c r="C33" s="111"/>
      <c r="D33" s="112"/>
      <c r="E33" s="112"/>
      <c r="F33" s="112"/>
      <c r="G33" s="112"/>
      <c r="H33" s="112"/>
      <c r="I33" s="123"/>
      <c r="J33" s="123"/>
      <c r="K33" s="123"/>
      <c r="L33" s="123"/>
      <c r="M33" s="123"/>
      <c r="N33" s="123"/>
      <c r="O33" s="123"/>
      <c r="P33" s="123"/>
      <c r="Q33" s="99">
        <f>N23+N22</f>
        <v>13385775.082886258</v>
      </c>
      <c r="R33" s="240">
        <f>Y34/2</f>
        <v>0</v>
      </c>
      <c r="S33" s="241"/>
      <c r="T33" s="240">
        <f>R33</f>
        <v>0</v>
      </c>
      <c r="U33" s="241"/>
      <c r="V33" s="240">
        <f>V28</f>
        <v>0</v>
      </c>
      <c r="W33" s="241"/>
    </row>
    <row r="34" spans="3:23" ht="39.950000000000003" customHeight="1">
      <c r="C34" s="111"/>
      <c r="D34" s="112"/>
      <c r="E34" s="112"/>
      <c r="F34" s="112"/>
      <c r="G34" s="112"/>
      <c r="H34" s="112"/>
      <c r="I34" s="239"/>
      <c r="J34" s="239"/>
      <c r="K34" s="239"/>
      <c r="L34" s="239"/>
      <c r="M34" s="239"/>
      <c r="N34" s="239"/>
      <c r="O34" s="239"/>
      <c r="P34" s="124"/>
      <c r="R34" s="240" t="e">
        <f>R33+R32</f>
        <v>#REF!</v>
      </c>
      <c r="S34" s="241"/>
      <c r="T34" s="240">
        <f>T33+T32</f>
        <v>0</v>
      </c>
      <c r="U34" s="241"/>
      <c r="V34" s="240">
        <f>V33</f>
        <v>0</v>
      </c>
      <c r="W34" s="241"/>
    </row>
    <row r="35" spans="3:23">
      <c r="I35" s="239"/>
      <c r="J35" s="239"/>
      <c r="K35" s="239"/>
      <c r="L35" s="239"/>
      <c r="M35" s="239"/>
      <c r="N35" s="239"/>
      <c r="O35" s="239"/>
      <c r="P35" s="124"/>
    </row>
    <row r="37" spans="3:23">
      <c r="N37" s="99" t="e">
        <f>#REF!+#REF!+#REF!+#REF!+#REF!+N20+N18+N16</f>
        <v>#REF!</v>
      </c>
    </row>
    <row r="63" spans="3:4">
      <c r="D63" s="73" t="s">
        <v>1231</v>
      </c>
    </row>
    <row r="64" spans="3:4">
      <c r="C64" s="125"/>
    </row>
    <row r="67" spans="4:8">
      <c r="D67" s="125"/>
      <c r="E67" s="125"/>
      <c r="F67" s="125"/>
      <c r="G67" s="125"/>
      <c r="H67" s="125"/>
    </row>
  </sheetData>
  <mergeCells count="91">
    <mergeCell ref="I35:O35"/>
    <mergeCell ref="V32:W32"/>
    <mergeCell ref="R33:S33"/>
    <mergeCell ref="T33:U33"/>
    <mergeCell ref="V33:W33"/>
    <mergeCell ref="I34:O34"/>
    <mergeCell ref="R34:S34"/>
    <mergeCell ref="T34:U34"/>
    <mergeCell ref="V34:W34"/>
    <mergeCell ref="T32:U32"/>
    <mergeCell ref="N24:O24"/>
    <mergeCell ref="C29:D29"/>
    <mergeCell ref="C30:D30"/>
    <mergeCell ref="C31:F31"/>
    <mergeCell ref="R32:S32"/>
    <mergeCell ref="C24:E24"/>
    <mergeCell ref="F24:G24"/>
    <mergeCell ref="H24:I24"/>
    <mergeCell ref="J24:K24"/>
    <mergeCell ref="L24:M24"/>
    <mergeCell ref="N22:O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Q19:Q20"/>
    <mergeCell ref="F20:G20"/>
    <mergeCell ref="H20:I20"/>
    <mergeCell ref="J20:K20"/>
    <mergeCell ref="L20:M20"/>
    <mergeCell ref="N20:O20"/>
    <mergeCell ref="L19:M19"/>
    <mergeCell ref="N19:O19"/>
    <mergeCell ref="C17:C18"/>
    <mergeCell ref="D17:D18"/>
    <mergeCell ref="F17:G17"/>
    <mergeCell ref="H17:I17"/>
    <mergeCell ref="J17:K17"/>
    <mergeCell ref="N17:O17"/>
    <mergeCell ref="F18:G18"/>
    <mergeCell ref="H18:I18"/>
    <mergeCell ref="J18:K18"/>
    <mergeCell ref="L18:M18"/>
    <mergeCell ref="N18:O18"/>
    <mergeCell ref="L17:M17"/>
    <mergeCell ref="C19:C20"/>
    <mergeCell ref="D19:D20"/>
    <mergeCell ref="F19:G19"/>
    <mergeCell ref="H19:I19"/>
    <mergeCell ref="J19:K19"/>
    <mergeCell ref="J12:K12"/>
    <mergeCell ref="N15:O15"/>
    <mergeCell ref="Q15:Q16"/>
    <mergeCell ref="F16:G16"/>
    <mergeCell ref="H16:I16"/>
    <mergeCell ref="J16:K16"/>
    <mergeCell ref="L16:M16"/>
    <mergeCell ref="N16:O16"/>
    <mergeCell ref="C12:C14"/>
    <mergeCell ref="D12:D14"/>
    <mergeCell ref="E12:E14"/>
    <mergeCell ref="F12:G12"/>
    <mergeCell ref="H12:I12"/>
    <mergeCell ref="C8:D10"/>
    <mergeCell ref="M8:O8"/>
    <mergeCell ref="M9:O9"/>
    <mergeCell ref="M10:O10"/>
    <mergeCell ref="C15:C16"/>
    <mergeCell ref="D15:D16"/>
    <mergeCell ref="F15:G15"/>
    <mergeCell ref="H15:I15"/>
    <mergeCell ref="J15:K15"/>
    <mergeCell ref="L15:M15"/>
    <mergeCell ref="L12:M12"/>
    <mergeCell ref="N12:O14"/>
    <mergeCell ref="F13:G13"/>
    <mergeCell ref="H13:I13"/>
    <mergeCell ref="J13:K13"/>
    <mergeCell ref="L13:M13"/>
    <mergeCell ref="I3:M6"/>
    <mergeCell ref="C4:F4"/>
    <mergeCell ref="C5:F5"/>
    <mergeCell ref="C6:E6"/>
    <mergeCell ref="C7:O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8" orientation="landscape" horizontalDpi="1200" verticalDpi="1200" r:id="rId1"/>
  <headerFooter>
    <oddHeader>&amp;C&amp;G</oddHeader>
    <oddFooter>&amp;CRua Joaquim das Neves, 211 - Vila Caldas, Carapicuíba – SP| CEP: 06310-030, Brasil
sduh@carapicuiba.sp.gov.br| (11) 4164-5539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1"/>
  <sheetViews>
    <sheetView view="pageBreakPreview" topLeftCell="A16" zoomScale="170" zoomScaleNormal="130" zoomScaleSheetLayoutView="170" workbookViewId="0">
      <selection activeCell="L7" sqref="L7"/>
    </sheetView>
  </sheetViews>
  <sheetFormatPr defaultRowHeight="12.75"/>
  <cols>
    <col min="2" max="2" width="12" bestFit="1" customWidth="1"/>
    <col min="3" max="3" width="11" bestFit="1" customWidth="1"/>
    <col min="4" max="4" width="49.33203125" customWidth="1"/>
    <col min="5" max="5" width="8.6640625" bestFit="1" customWidth="1"/>
    <col min="6" max="6" width="11.83203125" bestFit="1" customWidth="1"/>
    <col min="7" max="7" width="12.33203125" bestFit="1" customWidth="1"/>
    <col min="8" max="8" width="13" bestFit="1" customWidth="1"/>
    <col min="9" max="9" width="15.1640625" bestFit="1" customWidth="1"/>
    <col min="10" max="10" width="8.5" bestFit="1" customWidth="1"/>
    <col min="11" max="11" width="18.83203125" bestFit="1" customWidth="1"/>
  </cols>
  <sheetData>
    <row r="1" spans="1:11" ht="12.75" customHeight="1"/>
    <row r="3" spans="1:11" ht="12.75" customHeight="1">
      <c r="B3" s="242" t="s">
        <v>1320</v>
      </c>
      <c r="C3" s="242"/>
      <c r="D3" s="242"/>
      <c r="E3" s="242"/>
      <c r="F3" s="242"/>
      <c r="G3" s="242"/>
      <c r="H3" s="242"/>
      <c r="I3" s="242"/>
      <c r="J3" s="242"/>
      <c r="K3" s="242"/>
    </row>
    <row r="4" spans="1:11" ht="50.25" customHeight="1"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1" ht="9.9499999999999993" customHeight="1">
      <c r="B5" s="2" t="s">
        <v>0</v>
      </c>
      <c r="C5" s="2" t="s">
        <v>1</v>
      </c>
      <c r="D5" s="138" t="s">
        <v>3</v>
      </c>
      <c r="E5" s="2" t="s">
        <v>4</v>
      </c>
      <c r="F5" s="4" t="s">
        <v>5</v>
      </c>
      <c r="G5" s="2" t="s">
        <v>6</v>
      </c>
      <c r="H5" s="3" t="s">
        <v>7</v>
      </c>
      <c r="I5" s="2" t="s">
        <v>8</v>
      </c>
      <c r="J5" s="2" t="s">
        <v>1315</v>
      </c>
      <c r="K5" s="2" t="s">
        <v>1316</v>
      </c>
    </row>
    <row r="6" spans="1:11" ht="29.25">
      <c r="A6" s="154" t="s">
        <v>1317</v>
      </c>
      <c r="B6" s="143" t="s">
        <v>1103</v>
      </c>
      <c r="C6" s="132" t="s">
        <v>1246</v>
      </c>
      <c r="D6" s="139" t="s">
        <v>1105</v>
      </c>
      <c r="E6" s="135" t="s">
        <v>12</v>
      </c>
      <c r="F6" s="68">
        <v>859.21</v>
      </c>
      <c r="G6" s="56">
        <v>1401</v>
      </c>
      <c r="H6" s="55">
        <f t="shared" ref="H6:H69" si="0">G6*1.2423</f>
        <v>1740.4622999999999</v>
      </c>
      <c r="I6" s="56">
        <f t="shared" ref="I6:I42" si="1">F6*H6</f>
        <v>1495422.6127829999</v>
      </c>
      <c r="J6" s="142">
        <f>I6/$K$431</f>
        <v>0.1117124597287141</v>
      </c>
      <c r="K6" s="142">
        <f>J6</f>
        <v>0.1117124597287141</v>
      </c>
    </row>
    <row r="7" spans="1:11" ht="19.5">
      <c r="A7" s="154" t="s">
        <v>1317</v>
      </c>
      <c r="B7" s="144">
        <v>48230</v>
      </c>
      <c r="C7" s="133" t="s">
        <v>1244</v>
      </c>
      <c r="D7" s="139" t="s">
        <v>802</v>
      </c>
      <c r="E7" s="135" t="s">
        <v>15</v>
      </c>
      <c r="F7" s="49">
        <v>892</v>
      </c>
      <c r="G7" s="56">
        <v>1297.52</v>
      </c>
      <c r="H7" s="55">
        <f t="shared" si="0"/>
        <v>1611.9090959999999</v>
      </c>
      <c r="I7" s="56">
        <f t="shared" si="1"/>
        <v>1437822.9136319999</v>
      </c>
      <c r="J7" s="142">
        <f t="shared" ref="J7:J70" si="2">I7/$K$431</f>
        <v>0.10740959308968605</v>
      </c>
      <c r="K7" s="142">
        <f>J7+K6</f>
        <v>0.21912205281840014</v>
      </c>
    </row>
    <row r="8" spans="1:11" ht="19.5">
      <c r="A8" s="154" t="s">
        <v>1317</v>
      </c>
      <c r="B8" s="145"/>
      <c r="C8" s="133" t="s">
        <v>1248</v>
      </c>
      <c r="D8" s="139" t="s">
        <v>922</v>
      </c>
      <c r="E8" s="135" t="s">
        <v>17</v>
      </c>
      <c r="F8" s="68">
        <v>5111.1000000000004</v>
      </c>
      <c r="G8" s="56">
        <v>99.36</v>
      </c>
      <c r="H8" s="55">
        <f t="shared" si="0"/>
        <v>123.434928</v>
      </c>
      <c r="I8" s="56">
        <f t="shared" si="1"/>
        <v>630888.2605008001</v>
      </c>
      <c r="J8" s="142">
        <f t="shared" si="2"/>
        <v>4.7129205344403312E-2</v>
      </c>
      <c r="K8" s="142">
        <f t="shared" ref="K8:K71" si="3">J8+K7</f>
        <v>0.26625125816280343</v>
      </c>
    </row>
    <row r="9" spans="1:11" ht="19.5">
      <c r="A9" s="154" t="s">
        <v>1317</v>
      </c>
      <c r="B9" s="146">
        <v>40181</v>
      </c>
      <c r="C9" s="133" t="s">
        <v>1244</v>
      </c>
      <c r="D9" s="139" t="s">
        <v>23</v>
      </c>
      <c r="E9" s="137" t="s">
        <v>1250</v>
      </c>
      <c r="F9" s="49">
        <v>273020.58</v>
      </c>
      <c r="G9" s="56">
        <v>1.77</v>
      </c>
      <c r="H9" s="55">
        <f t="shared" si="0"/>
        <v>2.198871</v>
      </c>
      <c r="I9" s="56">
        <f t="shared" si="1"/>
        <v>600337.03576518002</v>
      </c>
      <c r="J9" s="142">
        <f t="shared" si="2"/>
        <v>4.4846939158399005E-2</v>
      </c>
      <c r="K9" s="142">
        <f t="shared" si="3"/>
        <v>0.31109819732120242</v>
      </c>
    </row>
    <row r="10" spans="1:11" ht="19.5">
      <c r="A10" s="154" t="s">
        <v>1317</v>
      </c>
      <c r="B10" s="146" t="s">
        <v>1302</v>
      </c>
      <c r="C10" s="133" t="s">
        <v>1245</v>
      </c>
      <c r="D10" s="139" t="s">
        <v>195</v>
      </c>
      <c r="E10" s="135" t="s">
        <v>69</v>
      </c>
      <c r="F10" s="49">
        <v>18714.5</v>
      </c>
      <c r="G10" s="56">
        <f>29.85/1.23</f>
        <v>24.26829268292683</v>
      </c>
      <c r="H10" s="55">
        <f t="shared" si="0"/>
        <v>30.148500000000002</v>
      </c>
      <c r="I10" s="56">
        <f t="shared" si="1"/>
        <v>564214.10325000004</v>
      </c>
      <c r="J10" s="142">
        <f t="shared" si="2"/>
        <v>4.2148450042753492E-2</v>
      </c>
      <c r="K10" s="142">
        <f t="shared" si="3"/>
        <v>0.35324664736395589</v>
      </c>
    </row>
    <row r="11" spans="1:11" ht="19.5">
      <c r="A11" s="154" t="s">
        <v>1317</v>
      </c>
      <c r="B11" s="135" t="s">
        <v>884</v>
      </c>
      <c r="C11" s="133" t="s">
        <v>1245</v>
      </c>
      <c r="D11" s="139" t="s">
        <v>886</v>
      </c>
      <c r="E11" s="135" t="s">
        <v>15</v>
      </c>
      <c r="F11" s="68">
        <v>288.2</v>
      </c>
      <c r="G11" s="56">
        <f>1482.88/1.23</f>
        <v>1205.5934959349595</v>
      </c>
      <c r="H11" s="55">
        <f t="shared" si="0"/>
        <v>1497.7088000000001</v>
      </c>
      <c r="I11" s="56">
        <f t="shared" si="1"/>
        <v>431639.67616000003</v>
      </c>
      <c r="J11" s="142">
        <f t="shared" si="2"/>
        <v>3.2244751101230214E-2</v>
      </c>
      <c r="K11" s="142">
        <f t="shared" si="3"/>
        <v>0.3854913984651861</v>
      </c>
    </row>
    <row r="12" spans="1:11" ht="29.25">
      <c r="A12" s="154" t="s">
        <v>1317</v>
      </c>
      <c r="B12" s="146" t="s">
        <v>1303</v>
      </c>
      <c r="C12" s="133" t="s">
        <v>1245</v>
      </c>
      <c r="D12" s="139" t="s">
        <v>198</v>
      </c>
      <c r="E12" s="135" t="s">
        <v>17</v>
      </c>
      <c r="F12" s="49">
        <v>893.19</v>
      </c>
      <c r="G12" s="56">
        <f>398.97/1.23</f>
        <v>324.36585365853659</v>
      </c>
      <c r="H12" s="55">
        <f t="shared" si="0"/>
        <v>402.9597</v>
      </c>
      <c r="I12" s="56">
        <f t="shared" si="1"/>
        <v>359919.57444300002</v>
      </c>
      <c r="J12" s="142">
        <f t="shared" si="2"/>
        <v>2.6887048933085814E-2</v>
      </c>
      <c r="K12" s="142">
        <f t="shared" si="3"/>
        <v>0.4123784473982719</v>
      </c>
    </row>
    <row r="13" spans="1:11" ht="19.5">
      <c r="A13" s="154" t="s">
        <v>1317</v>
      </c>
      <c r="B13" s="144">
        <v>37036</v>
      </c>
      <c r="C13" s="132" t="s">
        <v>1249</v>
      </c>
      <c r="D13" s="139" t="s">
        <v>1096</v>
      </c>
      <c r="E13" s="135" t="s">
        <v>12</v>
      </c>
      <c r="F13" s="68">
        <v>345</v>
      </c>
      <c r="G13" s="56">
        <v>697.66</v>
      </c>
      <c r="H13" s="55">
        <f t="shared" si="0"/>
        <v>866.70301799999993</v>
      </c>
      <c r="I13" s="56">
        <f t="shared" si="1"/>
        <v>299012.54121</v>
      </c>
      <c r="J13" s="142">
        <f t="shared" si="2"/>
        <v>2.2337114727814904E-2</v>
      </c>
      <c r="K13" s="142">
        <f t="shared" si="3"/>
        <v>0.43471556212608681</v>
      </c>
    </row>
    <row r="14" spans="1:11">
      <c r="A14" s="154" t="s">
        <v>1317</v>
      </c>
      <c r="B14" s="147">
        <v>62475</v>
      </c>
      <c r="C14" s="133" t="s">
        <v>1244</v>
      </c>
      <c r="D14" s="139" t="s">
        <v>933</v>
      </c>
      <c r="E14" s="135" t="s">
        <v>15</v>
      </c>
      <c r="F14" s="68">
        <v>65.63</v>
      </c>
      <c r="G14" s="56">
        <v>3519.18</v>
      </c>
      <c r="H14" s="55">
        <f t="shared" si="0"/>
        <v>4371.8773139999994</v>
      </c>
      <c r="I14" s="56">
        <f t="shared" si="1"/>
        <v>286926.30811781995</v>
      </c>
      <c r="J14" s="142">
        <f t="shared" si="2"/>
        <v>2.1434237630705004E-2</v>
      </c>
      <c r="K14" s="142">
        <f t="shared" si="3"/>
        <v>0.45614979975679182</v>
      </c>
    </row>
    <row r="15" spans="1:11" ht="19.5">
      <c r="A15" s="154" t="s">
        <v>1317</v>
      </c>
      <c r="B15" s="146" t="s">
        <v>1278</v>
      </c>
      <c r="C15" s="133" t="s">
        <v>1245</v>
      </c>
      <c r="D15" s="139" t="s">
        <v>192</v>
      </c>
      <c r="E15" s="135" t="s">
        <v>17</v>
      </c>
      <c r="F15" s="49">
        <v>881.21</v>
      </c>
      <c r="G15" s="56">
        <f>256.79/1.23</f>
        <v>208.77235772357724</v>
      </c>
      <c r="H15" s="55">
        <f t="shared" si="0"/>
        <v>259.35790000000003</v>
      </c>
      <c r="I15" s="56">
        <f t="shared" si="1"/>
        <v>228548.77505900004</v>
      </c>
      <c r="J15" s="142">
        <f t="shared" si="2"/>
        <v>1.7073264515046076E-2</v>
      </c>
      <c r="K15" s="142">
        <f t="shared" si="3"/>
        <v>0.47322306427183791</v>
      </c>
    </row>
    <row r="16" spans="1:11">
      <c r="A16" s="154" t="s">
        <v>1317</v>
      </c>
      <c r="B16" s="144">
        <v>36893</v>
      </c>
      <c r="C16" s="133" t="s">
        <v>1244</v>
      </c>
      <c r="D16" s="139" t="s">
        <v>957</v>
      </c>
      <c r="E16" s="135" t="s">
        <v>12</v>
      </c>
      <c r="F16" s="68">
        <v>4792.4799999999996</v>
      </c>
      <c r="G16" s="56">
        <v>36.450000000000003</v>
      </c>
      <c r="H16" s="55">
        <f t="shared" si="0"/>
        <v>45.281835000000001</v>
      </c>
      <c r="I16" s="56">
        <f t="shared" si="1"/>
        <v>217012.28860079998</v>
      </c>
      <c r="J16" s="142">
        <f t="shared" si="2"/>
        <v>1.6211455105548039E-2</v>
      </c>
      <c r="K16" s="142">
        <f t="shared" si="3"/>
        <v>0.48943451937738597</v>
      </c>
    </row>
    <row r="17" spans="1:11">
      <c r="A17" s="154" t="s">
        <v>1317</v>
      </c>
      <c r="B17" s="147">
        <v>38429</v>
      </c>
      <c r="C17" s="132" t="s">
        <v>1244</v>
      </c>
      <c r="D17" s="139" t="s">
        <v>297</v>
      </c>
      <c r="E17" s="135" t="s">
        <v>17</v>
      </c>
      <c r="F17" s="68">
        <v>6957.45</v>
      </c>
      <c r="G17" s="56">
        <v>22.46</v>
      </c>
      <c r="H17" s="55">
        <f t="shared" si="0"/>
        <v>27.902058</v>
      </c>
      <c r="I17" s="56">
        <f t="shared" si="1"/>
        <v>194127.17343209998</v>
      </c>
      <c r="J17" s="142">
        <f t="shared" si="2"/>
        <v>1.4501869811854634E-2</v>
      </c>
      <c r="K17" s="142">
        <f t="shared" si="3"/>
        <v>0.50393638918924055</v>
      </c>
    </row>
    <row r="18" spans="1:11" ht="29.25">
      <c r="A18" s="154" t="s">
        <v>1317</v>
      </c>
      <c r="B18" s="147">
        <v>60315</v>
      </c>
      <c r="C18" s="133" t="s">
        <v>1244</v>
      </c>
      <c r="D18" s="139" t="s">
        <v>1046</v>
      </c>
      <c r="E18" s="135" t="s">
        <v>17</v>
      </c>
      <c r="F18" s="68">
        <v>1362</v>
      </c>
      <c r="G18" s="56">
        <v>110.22</v>
      </c>
      <c r="H18" s="55">
        <f t="shared" si="0"/>
        <v>136.92630599999998</v>
      </c>
      <c r="I18" s="56">
        <f t="shared" si="1"/>
        <v>186493.62877199997</v>
      </c>
      <c r="J18" s="142">
        <f t="shared" si="2"/>
        <v>1.3931621613693605E-2</v>
      </c>
      <c r="K18" s="142">
        <f t="shared" si="3"/>
        <v>0.51786801080293421</v>
      </c>
    </row>
    <row r="19" spans="1:11" ht="19.5">
      <c r="A19" s="154" t="s">
        <v>1317</v>
      </c>
      <c r="B19" s="147">
        <v>47896</v>
      </c>
      <c r="C19" s="133" t="s">
        <v>1244</v>
      </c>
      <c r="D19" s="139" t="s">
        <v>899</v>
      </c>
      <c r="E19" s="135" t="s">
        <v>17</v>
      </c>
      <c r="F19" s="68">
        <v>6473.1</v>
      </c>
      <c r="G19" s="56">
        <v>23.15</v>
      </c>
      <c r="H19" s="55">
        <f t="shared" si="0"/>
        <v>28.759244999999996</v>
      </c>
      <c r="I19" s="56">
        <f t="shared" si="1"/>
        <v>186161.46880949999</v>
      </c>
      <c r="J19" s="142">
        <f t="shared" si="2"/>
        <v>1.3906808289274755E-2</v>
      </c>
      <c r="K19" s="142">
        <f t="shared" si="3"/>
        <v>0.53177481909220892</v>
      </c>
    </row>
    <row r="20" spans="1:11" ht="29.25">
      <c r="A20" s="154" t="s">
        <v>1317</v>
      </c>
      <c r="B20" s="148" t="s">
        <v>1084</v>
      </c>
      <c r="C20" s="133" t="s">
        <v>1247</v>
      </c>
      <c r="D20" s="139" t="s">
        <v>1086</v>
      </c>
      <c r="E20" s="135" t="s">
        <v>12</v>
      </c>
      <c r="F20" s="68">
        <v>1455.47</v>
      </c>
      <c r="G20" s="56">
        <v>98.31</v>
      </c>
      <c r="H20" s="55">
        <f t="shared" si="0"/>
        <v>122.13051299999999</v>
      </c>
      <c r="I20" s="56">
        <f t="shared" si="1"/>
        <v>177757.29775611</v>
      </c>
      <c r="J20" s="142">
        <f t="shared" si="2"/>
        <v>1.3278992036979465E-2</v>
      </c>
      <c r="K20" s="142">
        <f t="shared" si="3"/>
        <v>0.54505381112918838</v>
      </c>
    </row>
    <row r="21" spans="1:11">
      <c r="A21" s="154" t="s">
        <v>1317</v>
      </c>
      <c r="B21" s="149" t="s">
        <v>304</v>
      </c>
      <c r="C21" s="133" t="s">
        <v>1245</v>
      </c>
      <c r="D21" s="139" t="s">
        <v>306</v>
      </c>
      <c r="E21" s="135" t="s">
        <v>17</v>
      </c>
      <c r="F21" s="49">
        <v>3520.32</v>
      </c>
      <c r="G21" s="56">
        <f>47.71/1.23</f>
        <v>38.788617886178862</v>
      </c>
      <c r="H21" s="55">
        <f t="shared" si="0"/>
        <v>48.187100000000001</v>
      </c>
      <c r="I21" s="56">
        <f t="shared" si="1"/>
        <v>169634.011872</v>
      </c>
      <c r="J21" s="142">
        <f t="shared" si="2"/>
        <v>1.2672158731506938E-2</v>
      </c>
      <c r="K21" s="142">
        <f t="shared" si="3"/>
        <v>0.55772596986069534</v>
      </c>
    </row>
    <row r="22" spans="1:11" ht="19.5">
      <c r="A22" s="154" t="s">
        <v>1317</v>
      </c>
      <c r="B22" s="149" t="s">
        <v>319</v>
      </c>
      <c r="C22" s="133" t="s">
        <v>1245</v>
      </c>
      <c r="D22" s="139" t="s">
        <v>321</v>
      </c>
      <c r="E22" s="135" t="s">
        <v>17</v>
      </c>
      <c r="F22" s="49">
        <v>720</v>
      </c>
      <c r="G22" s="56">
        <f>172.2/1.23</f>
        <v>140</v>
      </c>
      <c r="H22" s="55">
        <f t="shared" si="0"/>
        <v>173.922</v>
      </c>
      <c r="I22" s="56">
        <f t="shared" si="1"/>
        <v>125223.84</v>
      </c>
      <c r="J22" s="142">
        <f t="shared" si="2"/>
        <v>9.3545885046108258E-3</v>
      </c>
      <c r="K22" s="142">
        <f t="shared" si="3"/>
        <v>0.56708055836530613</v>
      </c>
    </row>
    <row r="23" spans="1:11" ht="39">
      <c r="A23" s="154" t="s">
        <v>1317</v>
      </c>
      <c r="B23" s="148" t="s">
        <v>964</v>
      </c>
      <c r="C23" s="133" t="s">
        <v>1247</v>
      </c>
      <c r="D23" s="139" t="s">
        <v>966</v>
      </c>
      <c r="E23" s="135" t="s">
        <v>17</v>
      </c>
      <c r="F23" s="68">
        <v>917.19</v>
      </c>
      <c r="G23" s="56">
        <v>95.35</v>
      </c>
      <c r="H23" s="55">
        <f t="shared" si="0"/>
        <v>118.45330499999999</v>
      </c>
      <c r="I23" s="56">
        <f t="shared" si="1"/>
        <v>108644.18681294999</v>
      </c>
      <c r="J23" s="142">
        <f t="shared" si="2"/>
        <v>8.1160397337536778E-3</v>
      </c>
      <c r="K23" s="142">
        <f t="shared" si="3"/>
        <v>0.57519659809905976</v>
      </c>
    </row>
    <row r="24" spans="1:11" ht="19.5">
      <c r="A24" s="154" t="s">
        <v>1317</v>
      </c>
      <c r="B24" s="146" t="s">
        <v>1271</v>
      </c>
      <c r="C24" s="133" t="s">
        <v>1245</v>
      </c>
      <c r="D24" s="139" t="s">
        <v>84</v>
      </c>
      <c r="E24" s="135" t="s">
        <v>17</v>
      </c>
      <c r="F24" s="49">
        <v>651.38</v>
      </c>
      <c r="G24" s="56">
        <f>162.65/1.23</f>
        <v>132.23577235772359</v>
      </c>
      <c r="H24" s="55">
        <f t="shared" si="0"/>
        <v>164.2765</v>
      </c>
      <c r="I24" s="56">
        <f t="shared" si="1"/>
        <v>107006.42657</v>
      </c>
      <c r="J24" s="142">
        <f t="shared" si="2"/>
        <v>7.99369423514887E-3</v>
      </c>
      <c r="K24" s="142">
        <f t="shared" si="3"/>
        <v>0.5831902923342086</v>
      </c>
    </row>
    <row r="25" spans="1:11">
      <c r="A25" s="154" t="s">
        <v>1317</v>
      </c>
      <c r="B25" s="149" t="s">
        <v>710</v>
      </c>
      <c r="C25" s="133" t="s">
        <v>1245</v>
      </c>
      <c r="D25" s="139" t="s">
        <v>712</v>
      </c>
      <c r="E25" s="135" t="s">
        <v>15</v>
      </c>
      <c r="F25" s="49">
        <v>259.8</v>
      </c>
      <c r="G25" s="56">
        <f>396.47/1.23</f>
        <v>322.33333333333337</v>
      </c>
      <c r="H25" s="55">
        <f t="shared" si="0"/>
        <v>400.43470000000002</v>
      </c>
      <c r="I25" s="56">
        <f t="shared" si="1"/>
        <v>104032.93506</v>
      </c>
      <c r="J25" s="142">
        <f t="shared" si="2"/>
        <v>7.7715656891946504E-3</v>
      </c>
      <c r="K25" s="142">
        <f t="shared" si="3"/>
        <v>0.59096185802340329</v>
      </c>
    </row>
    <row r="26" spans="1:11">
      <c r="A26" s="154" t="s">
        <v>1317</v>
      </c>
      <c r="B26" s="144">
        <v>62097</v>
      </c>
      <c r="C26" s="133" t="s">
        <v>1244</v>
      </c>
      <c r="D26" s="139" t="s">
        <v>903</v>
      </c>
      <c r="E26" s="135" t="s">
        <v>12</v>
      </c>
      <c r="F26" s="68">
        <v>570.82000000000005</v>
      </c>
      <c r="G26" s="56">
        <v>143.13</v>
      </c>
      <c r="H26" s="55">
        <f t="shared" si="0"/>
        <v>177.81039899999999</v>
      </c>
      <c r="I26" s="56">
        <f t="shared" si="1"/>
        <v>101497.73195718</v>
      </c>
      <c r="J26" s="142">
        <f t="shared" si="2"/>
        <v>7.5821785740694978E-3</v>
      </c>
      <c r="K26" s="142">
        <f t="shared" si="3"/>
        <v>0.59854403659747279</v>
      </c>
    </row>
    <row r="27" spans="1:11" ht="19.5">
      <c r="A27" s="154" t="s">
        <v>1317</v>
      </c>
      <c r="B27" s="144">
        <v>40180</v>
      </c>
      <c r="C27" s="133" t="s">
        <v>1244</v>
      </c>
      <c r="D27" s="139" t="s">
        <v>843</v>
      </c>
      <c r="E27" s="135" t="s">
        <v>12</v>
      </c>
      <c r="F27" s="68">
        <v>7459.84</v>
      </c>
      <c r="G27" s="56">
        <v>9.99</v>
      </c>
      <c r="H27" s="55">
        <f t="shared" si="0"/>
        <v>12.410577</v>
      </c>
      <c r="I27" s="56">
        <f t="shared" si="1"/>
        <v>92580.918727680008</v>
      </c>
      <c r="J27" s="142">
        <f t="shared" si="2"/>
        <v>6.9160664461037497E-3</v>
      </c>
      <c r="K27" s="142">
        <f t="shared" si="3"/>
        <v>0.60546010304357656</v>
      </c>
    </row>
    <row r="28" spans="1:11" ht="19.5">
      <c r="A28" s="154" t="s">
        <v>1317</v>
      </c>
      <c r="B28" s="146" t="s">
        <v>1281</v>
      </c>
      <c r="C28" s="133" t="s">
        <v>1245</v>
      </c>
      <c r="D28" s="139" t="s">
        <v>106</v>
      </c>
      <c r="E28" s="135" t="s">
        <v>17</v>
      </c>
      <c r="F28" s="49">
        <v>1177.8900000000001</v>
      </c>
      <c r="G28" s="56">
        <f>77.45/1.23</f>
        <v>62.967479674796749</v>
      </c>
      <c r="H28" s="55">
        <f t="shared" si="0"/>
        <v>78.224499999999992</v>
      </c>
      <c r="I28" s="56">
        <f t="shared" si="1"/>
        <v>92139.856304999994</v>
      </c>
      <c r="J28" s="142">
        <f t="shared" si="2"/>
        <v>6.8831177881723349E-3</v>
      </c>
      <c r="K28" s="142">
        <f t="shared" si="3"/>
        <v>0.61234322083174886</v>
      </c>
    </row>
    <row r="29" spans="1:11" ht="19.5">
      <c r="A29" s="154" t="s">
        <v>1317</v>
      </c>
      <c r="B29" s="146" t="s">
        <v>1253</v>
      </c>
      <c r="C29" s="133" t="s">
        <v>1245</v>
      </c>
      <c r="D29" s="139" t="s">
        <v>26</v>
      </c>
      <c r="E29" s="135" t="s">
        <v>12</v>
      </c>
      <c r="F29" s="49">
        <v>2921.15</v>
      </c>
      <c r="G29" s="56">
        <f>31.12/1.23</f>
        <v>25.300813008130081</v>
      </c>
      <c r="H29" s="55">
        <f t="shared" si="0"/>
        <v>31.4312</v>
      </c>
      <c r="I29" s="56">
        <f t="shared" si="1"/>
        <v>91815.249880000003</v>
      </c>
      <c r="J29" s="142">
        <f t="shared" si="2"/>
        <v>6.8588687351818839E-3</v>
      </c>
      <c r="K29" s="142">
        <f t="shared" si="3"/>
        <v>0.61920208956693079</v>
      </c>
    </row>
    <row r="30" spans="1:11" ht="19.5">
      <c r="A30" s="154" t="s">
        <v>1317</v>
      </c>
      <c r="B30" s="146">
        <v>51714</v>
      </c>
      <c r="C30" s="133" t="s">
        <v>1244</v>
      </c>
      <c r="D30" s="139" t="s">
        <v>152</v>
      </c>
      <c r="E30" s="135" t="s">
        <v>17</v>
      </c>
      <c r="F30" s="49">
        <v>83.48</v>
      </c>
      <c r="G30" s="56">
        <v>884.3</v>
      </c>
      <c r="H30" s="55">
        <f t="shared" si="0"/>
        <v>1098.5658899999999</v>
      </c>
      <c r="I30" s="56">
        <f t="shared" si="1"/>
        <v>91708.280497199987</v>
      </c>
      <c r="J30" s="142">
        <f t="shared" si="2"/>
        <v>6.8508778082251127E-3</v>
      </c>
      <c r="K30" s="142">
        <f t="shared" si="3"/>
        <v>0.62605296737515592</v>
      </c>
    </row>
    <row r="31" spans="1:11" ht="19.5">
      <c r="A31" s="154" t="s">
        <v>1317</v>
      </c>
      <c r="B31" s="149" t="s">
        <v>278</v>
      </c>
      <c r="C31" s="133" t="s">
        <v>1245</v>
      </c>
      <c r="D31" s="139" t="s">
        <v>279</v>
      </c>
      <c r="E31" s="135" t="s">
        <v>17</v>
      </c>
      <c r="F31" s="49">
        <v>675.16000000000008</v>
      </c>
      <c r="G31" s="56">
        <f>128.9/1.23</f>
        <v>104.79674796747967</v>
      </c>
      <c r="H31" s="55">
        <f t="shared" si="0"/>
        <v>130.18899999999999</v>
      </c>
      <c r="I31" s="56">
        <f t="shared" si="1"/>
        <v>87898.405240000007</v>
      </c>
      <c r="J31" s="142">
        <f t="shared" si="2"/>
        <v>6.5662689407362694E-3</v>
      </c>
      <c r="K31" s="142">
        <f t="shared" si="3"/>
        <v>0.63261923631589223</v>
      </c>
    </row>
    <row r="32" spans="1:11">
      <c r="A32" s="154" t="s">
        <v>1317</v>
      </c>
      <c r="B32" s="148" t="s">
        <v>927</v>
      </c>
      <c r="C32" s="133" t="s">
        <v>1244</v>
      </c>
      <c r="D32" s="139" t="s">
        <v>929</v>
      </c>
      <c r="E32" s="135" t="s">
        <v>12</v>
      </c>
      <c r="F32" s="68">
        <v>408.89</v>
      </c>
      <c r="G32" s="56">
        <v>167.95</v>
      </c>
      <c r="H32" s="55">
        <f t="shared" si="0"/>
        <v>208.64428499999997</v>
      </c>
      <c r="I32" s="56">
        <f t="shared" si="1"/>
        <v>85312.561693649986</v>
      </c>
      <c r="J32" s="142">
        <f t="shared" si="2"/>
        <v>6.3730988357993184E-3</v>
      </c>
      <c r="K32" s="142">
        <f t="shared" si="3"/>
        <v>0.63899233515169152</v>
      </c>
    </row>
    <row r="33" spans="1:11" ht="29.25">
      <c r="A33" s="154" t="s">
        <v>1317</v>
      </c>
      <c r="B33" s="135" t="s">
        <v>1087</v>
      </c>
      <c r="C33" s="133" t="s">
        <v>1247</v>
      </c>
      <c r="D33" s="139" t="s">
        <v>1089</v>
      </c>
      <c r="E33" s="135" t="s">
        <v>12</v>
      </c>
      <c r="F33" s="68">
        <v>996</v>
      </c>
      <c r="G33" s="56">
        <v>67.94</v>
      </c>
      <c r="H33" s="55">
        <f t="shared" si="0"/>
        <v>84.401861999999994</v>
      </c>
      <c r="I33" s="56">
        <f t="shared" si="1"/>
        <v>84064.254551999999</v>
      </c>
      <c r="J33" s="142">
        <f t="shared" si="2"/>
        <v>6.279846627294112E-3</v>
      </c>
      <c r="K33" s="142">
        <f t="shared" si="3"/>
        <v>0.6452721817789856</v>
      </c>
    </row>
    <row r="34" spans="1:11">
      <c r="A34" s="154" t="s">
        <v>1317</v>
      </c>
      <c r="B34" s="149" t="s">
        <v>244</v>
      </c>
      <c r="C34" s="133" t="s">
        <v>1245</v>
      </c>
      <c r="D34" s="139" t="s">
        <v>246</v>
      </c>
      <c r="E34" s="135" t="s">
        <v>17</v>
      </c>
      <c r="F34" s="49">
        <v>2190.12</v>
      </c>
      <c r="G34" s="56">
        <f>37.09/1.23</f>
        <v>30.154471544715449</v>
      </c>
      <c r="H34" s="55">
        <f t="shared" si="0"/>
        <v>37.460900000000002</v>
      </c>
      <c r="I34" s="56">
        <f t="shared" si="1"/>
        <v>82043.866307999997</v>
      </c>
      <c r="J34" s="142">
        <f t="shared" si="2"/>
        <v>6.1289176936168404E-3</v>
      </c>
      <c r="K34" s="142">
        <f t="shared" si="3"/>
        <v>0.65140109947260239</v>
      </c>
    </row>
    <row r="35" spans="1:11">
      <c r="A35" s="154" t="s">
        <v>1317</v>
      </c>
      <c r="B35" s="146">
        <v>38429</v>
      </c>
      <c r="C35" s="133" t="s">
        <v>1244</v>
      </c>
      <c r="D35" s="139" t="s">
        <v>297</v>
      </c>
      <c r="E35" s="135" t="s">
        <v>17</v>
      </c>
      <c r="F35" s="49">
        <v>2815.2</v>
      </c>
      <c r="G35" s="56">
        <v>22.46</v>
      </c>
      <c r="H35" s="55">
        <f t="shared" si="0"/>
        <v>27.902058</v>
      </c>
      <c r="I35" s="56">
        <f t="shared" si="1"/>
        <v>78549.873681600002</v>
      </c>
      <c r="J35" s="142">
        <f t="shared" si="2"/>
        <v>5.867906186078688E-3</v>
      </c>
      <c r="K35" s="142">
        <f t="shared" si="3"/>
        <v>0.65726900565868107</v>
      </c>
    </row>
    <row r="36" spans="1:11" ht="19.5">
      <c r="A36" s="154" t="s">
        <v>1317</v>
      </c>
      <c r="B36" s="149" t="s">
        <v>322</v>
      </c>
      <c r="C36" s="133" t="s">
        <v>1245</v>
      </c>
      <c r="D36" s="139" t="s">
        <v>324</v>
      </c>
      <c r="E36" s="135" t="s">
        <v>17</v>
      </c>
      <c r="F36" s="49">
        <v>720</v>
      </c>
      <c r="G36" s="56">
        <f>107.01/1.23</f>
        <v>87</v>
      </c>
      <c r="H36" s="55">
        <f t="shared" si="0"/>
        <v>108.0801</v>
      </c>
      <c r="I36" s="56">
        <f t="shared" si="1"/>
        <v>77817.672000000006</v>
      </c>
      <c r="J36" s="142">
        <f t="shared" si="2"/>
        <v>5.8132085707224427E-3</v>
      </c>
      <c r="K36" s="142">
        <f t="shared" si="3"/>
        <v>0.6630822142294035</v>
      </c>
    </row>
    <row r="37" spans="1:11">
      <c r="A37" s="154" t="s">
        <v>1317</v>
      </c>
      <c r="B37" s="146" t="s">
        <v>1267</v>
      </c>
      <c r="C37" s="133" t="s">
        <v>1245</v>
      </c>
      <c r="D37" s="139" t="s">
        <v>68</v>
      </c>
      <c r="E37" s="135" t="s">
        <v>69</v>
      </c>
      <c r="F37" s="49">
        <v>4074.2</v>
      </c>
      <c r="G37" s="56">
        <f>18.19/1.23</f>
        <v>14.788617886178862</v>
      </c>
      <c r="H37" s="55">
        <f t="shared" si="0"/>
        <v>18.3719</v>
      </c>
      <c r="I37" s="56">
        <f t="shared" si="1"/>
        <v>74850.794979999991</v>
      </c>
      <c r="J37" s="142">
        <f t="shared" si="2"/>
        <v>5.591574146591333E-3</v>
      </c>
      <c r="K37" s="142">
        <f t="shared" si="3"/>
        <v>0.66867378837599478</v>
      </c>
    </row>
    <row r="38" spans="1:11" ht="19.5">
      <c r="A38" s="154" t="s">
        <v>1317</v>
      </c>
      <c r="B38" s="146">
        <v>38355</v>
      </c>
      <c r="C38" s="133" t="s">
        <v>1244</v>
      </c>
      <c r="D38" s="139" t="s">
        <v>21</v>
      </c>
      <c r="E38" s="135" t="s">
        <v>12</v>
      </c>
      <c r="F38" s="49">
        <v>2921.15</v>
      </c>
      <c r="G38" s="56">
        <v>19.95</v>
      </c>
      <c r="H38" s="55">
        <f t="shared" si="0"/>
        <v>24.783884999999998</v>
      </c>
      <c r="I38" s="56">
        <f t="shared" si="1"/>
        <v>72397.445667749998</v>
      </c>
      <c r="J38" s="142">
        <f t="shared" si="2"/>
        <v>5.4083017499441085E-3</v>
      </c>
      <c r="K38" s="142">
        <f t="shared" si="3"/>
        <v>0.67408209012593889</v>
      </c>
    </row>
    <row r="39" spans="1:11" ht="19.5">
      <c r="A39" s="154" t="s">
        <v>1317</v>
      </c>
      <c r="B39" s="146" t="s">
        <v>1277</v>
      </c>
      <c r="C39" s="133" t="s">
        <v>1245</v>
      </c>
      <c r="D39" s="139" t="s">
        <v>189</v>
      </c>
      <c r="E39" s="135" t="s">
        <v>12</v>
      </c>
      <c r="F39" s="49">
        <v>132.18</v>
      </c>
      <c r="G39" s="56">
        <f>537.92/1.23</f>
        <v>437.33333333333331</v>
      </c>
      <c r="H39" s="55">
        <f t="shared" si="0"/>
        <v>543.29919999999993</v>
      </c>
      <c r="I39" s="56">
        <f t="shared" si="1"/>
        <v>71813.288256</v>
      </c>
      <c r="J39" s="142">
        <f t="shared" si="2"/>
        <v>5.3646634762029438E-3</v>
      </c>
      <c r="K39" s="142">
        <f t="shared" si="3"/>
        <v>0.6794467536021418</v>
      </c>
    </row>
    <row r="40" spans="1:11">
      <c r="A40" s="154" t="s">
        <v>1317</v>
      </c>
      <c r="B40" s="149" t="s">
        <v>247</v>
      </c>
      <c r="C40" s="133" t="s">
        <v>1245</v>
      </c>
      <c r="D40" s="139" t="s">
        <v>249</v>
      </c>
      <c r="E40" s="135" t="s">
        <v>17</v>
      </c>
      <c r="F40" s="49">
        <v>2459.09</v>
      </c>
      <c r="G40" s="56">
        <f>27.44/1.23</f>
        <v>22.308943089430894</v>
      </c>
      <c r="H40" s="55">
        <f t="shared" si="0"/>
        <v>27.714399999999998</v>
      </c>
      <c r="I40" s="56">
        <f t="shared" si="1"/>
        <v>68152.203895999992</v>
      </c>
      <c r="J40" s="142">
        <f t="shared" si="2"/>
        <v>5.0911697255843196E-3</v>
      </c>
      <c r="K40" s="142">
        <f t="shared" si="3"/>
        <v>0.68453792332772612</v>
      </c>
    </row>
    <row r="41" spans="1:11" ht="29.25">
      <c r="A41" s="154" t="s">
        <v>1317</v>
      </c>
      <c r="B41" s="148" t="s">
        <v>1056</v>
      </c>
      <c r="C41" s="133" t="s">
        <v>1247</v>
      </c>
      <c r="D41" s="139" t="s">
        <v>1058</v>
      </c>
      <c r="E41" s="135" t="s">
        <v>15</v>
      </c>
      <c r="F41" s="68">
        <v>784.25</v>
      </c>
      <c r="G41" s="56">
        <v>69.930000000000007</v>
      </c>
      <c r="H41" s="55">
        <f t="shared" si="0"/>
        <v>86.87403900000001</v>
      </c>
      <c r="I41" s="56">
        <f t="shared" si="1"/>
        <v>68130.965085750009</v>
      </c>
      <c r="J41" s="142">
        <f t="shared" si="2"/>
        <v>5.0895831241015979E-3</v>
      </c>
      <c r="K41" s="142">
        <f t="shared" si="3"/>
        <v>0.68962750645182769</v>
      </c>
    </row>
    <row r="42" spans="1:11" ht="29.25">
      <c r="A42" s="154" t="s">
        <v>1317</v>
      </c>
      <c r="B42" s="149" t="s">
        <v>270</v>
      </c>
      <c r="C42" s="133" t="s">
        <v>1245</v>
      </c>
      <c r="D42" s="139" t="s">
        <v>271</v>
      </c>
      <c r="E42" s="135" t="s">
        <v>17</v>
      </c>
      <c r="F42" s="49">
        <v>218.1</v>
      </c>
      <c r="G42" s="56">
        <f>302.35/1.23</f>
        <v>245.81300813008133</v>
      </c>
      <c r="H42" s="55">
        <f t="shared" si="0"/>
        <v>305.37350000000004</v>
      </c>
      <c r="I42" s="56">
        <f t="shared" si="1"/>
        <v>66601.960350000008</v>
      </c>
      <c r="J42" s="142">
        <f t="shared" si="2"/>
        <v>4.9753619811902924E-3</v>
      </c>
      <c r="K42" s="142">
        <f t="shared" si="3"/>
        <v>0.69460286843301799</v>
      </c>
    </row>
    <row r="43" spans="1:11" ht="19.5">
      <c r="A43" s="154" t="s">
        <v>1317</v>
      </c>
      <c r="B43" s="150">
        <v>40179</v>
      </c>
      <c r="C43" s="134" t="s">
        <v>1158</v>
      </c>
      <c r="D43" s="139" t="s">
        <v>867</v>
      </c>
      <c r="E43" s="137" t="s">
        <v>1250</v>
      </c>
      <c r="F43" s="46">
        <f>38776.5+37.8</f>
        <v>38814.300000000003</v>
      </c>
      <c r="G43" s="55">
        <v>1.37</v>
      </c>
      <c r="H43" s="55">
        <f t="shared" si="0"/>
        <v>1.701951</v>
      </c>
      <c r="I43" s="55">
        <f>H43*F43</f>
        <v>66060.036699300006</v>
      </c>
      <c r="J43" s="142">
        <f t="shared" si="2"/>
        <v>4.9348786933976884E-3</v>
      </c>
      <c r="K43" s="142">
        <f t="shared" si="3"/>
        <v>0.6995377471264157</v>
      </c>
    </row>
    <row r="44" spans="1:11" ht="19.5">
      <c r="A44" s="154" t="s">
        <v>1317</v>
      </c>
      <c r="B44" s="144">
        <v>36673</v>
      </c>
      <c r="C44" s="132" t="s">
        <v>1249</v>
      </c>
      <c r="D44" s="139" t="s">
        <v>1094</v>
      </c>
      <c r="E44" s="135" t="s">
        <v>17</v>
      </c>
      <c r="F44" s="68">
        <v>4851.59</v>
      </c>
      <c r="G44" s="56">
        <v>10.29</v>
      </c>
      <c r="H44" s="55">
        <f t="shared" si="0"/>
        <v>12.783266999999999</v>
      </c>
      <c r="I44" s="56">
        <f t="shared" ref="I44:I83" si="4">F44*H44</f>
        <v>62019.170344529994</v>
      </c>
      <c r="J44" s="142">
        <f t="shared" si="2"/>
        <v>4.6330141127315771E-3</v>
      </c>
      <c r="K44" s="142">
        <f t="shared" si="3"/>
        <v>0.70417076123914724</v>
      </c>
    </row>
    <row r="45" spans="1:11" ht="19.5">
      <c r="A45" s="154" t="s">
        <v>1317</v>
      </c>
      <c r="B45" s="148" t="s">
        <v>1050</v>
      </c>
      <c r="C45" s="132" t="s">
        <v>1247</v>
      </c>
      <c r="D45" s="139" t="s">
        <v>1052</v>
      </c>
      <c r="E45" s="135" t="s">
        <v>15</v>
      </c>
      <c r="F45" s="68">
        <v>381.67</v>
      </c>
      <c r="G45" s="56">
        <v>127.34</v>
      </c>
      <c r="H45" s="55">
        <f t="shared" si="0"/>
        <v>158.19448199999999</v>
      </c>
      <c r="I45" s="56">
        <f t="shared" si="4"/>
        <v>60378.087944940002</v>
      </c>
      <c r="J45" s="142">
        <f t="shared" si="2"/>
        <v>4.5104204392719255E-3</v>
      </c>
      <c r="K45" s="142">
        <f t="shared" si="3"/>
        <v>0.7086811816784192</v>
      </c>
    </row>
    <row r="46" spans="1:11">
      <c r="A46" s="154" t="s">
        <v>1317</v>
      </c>
      <c r="B46" s="146">
        <v>57924</v>
      </c>
      <c r="C46" s="133" t="s">
        <v>1244</v>
      </c>
      <c r="D46" s="139" t="s">
        <v>157</v>
      </c>
      <c r="E46" s="135" t="s">
        <v>17</v>
      </c>
      <c r="F46" s="49">
        <v>55.65</v>
      </c>
      <c r="G46" s="56">
        <v>817.76</v>
      </c>
      <c r="H46" s="55">
        <f t="shared" si="0"/>
        <v>1015.903248</v>
      </c>
      <c r="I46" s="56">
        <f t="shared" si="4"/>
        <v>56535.015751199993</v>
      </c>
      <c r="J46" s="142">
        <f t="shared" si="2"/>
        <v>4.2233316631574902E-3</v>
      </c>
      <c r="K46" s="142">
        <f t="shared" si="3"/>
        <v>0.71290451334157667</v>
      </c>
    </row>
    <row r="47" spans="1:11" ht="19.5">
      <c r="A47" s="154" t="s">
        <v>1317</v>
      </c>
      <c r="B47" s="146" t="s">
        <v>1270</v>
      </c>
      <c r="C47" s="133" t="s">
        <v>1245</v>
      </c>
      <c r="D47" s="139" t="s">
        <v>78</v>
      </c>
      <c r="E47" s="135" t="s">
        <v>12</v>
      </c>
      <c r="F47" s="49">
        <v>102.84</v>
      </c>
      <c r="G47" s="56">
        <f>537.92/1.23</f>
        <v>437.33333333333331</v>
      </c>
      <c r="H47" s="55">
        <f t="shared" si="0"/>
        <v>543.29919999999993</v>
      </c>
      <c r="I47" s="56">
        <f t="shared" si="4"/>
        <v>55872.889727999995</v>
      </c>
      <c r="J47" s="142">
        <f t="shared" si="2"/>
        <v>4.1738689052255315E-3</v>
      </c>
      <c r="K47" s="142">
        <f t="shared" si="3"/>
        <v>0.7170783822468022</v>
      </c>
    </row>
    <row r="48" spans="1:11" ht="39">
      <c r="A48" s="154" t="s">
        <v>1317</v>
      </c>
      <c r="B48" s="148" t="s">
        <v>964</v>
      </c>
      <c r="C48" s="133" t="s">
        <v>1247</v>
      </c>
      <c r="D48" s="139" t="s">
        <v>966</v>
      </c>
      <c r="E48" s="135" t="s">
        <v>17</v>
      </c>
      <c r="F48" s="68">
        <v>466.3</v>
      </c>
      <c r="G48" s="56">
        <v>95.35</v>
      </c>
      <c r="H48" s="55">
        <f t="shared" si="0"/>
        <v>118.45330499999999</v>
      </c>
      <c r="I48" s="56">
        <f t="shared" si="4"/>
        <v>55234.776121499992</v>
      </c>
      <c r="J48" s="142">
        <f t="shared" si="2"/>
        <v>4.126199945321405E-3</v>
      </c>
      <c r="K48" s="142">
        <f t="shared" si="3"/>
        <v>0.72120458219212358</v>
      </c>
    </row>
    <row r="49" spans="1:11">
      <c r="A49" s="154" t="s">
        <v>1317</v>
      </c>
      <c r="B49" s="147">
        <v>57271</v>
      </c>
      <c r="C49" s="133" t="s">
        <v>1244</v>
      </c>
      <c r="D49" s="139" t="s">
        <v>1032</v>
      </c>
      <c r="E49" s="135" t="s">
        <v>15</v>
      </c>
      <c r="F49" s="68">
        <v>556.81000000000006</v>
      </c>
      <c r="G49" s="56">
        <v>79.849999999999994</v>
      </c>
      <c r="H49" s="55">
        <f t="shared" si="0"/>
        <v>99.197654999999983</v>
      </c>
      <c r="I49" s="56">
        <f t="shared" si="4"/>
        <v>55234.246280549996</v>
      </c>
      <c r="J49" s="142">
        <f t="shared" si="2"/>
        <v>4.1261603646468303E-3</v>
      </c>
      <c r="K49" s="142">
        <f t="shared" si="3"/>
        <v>0.72533074255677044</v>
      </c>
    </row>
    <row r="50" spans="1:11">
      <c r="A50" s="154" t="s">
        <v>1317</v>
      </c>
      <c r="B50" s="146" t="s">
        <v>1266</v>
      </c>
      <c r="C50" s="133" t="s">
        <v>1245</v>
      </c>
      <c r="D50" s="139" t="s">
        <v>65</v>
      </c>
      <c r="E50" s="135" t="s">
        <v>17</v>
      </c>
      <c r="F50" s="49">
        <v>610.16999999999996</v>
      </c>
      <c r="G50" s="56">
        <f>88.62/1.23</f>
        <v>72.048780487804876</v>
      </c>
      <c r="H50" s="55">
        <f t="shared" si="0"/>
        <v>89.506199999999993</v>
      </c>
      <c r="I50" s="56">
        <f t="shared" si="4"/>
        <v>54613.998053999989</v>
      </c>
      <c r="J50" s="142">
        <f t="shared" si="2"/>
        <v>4.0798260010776414E-3</v>
      </c>
      <c r="K50" s="142">
        <f t="shared" si="3"/>
        <v>0.72941056855784803</v>
      </c>
    </row>
    <row r="51" spans="1:11" ht="48.75">
      <c r="A51" s="154" t="s">
        <v>1317</v>
      </c>
      <c r="B51" s="146">
        <v>49572</v>
      </c>
      <c r="C51" s="133" t="s">
        <v>1244</v>
      </c>
      <c r="D51" s="139" t="s">
        <v>559</v>
      </c>
      <c r="E51" s="135" t="s">
        <v>14</v>
      </c>
      <c r="F51" s="49">
        <v>12</v>
      </c>
      <c r="G51" s="56">
        <v>3479.2</v>
      </c>
      <c r="H51" s="55">
        <f t="shared" si="0"/>
        <v>4322.2101599999996</v>
      </c>
      <c r="I51" s="56">
        <f t="shared" si="4"/>
        <v>51866.521919999999</v>
      </c>
      <c r="J51" s="142">
        <f t="shared" si="2"/>
        <v>3.8745814672907128E-3</v>
      </c>
      <c r="K51" s="142">
        <f t="shared" si="3"/>
        <v>0.73328515002513872</v>
      </c>
    </row>
    <row r="52" spans="1:11" ht="19.5">
      <c r="A52" s="154" t="s">
        <v>1317</v>
      </c>
      <c r="B52" s="148" t="s">
        <v>92</v>
      </c>
      <c r="C52" s="133" t="s">
        <v>1245</v>
      </c>
      <c r="D52" s="139" t="s">
        <v>971</v>
      </c>
      <c r="E52" s="135" t="s">
        <v>972</v>
      </c>
      <c r="F52" s="68">
        <v>286.10000000000002</v>
      </c>
      <c r="G52" s="56">
        <f>177.43/1.23</f>
        <v>144.2520325203252</v>
      </c>
      <c r="H52" s="55">
        <f t="shared" si="0"/>
        <v>179.20429999999999</v>
      </c>
      <c r="I52" s="56">
        <f t="shared" si="4"/>
        <v>51270.350230000004</v>
      </c>
      <c r="J52" s="142">
        <f t="shared" si="2"/>
        <v>3.8300456916904087E-3</v>
      </c>
      <c r="K52" s="142">
        <f t="shared" si="3"/>
        <v>0.73711519571682915</v>
      </c>
    </row>
    <row r="53" spans="1:11" ht="19.5">
      <c r="A53" s="154" t="s">
        <v>1317</v>
      </c>
      <c r="B53" s="149" t="s">
        <v>241</v>
      </c>
      <c r="C53" s="133" t="s">
        <v>1245</v>
      </c>
      <c r="D53" s="139" t="s">
        <v>243</v>
      </c>
      <c r="E53" s="135" t="s">
        <v>17</v>
      </c>
      <c r="F53" s="49">
        <v>652.14</v>
      </c>
      <c r="G53" s="56">
        <f>76.66/1.23</f>
        <v>62.325203252032516</v>
      </c>
      <c r="H53" s="55">
        <f t="shared" si="0"/>
        <v>77.426599999999993</v>
      </c>
      <c r="I53" s="56">
        <f t="shared" si="4"/>
        <v>50492.982923999996</v>
      </c>
      <c r="J53" s="142">
        <f t="shared" si="2"/>
        <v>3.7719740715854194E-3</v>
      </c>
      <c r="K53" s="142">
        <f t="shared" si="3"/>
        <v>0.74088716978841462</v>
      </c>
    </row>
    <row r="54" spans="1:11">
      <c r="A54" s="154" t="s">
        <v>1317</v>
      </c>
      <c r="B54" s="146" t="s">
        <v>1272</v>
      </c>
      <c r="C54" s="133" t="s">
        <v>1245</v>
      </c>
      <c r="D54" s="139" t="s">
        <v>68</v>
      </c>
      <c r="E54" s="135" t="s">
        <v>69</v>
      </c>
      <c r="F54" s="49">
        <v>3020.25</v>
      </c>
      <c r="G54" s="56">
        <v>13.38</v>
      </c>
      <c r="H54" s="55">
        <f t="shared" si="0"/>
        <v>16.621974000000002</v>
      </c>
      <c r="I54" s="56">
        <f t="shared" si="4"/>
        <v>50202.516973500002</v>
      </c>
      <c r="J54" s="142">
        <f t="shared" si="2"/>
        <v>3.7502754122763927E-3</v>
      </c>
      <c r="K54" s="142">
        <f t="shared" si="3"/>
        <v>0.74463744520069097</v>
      </c>
    </row>
    <row r="55" spans="1:11">
      <c r="A55" s="154" t="s">
        <v>1317</v>
      </c>
      <c r="B55" s="149" t="s">
        <v>238</v>
      </c>
      <c r="C55" s="133" t="s">
        <v>1245</v>
      </c>
      <c r="D55" s="139" t="s">
        <v>240</v>
      </c>
      <c r="E55" s="135" t="s">
        <v>17</v>
      </c>
      <c r="F55" s="49">
        <f>614.65+420.55</f>
        <v>1035.2</v>
      </c>
      <c r="G55" s="56">
        <f>45.24/1.23</f>
        <v>36.780487804878049</v>
      </c>
      <c r="H55" s="55">
        <f t="shared" si="0"/>
        <v>45.692399999999999</v>
      </c>
      <c r="I55" s="56">
        <f t="shared" si="4"/>
        <v>47300.77248</v>
      </c>
      <c r="J55" s="142">
        <f t="shared" si="2"/>
        <v>3.5335065791036288E-3</v>
      </c>
      <c r="K55" s="142">
        <f t="shared" si="3"/>
        <v>0.74817095177979465</v>
      </c>
    </row>
    <row r="56" spans="1:11">
      <c r="A56" s="154" t="s">
        <v>1317</v>
      </c>
      <c r="B56" s="146" t="s">
        <v>1255</v>
      </c>
      <c r="C56" s="133" t="s">
        <v>1245</v>
      </c>
      <c r="D56" s="139" t="s">
        <v>32</v>
      </c>
      <c r="E56" s="135" t="s">
        <v>17</v>
      </c>
      <c r="F56" s="49">
        <v>5643</v>
      </c>
      <c r="G56" s="56">
        <f>8.24/1.23</f>
        <v>6.6991869918699187</v>
      </c>
      <c r="H56" s="55">
        <f t="shared" si="0"/>
        <v>8.3224</v>
      </c>
      <c r="I56" s="56">
        <f t="shared" si="4"/>
        <v>46963.303200000002</v>
      </c>
      <c r="J56" s="142">
        <f t="shared" si="2"/>
        <v>3.5082966330793951E-3</v>
      </c>
      <c r="K56" s="142">
        <f t="shared" si="3"/>
        <v>0.75167924841287403</v>
      </c>
    </row>
    <row r="57" spans="1:11" ht="29.25">
      <c r="A57" s="154" t="s">
        <v>1317</v>
      </c>
      <c r="B57" s="148" t="s">
        <v>1041</v>
      </c>
      <c r="C57" s="133" t="s">
        <v>1247</v>
      </c>
      <c r="D57" s="139" t="s">
        <v>1043</v>
      </c>
      <c r="E57" s="135" t="s">
        <v>12</v>
      </c>
      <c r="F57" s="68">
        <v>192.86</v>
      </c>
      <c r="G57" s="56">
        <v>193.87</v>
      </c>
      <c r="H57" s="55">
        <f t="shared" si="0"/>
        <v>240.84470099999999</v>
      </c>
      <c r="I57" s="56">
        <f t="shared" si="4"/>
        <v>46449.309034860002</v>
      </c>
      <c r="J57" s="142">
        <f t="shared" si="2"/>
        <v>3.4698997598589629E-3</v>
      </c>
      <c r="K57" s="142">
        <f t="shared" si="3"/>
        <v>0.75514914817273304</v>
      </c>
    </row>
    <row r="58" spans="1:11" ht="48.75">
      <c r="A58" s="154" t="s">
        <v>1317</v>
      </c>
      <c r="B58" s="148" t="s">
        <v>1053</v>
      </c>
      <c r="C58" s="133" t="s">
        <v>1247</v>
      </c>
      <c r="D58" s="139" t="s">
        <v>1055</v>
      </c>
      <c r="E58" s="135" t="s">
        <v>15</v>
      </c>
      <c r="F58" s="68">
        <v>784.25</v>
      </c>
      <c r="G58" s="56">
        <v>47.24</v>
      </c>
      <c r="H58" s="55">
        <f t="shared" si="0"/>
        <v>58.686252000000003</v>
      </c>
      <c r="I58" s="56">
        <f t="shared" si="4"/>
        <v>46024.693131</v>
      </c>
      <c r="J58" s="142">
        <f t="shared" si="2"/>
        <v>3.4381797051703054E-3</v>
      </c>
      <c r="K58" s="142">
        <f t="shared" si="3"/>
        <v>0.75858732787790339</v>
      </c>
    </row>
    <row r="59" spans="1:11" ht="19.5">
      <c r="A59" s="154" t="s">
        <v>1317</v>
      </c>
      <c r="B59" s="146" t="s">
        <v>1254</v>
      </c>
      <c r="C59" s="133" t="s">
        <v>1245</v>
      </c>
      <c r="D59" s="139" t="s">
        <v>29</v>
      </c>
      <c r="E59" s="135" t="s">
        <v>12</v>
      </c>
      <c r="F59" s="49">
        <v>2989.79</v>
      </c>
      <c r="G59" s="56">
        <f>15.22/1.23</f>
        <v>12.373983739837399</v>
      </c>
      <c r="H59" s="55">
        <f t="shared" si="0"/>
        <v>15.372200000000001</v>
      </c>
      <c r="I59" s="56">
        <f t="shared" si="4"/>
        <v>45959.649838000005</v>
      </c>
      <c r="J59" s="142">
        <f t="shared" si="2"/>
        <v>3.4333207802164003E-3</v>
      </c>
      <c r="K59" s="142">
        <f t="shared" si="3"/>
        <v>0.7620206486581198</v>
      </c>
    </row>
    <row r="60" spans="1:11">
      <c r="A60" s="154" t="s">
        <v>1317</v>
      </c>
      <c r="B60" s="144">
        <v>51592</v>
      </c>
      <c r="C60" s="133" t="s">
        <v>1244</v>
      </c>
      <c r="D60" s="139" t="s">
        <v>895</v>
      </c>
      <c r="E60" s="135" t="s">
        <v>17</v>
      </c>
      <c r="F60" s="68">
        <v>613</v>
      </c>
      <c r="G60" s="56">
        <v>60.32</v>
      </c>
      <c r="H60" s="55">
        <f t="shared" si="0"/>
        <v>74.935535999999999</v>
      </c>
      <c r="I60" s="56">
        <f t="shared" si="4"/>
        <v>45935.483567999996</v>
      </c>
      <c r="J60" s="142">
        <f t="shared" si="2"/>
        <v>3.4315154888953435E-3</v>
      </c>
      <c r="K60" s="142">
        <f t="shared" si="3"/>
        <v>0.76545216414701511</v>
      </c>
    </row>
    <row r="61" spans="1:11" ht="19.5">
      <c r="A61" s="154" t="s">
        <v>1317</v>
      </c>
      <c r="B61" s="149" t="s">
        <v>232</v>
      </c>
      <c r="C61" s="133" t="s">
        <v>1245</v>
      </c>
      <c r="D61" s="139" t="s">
        <v>234</v>
      </c>
      <c r="E61" s="135" t="s">
        <v>17</v>
      </c>
      <c r="F61" s="49">
        <v>267.3</v>
      </c>
      <c r="G61" s="56">
        <f>165.16/1.23</f>
        <v>134.27642276422765</v>
      </c>
      <c r="H61" s="55">
        <f t="shared" si="0"/>
        <v>166.8116</v>
      </c>
      <c r="I61" s="56">
        <f t="shared" si="4"/>
        <v>44588.740680000003</v>
      </c>
      <c r="J61" s="142">
        <f t="shared" si="2"/>
        <v>3.3309098411308993E-3</v>
      </c>
      <c r="K61" s="142">
        <f t="shared" si="3"/>
        <v>0.76878307398814605</v>
      </c>
    </row>
    <row r="62" spans="1:11">
      <c r="A62" s="154" t="s">
        <v>1317</v>
      </c>
      <c r="B62" s="148" t="s">
        <v>973</v>
      </c>
      <c r="C62" s="133" t="s">
        <v>1245</v>
      </c>
      <c r="D62" s="139" t="s">
        <v>975</v>
      </c>
      <c r="E62" s="135" t="s">
        <v>976</v>
      </c>
      <c r="F62" s="68">
        <v>81.55</v>
      </c>
      <c r="G62" s="56">
        <f>522.95/1.23</f>
        <v>425.16260162601628</v>
      </c>
      <c r="H62" s="55">
        <f t="shared" si="0"/>
        <v>528.17949999999996</v>
      </c>
      <c r="I62" s="56">
        <f t="shared" si="4"/>
        <v>43073.038224999997</v>
      </c>
      <c r="J62" s="142">
        <f t="shared" si="2"/>
        <v>3.2176824176470527E-3</v>
      </c>
      <c r="K62" s="142">
        <f t="shared" si="3"/>
        <v>0.77200075640579313</v>
      </c>
    </row>
    <row r="63" spans="1:11">
      <c r="A63" s="154" t="s">
        <v>1317</v>
      </c>
      <c r="B63" s="149" t="s">
        <v>686</v>
      </c>
      <c r="C63" s="133" t="s">
        <v>1245</v>
      </c>
      <c r="D63" s="139" t="s">
        <v>688</v>
      </c>
      <c r="E63" s="135" t="s">
        <v>15</v>
      </c>
      <c r="F63" s="49">
        <v>3993.15</v>
      </c>
      <c r="G63" s="56">
        <f>10.3/1.23</f>
        <v>8.3739837398373993</v>
      </c>
      <c r="H63" s="55">
        <f t="shared" si="0"/>
        <v>10.403</v>
      </c>
      <c r="I63" s="56">
        <f t="shared" si="4"/>
        <v>41540.739450000001</v>
      </c>
      <c r="J63" s="142">
        <f t="shared" si="2"/>
        <v>3.1032152003324883E-3</v>
      </c>
      <c r="K63" s="142">
        <f t="shared" si="3"/>
        <v>0.77510397160612565</v>
      </c>
    </row>
    <row r="64" spans="1:11" ht="29.25">
      <c r="A64" s="154" t="s">
        <v>1317</v>
      </c>
      <c r="B64" s="135" t="s">
        <v>863</v>
      </c>
      <c r="C64" s="133" t="s">
        <v>1247</v>
      </c>
      <c r="D64" s="139" t="s">
        <v>865</v>
      </c>
      <c r="E64" s="135" t="s">
        <v>12</v>
      </c>
      <c r="F64" s="68">
        <f>28.66+118.74</f>
        <v>147.4</v>
      </c>
      <c r="G64" s="56">
        <v>218.64</v>
      </c>
      <c r="H64" s="55">
        <f t="shared" si="0"/>
        <v>271.61647199999999</v>
      </c>
      <c r="I64" s="56">
        <f t="shared" si="4"/>
        <v>40036.2679728</v>
      </c>
      <c r="J64" s="142">
        <f t="shared" si="2"/>
        <v>2.9908267638644008E-3</v>
      </c>
      <c r="K64" s="142">
        <f t="shared" si="3"/>
        <v>0.77809479836999007</v>
      </c>
    </row>
    <row r="65" spans="1:11">
      <c r="A65" s="154" t="s">
        <v>1317</v>
      </c>
      <c r="B65" s="149" t="s">
        <v>229</v>
      </c>
      <c r="C65" s="133" t="s">
        <v>1245</v>
      </c>
      <c r="D65" s="139" t="s">
        <v>231</v>
      </c>
      <c r="E65" s="135" t="s">
        <v>17</v>
      </c>
      <c r="F65" s="49">
        <v>431.53</v>
      </c>
      <c r="G65" s="56">
        <f>91.85/1.23</f>
        <v>74.674796747967477</v>
      </c>
      <c r="H65" s="55">
        <f t="shared" si="0"/>
        <v>92.768499999999989</v>
      </c>
      <c r="I65" s="56">
        <f t="shared" si="4"/>
        <v>40032.390804999995</v>
      </c>
      <c r="J65" s="142">
        <f t="shared" si="2"/>
        <v>2.9905371280463935E-3</v>
      </c>
      <c r="K65" s="142">
        <f t="shared" si="3"/>
        <v>0.78108533549803649</v>
      </c>
    </row>
    <row r="66" spans="1:11" ht="19.5">
      <c r="A66" s="154" t="s">
        <v>1317</v>
      </c>
      <c r="B66" s="146" t="s">
        <v>1300</v>
      </c>
      <c r="C66" s="133" t="s">
        <v>1245</v>
      </c>
      <c r="D66" s="139" t="s">
        <v>166</v>
      </c>
      <c r="E66" s="135" t="s">
        <v>17</v>
      </c>
      <c r="F66" s="49">
        <v>116.76</v>
      </c>
      <c r="G66" s="56">
        <f>335.42/1.23</f>
        <v>272.69918699186991</v>
      </c>
      <c r="H66" s="55">
        <f t="shared" si="0"/>
        <v>338.77419999999995</v>
      </c>
      <c r="I66" s="56">
        <f t="shared" si="4"/>
        <v>39555.275591999998</v>
      </c>
      <c r="J66" s="142">
        <f t="shared" si="2"/>
        <v>2.9548952208272514E-3</v>
      </c>
      <c r="K66" s="142">
        <f t="shared" si="3"/>
        <v>0.78404023071886375</v>
      </c>
    </row>
    <row r="67" spans="1:11">
      <c r="A67" s="154" t="s">
        <v>1317</v>
      </c>
      <c r="B67" s="148" t="s">
        <v>1140</v>
      </c>
      <c r="C67" s="132" t="s">
        <v>1246</v>
      </c>
      <c r="D67" s="139" t="s">
        <v>1142</v>
      </c>
      <c r="E67" s="135" t="s">
        <v>14</v>
      </c>
      <c r="F67" s="68">
        <v>16</v>
      </c>
      <c r="G67" s="56">
        <v>1979.48</v>
      </c>
      <c r="H67" s="55">
        <f t="shared" si="0"/>
        <v>2459.1080040000002</v>
      </c>
      <c r="I67" s="56">
        <f t="shared" si="4"/>
        <v>39345.728064000003</v>
      </c>
      <c r="J67" s="142">
        <f t="shared" si="2"/>
        <v>2.9392414052550856E-3</v>
      </c>
      <c r="K67" s="142">
        <f t="shared" si="3"/>
        <v>0.78697947212411878</v>
      </c>
    </row>
    <row r="68" spans="1:11" ht="19.5">
      <c r="A68" s="154" t="s">
        <v>1317</v>
      </c>
      <c r="B68" s="144">
        <v>40182</v>
      </c>
      <c r="C68" s="133" t="s">
        <v>1244</v>
      </c>
      <c r="D68" s="139" t="s">
        <v>959</v>
      </c>
      <c r="E68" s="135" t="s">
        <v>17</v>
      </c>
      <c r="F68" s="68">
        <v>6905.1900000000005</v>
      </c>
      <c r="G68" s="56">
        <v>4.5599999999999996</v>
      </c>
      <c r="H68" s="55">
        <f t="shared" si="0"/>
        <v>5.6648879999999995</v>
      </c>
      <c r="I68" s="56">
        <f t="shared" si="4"/>
        <v>39117.12796872</v>
      </c>
      <c r="J68" s="142">
        <f t="shared" si="2"/>
        <v>2.9221643069688549E-3</v>
      </c>
      <c r="K68" s="142">
        <f t="shared" si="3"/>
        <v>0.78990163643108768</v>
      </c>
    </row>
    <row r="69" spans="1:11">
      <c r="A69" s="154" t="s">
        <v>1317</v>
      </c>
      <c r="B69" s="146" t="s">
        <v>1268</v>
      </c>
      <c r="C69" s="133" t="s">
        <v>1245</v>
      </c>
      <c r="D69" s="139" t="s">
        <v>72</v>
      </c>
      <c r="E69" s="135" t="s">
        <v>69</v>
      </c>
      <c r="F69" s="49">
        <v>1635</v>
      </c>
      <c r="G69" s="56">
        <f>21.92/1.23</f>
        <v>17.821138211382117</v>
      </c>
      <c r="H69" s="55">
        <f t="shared" si="0"/>
        <v>22.139200000000002</v>
      </c>
      <c r="I69" s="56">
        <f t="shared" si="4"/>
        <v>36197.592000000004</v>
      </c>
      <c r="J69" s="142">
        <f t="shared" si="2"/>
        <v>2.704066398361469E-3</v>
      </c>
      <c r="K69" s="142">
        <f t="shared" si="3"/>
        <v>0.7926057028294492</v>
      </c>
    </row>
    <row r="70" spans="1:11">
      <c r="A70" s="154" t="s">
        <v>1317</v>
      </c>
      <c r="B70" s="149" t="s">
        <v>707</v>
      </c>
      <c r="C70" s="133" t="s">
        <v>1245</v>
      </c>
      <c r="D70" s="139" t="s">
        <v>709</v>
      </c>
      <c r="E70" s="135" t="s">
        <v>15</v>
      </c>
      <c r="F70" s="49">
        <v>167.8</v>
      </c>
      <c r="G70" s="56">
        <f>212.25/1.23</f>
        <v>172.5609756097561</v>
      </c>
      <c r="H70" s="55">
        <f t="shared" ref="H70:H133" si="5">G70*1.2423</f>
        <v>214.3725</v>
      </c>
      <c r="I70" s="56">
        <f t="shared" si="4"/>
        <v>35971.705500000004</v>
      </c>
      <c r="J70" s="142">
        <f t="shared" si="2"/>
        <v>2.6871920136097576E-3</v>
      </c>
      <c r="K70" s="142">
        <f t="shared" si="3"/>
        <v>0.79529289484305898</v>
      </c>
    </row>
    <row r="71" spans="1:11" ht="29.25">
      <c r="A71" s="154" t="s">
        <v>1317</v>
      </c>
      <c r="B71" s="135" t="s">
        <v>847</v>
      </c>
      <c r="C71" s="133" t="s">
        <v>1247</v>
      </c>
      <c r="D71" s="139" t="s">
        <v>849</v>
      </c>
      <c r="E71" s="135" t="s">
        <v>15</v>
      </c>
      <c r="F71" s="68">
        <v>492</v>
      </c>
      <c r="G71" s="56">
        <v>58.38</v>
      </c>
      <c r="H71" s="55">
        <f t="shared" si="5"/>
        <v>72.525474000000003</v>
      </c>
      <c r="I71" s="56">
        <f t="shared" si="4"/>
        <v>35682.533208000001</v>
      </c>
      <c r="J71" s="142">
        <f t="shared" ref="J71:J134" si="6">I71/$K$431</f>
        <v>2.665589994388855E-3</v>
      </c>
      <c r="K71" s="142">
        <f t="shared" si="3"/>
        <v>0.7979584848374478</v>
      </c>
    </row>
    <row r="72" spans="1:11" ht="19.5">
      <c r="A72" s="154" t="s">
        <v>1317</v>
      </c>
      <c r="B72" s="144">
        <v>39694</v>
      </c>
      <c r="C72" s="133" t="s">
        <v>1244</v>
      </c>
      <c r="D72" s="139" t="s">
        <v>940</v>
      </c>
      <c r="E72" s="135" t="s">
        <v>15</v>
      </c>
      <c r="F72" s="68">
        <v>2384</v>
      </c>
      <c r="G72" s="56">
        <v>11.86</v>
      </c>
      <c r="H72" s="55">
        <f t="shared" si="5"/>
        <v>14.733677999999999</v>
      </c>
      <c r="I72" s="56">
        <f t="shared" si="4"/>
        <v>35125.088351999999</v>
      </c>
      <c r="J72" s="142">
        <f t="shared" si="6"/>
        <v>2.6239472269901547E-3</v>
      </c>
      <c r="K72" s="142">
        <f t="shared" ref="K72:K135" si="7">J72+K71</f>
        <v>0.80058243206443791</v>
      </c>
    </row>
    <row r="73" spans="1:11" ht="48.75">
      <c r="A73" s="155" t="s">
        <v>1318</v>
      </c>
      <c r="B73" s="135" t="s">
        <v>827</v>
      </c>
      <c r="C73" s="133" t="s">
        <v>1247</v>
      </c>
      <c r="D73" s="139" t="s">
        <v>829</v>
      </c>
      <c r="E73" s="135" t="s">
        <v>17</v>
      </c>
      <c r="F73" s="68">
        <v>328.65</v>
      </c>
      <c r="G73" s="56">
        <v>85.06</v>
      </c>
      <c r="H73" s="55">
        <f t="shared" si="5"/>
        <v>105.67003800000001</v>
      </c>
      <c r="I73" s="56">
        <f t="shared" si="4"/>
        <v>34728.4579887</v>
      </c>
      <c r="J73" s="142">
        <f t="shared" si="6"/>
        <v>2.5943177743467461E-3</v>
      </c>
      <c r="K73" s="142">
        <f t="shared" si="7"/>
        <v>0.80317674983878462</v>
      </c>
    </row>
    <row r="74" spans="1:11" ht="19.5">
      <c r="A74" s="155" t="s">
        <v>1318</v>
      </c>
      <c r="B74" s="135" t="s">
        <v>934</v>
      </c>
      <c r="C74" s="133" t="s">
        <v>1244</v>
      </c>
      <c r="D74" s="139" t="s">
        <v>936</v>
      </c>
      <c r="E74" s="135" t="s">
        <v>14</v>
      </c>
      <c r="F74" s="68">
        <v>4</v>
      </c>
      <c r="G74" s="56">
        <v>6904.48</v>
      </c>
      <c r="H74" s="55">
        <f t="shared" si="5"/>
        <v>8577.4355039999991</v>
      </c>
      <c r="I74" s="56">
        <f t="shared" si="4"/>
        <v>34309.742015999997</v>
      </c>
      <c r="J74" s="142">
        <f t="shared" si="6"/>
        <v>2.5630384618379109E-3</v>
      </c>
      <c r="K74" s="142">
        <f t="shared" si="7"/>
        <v>0.80573978830062254</v>
      </c>
    </row>
    <row r="75" spans="1:11">
      <c r="A75" s="155" t="s">
        <v>1318</v>
      </c>
      <c r="B75" s="146" t="s">
        <v>1293</v>
      </c>
      <c r="C75" s="133" t="s">
        <v>1245</v>
      </c>
      <c r="D75" s="139" t="s">
        <v>793</v>
      </c>
      <c r="E75" s="135" t="s">
        <v>15</v>
      </c>
      <c r="F75" s="49">
        <f>91.46+5.54</f>
        <v>97</v>
      </c>
      <c r="G75" s="56">
        <f>330.99/1.23</f>
        <v>269.09756097560978</v>
      </c>
      <c r="H75" s="55">
        <f t="shared" si="5"/>
        <v>334.29990000000004</v>
      </c>
      <c r="I75" s="56">
        <f t="shared" si="4"/>
        <v>32427.090300000003</v>
      </c>
      <c r="J75" s="142">
        <f t="shared" si="6"/>
        <v>2.4223988511960443E-3</v>
      </c>
      <c r="K75" s="142">
        <f t="shared" si="7"/>
        <v>0.80816218715181853</v>
      </c>
    </row>
    <row r="76" spans="1:11">
      <c r="A76" s="155" t="s">
        <v>1318</v>
      </c>
      <c r="B76" s="151" t="s">
        <v>823</v>
      </c>
      <c r="C76" s="133" t="s">
        <v>1245</v>
      </c>
      <c r="D76" s="139" t="s">
        <v>825</v>
      </c>
      <c r="E76" s="135" t="s">
        <v>17</v>
      </c>
      <c r="F76" s="49">
        <v>2148</v>
      </c>
      <c r="G76" s="56">
        <f>14.43/1.23</f>
        <v>11.731707317073171</v>
      </c>
      <c r="H76" s="55">
        <f t="shared" si="5"/>
        <v>14.574300000000001</v>
      </c>
      <c r="I76" s="56">
        <f t="shared" si="4"/>
        <v>31305.596400000002</v>
      </c>
      <c r="J76" s="142">
        <f t="shared" si="6"/>
        <v>2.3386199641651788E-3</v>
      </c>
      <c r="K76" s="142">
        <f t="shared" si="7"/>
        <v>0.81050080711598371</v>
      </c>
    </row>
    <row r="77" spans="1:11" ht="19.5">
      <c r="A77" s="155" t="s">
        <v>1318</v>
      </c>
      <c r="B77" s="144">
        <v>39328</v>
      </c>
      <c r="C77" s="133" t="s">
        <v>1244</v>
      </c>
      <c r="D77" s="139" t="s">
        <v>938</v>
      </c>
      <c r="E77" s="135" t="s">
        <v>15</v>
      </c>
      <c r="F77" s="68">
        <f>1192+1789.47</f>
        <v>2981.4700000000003</v>
      </c>
      <c r="G77" s="56">
        <v>8.26</v>
      </c>
      <c r="H77" s="55">
        <f t="shared" si="5"/>
        <v>10.261398</v>
      </c>
      <c r="I77" s="56">
        <f t="shared" si="4"/>
        <v>30594.050295060002</v>
      </c>
      <c r="J77" s="142">
        <f t="shared" si="6"/>
        <v>2.285465381030112E-3</v>
      </c>
      <c r="K77" s="142">
        <f t="shared" si="7"/>
        <v>0.81278627249701385</v>
      </c>
    </row>
    <row r="78" spans="1:11" ht="29.25">
      <c r="A78" s="155" t="s">
        <v>1318</v>
      </c>
      <c r="B78" s="146">
        <v>44565</v>
      </c>
      <c r="C78" s="133" t="s">
        <v>1244</v>
      </c>
      <c r="D78" s="139" t="s">
        <v>926</v>
      </c>
      <c r="E78" s="135" t="s">
        <v>15</v>
      </c>
      <c r="F78" s="68">
        <v>842.76</v>
      </c>
      <c r="G78" s="56">
        <v>27.29</v>
      </c>
      <c r="H78" s="55">
        <f t="shared" si="5"/>
        <v>33.902366999999998</v>
      </c>
      <c r="I78" s="56">
        <f t="shared" si="4"/>
        <v>28571.558812919997</v>
      </c>
      <c r="J78" s="142">
        <f t="shared" si="6"/>
        <v>2.1343793292886845E-3</v>
      </c>
      <c r="K78" s="142">
        <f t="shared" si="7"/>
        <v>0.81492065182630258</v>
      </c>
    </row>
    <row r="79" spans="1:11" ht="19.5">
      <c r="A79" s="155" t="s">
        <v>1318</v>
      </c>
      <c r="B79" s="144">
        <v>36672</v>
      </c>
      <c r="C79" s="132" t="s">
        <v>1249</v>
      </c>
      <c r="D79" s="139" t="s">
        <v>1092</v>
      </c>
      <c r="E79" s="135" t="s">
        <v>17</v>
      </c>
      <c r="F79" s="68">
        <v>4851.59</v>
      </c>
      <c r="G79" s="56">
        <v>4.72</v>
      </c>
      <c r="H79" s="55">
        <f t="shared" si="5"/>
        <v>5.8636559999999998</v>
      </c>
      <c r="I79" s="56">
        <f t="shared" si="4"/>
        <v>28448.054813039998</v>
      </c>
      <c r="J79" s="142">
        <f t="shared" si="6"/>
        <v>2.1251532178904807E-3</v>
      </c>
      <c r="K79" s="142">
        <f t="shared" si="7"/>
        <v>0.81704580504419311</v>
      </c>
    </row>
    <row r="80" spans="1:11" ht="19.5">
      <c r="A80" s="155" t="s">
        <v>1318</v>
      </c>
      <c r="B80" s="146">
        <v>52279</v>
      </c>
      <c r="C80" s="133" t="s">
        <v>1244</v>
      </c>
      <c r="D80" s="139" t="s">
        <v>282</v>
      </c>
      <c r="E80" s="135" t="s">
        <v>12</v>
      </c>
      <c r="F80" s="49">
        <v>25.11</v>
      </c>
      <c r="G80" s="56">
        <v>908.76</v>
      </c>
      <c r="H80" s="55">
        <f t="shared" si="5"/>
        <v>1128.952548</v>
      </c>
      <c r="I80" s="56">
        <f t="shared" si="4"/>
        <v>28347.998480279999</v>
      </c>
      <c r="J80" s="142">
        <f t="shared" si="6"/>
        <v>2.1176787160683817E-3</v>
      </c>
      <c r="K80" s="142">
        <f t="shared" si="7"/>
        <v>0.81916348376026149</v>
      </c>
    </row>
    <row r="81" spans="1:11" ht="19.5">
      <c r="A81" s="155" t="s">
        <v>1318</v>
      </c>
      <c r="B81" s="144">
        <v>72565</v>
      </c>
      <c r="C81" s="133" t="s">
        <v>1244</v>
      </c>
      <c r="D81" s="139" t="s">
        <v>955</v>
      </c>
      <c r="E81" s="135" t="s">
        <v>15</v>
      </c>
      <c r="F81" s="68">
        <v>775.69</v>
      </c>
      <c r="G81" s="56">
        <v>29.15</v>
      </c>
      <c r="H81" s="55">
        <f t="shared" si="5"/>
        <v>36.213044999999994</v>
      </c>
      <c r="I81" s="56">
        <f t="shared" si="4"/>
        <v>28090.096876049996</v>
      </c>
      <c r="J81" s="142">
        <f t="shared" si="6"/>
        <v>2.0984127090344922E-3</v>
      </c>
      <c r="K81" s="142">
        <f t="shared" si="7"/>
        <v>0.82126189646929604</v>
      </c>
    </row>
    <row r="82" spans="1:11" ht="19.5">
      <c r="A82" s="155" t="s">
        <v>1318</v>
      </c>
      <c r="B82" s="147">
        <v>55656</v>
      </c>
      <c r="C82" s="133" t="s">
        <v>1244</v>
      </c>
      <c r="D82" s="139" t="s">
        <v>751</v>
      </c>
      <c r="E82" s="135" t="s">
        <v>15</v>
      </c>
      <c r="F82" s="68">
        <v>60</v>
      </c>
      <c r="G82" s="56">
        <v>371.83</v>
      </c>
      <c r="H82" s="55">
        <f t="shared" si="5"/>
        <v>461.92440899999997</v>
      </c>
      <c r="I82" s="56">
        <f t="shared" si="4"/>
        <v>27715.464539999997</v>
      </c>
      <c r="J82" s="142">
        <f t="shared" si="6"/>
        <v>2.0704265736127638E-3</v>
      </c>
      <c r="K82" s="142">
        <f t="shared" si="7"/>
        <v>0.82333232304290882</v>
      </c>
    </row>
    <row r="83" spans="1:11">
      <c r="A83" s="155" t="s">
        <v>1318</v>
      </c>
      <c r="B83" s="149" t="s">
        <v>683</v>
      </c>
      <c r="C83" s="133" t="s">
        <v>1245</v>
      </c>
      <c r="D83" s="139" t="s">
        <v>685</v>
      </c>
      <c r="E83" s="135" t="s">
        <v>15</v>
      </c>
      <c r="F83" s="49">
        <v>3463.95</v>
      </c>
      <c r="G83" s="56">
        <f>7.6/1.23</f>
        <v>6.178861788617886</v>
      </c>
      <c r="H83" s="55">
        <f t="shared" si="5"/>
        <v>7.6759999999999993</v>
      </c>
      <c r="I83" s="56">
        <f t="shared" si="4"/>
        <v>26589.280199999997</v>
      </c>
      <c r="J83" s="142">
        <f t="shared" si="6"/>
        <v>1.9862972969427886E-3</v>
      </c>
      <c r="K83" s="142">
        <f t="shared" si="7"/>
        <v>0.82531862033985159</v>
      </c>
    </row>
    <row r="84" spans="1:11" ht="19.5">
      <c r="A84" s="155" t="s">
        <v>1318</v>
      </c>
      <c r="B84" s="150">
        <v>38353</v>
      </c>
      <c r="C84" s="134" t="s">
        <v>1158</v>
      </c>
      <c r="D84" s="139" t="s">
        <v>1160</v>
      </c>
      <c r="E84" s="136" t="s">
        <v>1161</v>
      </c>
      <c r="F84" s="46">
        <v>2585.1</v>
      </c>
      <c r="G84" s="55">
        <v>8.1300000000000008</v>
      </c>
      <c r="H84" s="55">
        <f t="shared" si="5"/>
        <v>10.099899000000001</v>
      </c>
      <c r="I84" s="55">
        <f>H84*F84</f>
        <v>26109.2489049</v>
      </c>
      <c r="J84" s="142">
        <f t="shared" si="6"/>
        <v>1.9504375498291726E-3</v>
      </c>
      <c r="K84" s="142">
        <f t="shared" si="7"/>
        <v>0.82726905788968075</v>
      </c>
    </row>
    <row r="85" spans="1:11">
      <c r="A85" s="155" t="s">
        <v>1318</v>
      </c>
      <c r="B85" s="146" t="s">
        <v>1257</v>
      </c>
      <c r="C85" s="133" t="s">
        <v>1245</v>
      </c>
      <c r="D85" s="139" t="s">
        <v>39</v>
      </c>
      <c r="E85" s="135" t="s">
        <v>12</v>
      </c>
      <c r="F85" s="49">
        <v>309.39</v>
      </c>
      <c r="G85" s="56">
        <f>82.47/1.23</f>
        <v>67.048780487804876</v>
      </c>
      <c r="H85" s="55">
        <f t="shared" si="5"/>
        <v>83.294699999999992</v>
      </c>
      <c r="I85" s="56">
        <f t="shared" ref="I85:I103" si="8">F85*H85</f>
        <v>25770.547232999998</v>
      </c>
      <c r="J85" s="142">
        <f t="shared" si="6"/>
        <v>1.9251355405117119E-3</v>
      </c>
      <c r="K85" s="142">
        <f t="shared" si="7"/>
        <v>0.82919419343019241</v>
      </c>
    </row>
    <row r="86" spans="1:11">
      <c r="A86" s="155" t="s">
        <v>1318</v>
      </c>
      <c r="B86" s="148" t="s">
        <v>1157</v>
      </c>
      <c r="C86" s="132" t="s">
        <v>1246</v>
      </c>
      <c r="D86" s="139" t="s">
        <v>1156</v>
      </c>
      <c r="E86" s="135" t="s">
        <v>14</v>
      </c>
      <c r="F86" s="68">
        <v>16</v>
      </c>
      <c r="G86" s="56">
        <v>1294.33</v>
      </c>
      <c r="H86" s="55">
        <f t="shared" si="5"/>
        <v>1607.9461589999999</v>
      </c>
      <c r="I86" s="56">
        <f t="shared" si="8"/>
        <v>25727.138543999998</v>
      </c>
      <c r="J86" s="142">
        <f t="shared" si="6"/>
        <v>1.9218927839957031E-3</v>
      </c>
      <c r="K86" s="142">
        <f t="shared" si="7"/>
        <v>0.83111608621418809</v>
      </c>
    </row>
    <row r="87" spans="1:11">
      <c r="A87" s="155" t="s">
        <v>1318</v>
      </c>
      <c r="B87" s="146" t="s">
        <v>1274</v>
      </c>
      <c r="C87" s="133" t="s">
        <v>1245</v>
      </c>
      <c r="D87" s="139" t="s">
        <v>75</v>
      </c>
      <c r="E87" s="135" t="s">
        <v>69</v>
      </c>
      <c r="F87" s="49">
        <v>1938.66</v>
      </c>
      <c r="G87" s="56">
        <f>13.03/1.23</f>
        <v>10.59349593495935</v>
      </c>
      <c r="H87" s="55">
        <f t="shared" si="5"/>
        <v>13.160299999999999</v>
      </c>
      <c r="I87" s="56">
        <f t="shared" si="8"/>
        <v>25513.347197999999</v>
      </c>
      <c r="J87" s="142">
        <f t="shared" si="6"/>
        <v>1.9059219427591074E-3</v>
      </c>
      <c r="K87" s="142">
        <f t="shared" si="7"/>
        <v>0.83302200815694716</v>
      </c>
    </row>
    <row r="88" spans="1:11">
      <c r="A88" s="155" t="s">
        <v>1318</v>
      </c>
      <c r="B88" s="149" t="s">
        <v>167</v>
      </c>
      <c r="C88" s="133" t="s">
        <v>1245</v>
      </c>
      <c r="D88" s="139" t="s">
        <v>168</v>
      </c>
      <c r="E88" s="135" t="s">
        <v>17</v>
      </c>
      <c r="F88" s="49">
        <v>21.97</v>
      </c>
      <c r="G88" s="56">
        <f>1112.91/1.23</f>
        <v>904.80487804878055</v>
      </c>
      <c r="H88" s="55">
        <f t="shared" si="5"/>
        <v>1124.0391</v>
      </c>
      <c r="I88" s="56">
        <f t="shared" si="8"/>
        <v>24695.139026999997</v>
      </c>
      <c r="J88" s="142">
        <f t="shared" si="6"/>
        <v>1.8447993901300292E-3</v>
      </c>
      <c r="K88" s="142">
        <f t="shared" si="7"/>
        <v>0.83486680754707721</v>
      </c>
    </row>
    <row r="89" spans="1:11">
      <c r="A89" s="155" t="s">
        <v>1318</v>
      </c>
      <c r="B89" s="146">
        <v>62534</v>
      </c>
      <c r="C89" s="133" t="s">
        <v>1244</v>
      </c>
      <c r="D89" s="139" t="s">
        <v>263</v>
      </c>
      <c r="E89" s="135" t="s">
        <v>17</v>
      </c>
      <c r="F89" s="49">
        <v>708.27</v>
      </c>
      <c r="G89" s="56">
        <v>27.76</v>
      </c>
      <c r="H89" s="55">
        <f t="shared" si="5"/>
        <v>34.486248000000003</v>
      </c>
      <c r="I89" s="56">
        <f t="shared" si="8"/>
        <v>24425.574870960001</v>
      </c>
      <c r="J89" s="142">
        <f t="shared" si="6"/>
        <v>1.8246621562347353E-3</v>
      </c>
      <c r="K89" s="142">
        <f t="shared" si="7"/>
        <v>0.83669146970331199</v>
      </c>
    </row>
    <row r="90" spans="1:11" ht="29.25">
      <c r="A90" s="155" t="s">
        <v>1318</v>
      </c>
      <c r="B90" s="143" t="s">
        <v>1106</v>
      </c>
      <c r="C90" s="132" t="s">
        <v>1246</v>
      </c>
      <c r="D90" s="139" t="s">
        <v>1108</v>
      </c>
      <c r="E90" s="135" t="s">
        <v>17</v>
      </c>
      <c r="F90" s="68">
        <v>116.51</v>
      </c>
      <c r="G90" s="56">
        <v>166.87</v>
      </c>
      <c r="H90" s="55">
        <f t="shared" si="5"/>
        <v>207.30260100000001</v>
      </c>
      <c r="I90" s="56">
        <f t="shared" si="8"/>
        <v>24152.826042510002</v>
      </c>
      <c r="J90" s="142">
        <f t="shared" si="6"/>
        <v>1.8042870179602309E-3</v>
      </c>
      <c r="K90" s="142">
        <f t="shared" si="7"/>
        <v>0.83849575672127219</v>
      </c>
    </row>
    <row r="91" spans="1:11">
      <c r="A91" s="155" t="s">
        <v>1318</v>
      </c>
      <c r="B91" s="143" t="s">
        <v>813</v>
      </c>
      <c r="C91" s="133" t="s">
        <v>1245</v>
      </c>
      <c r="D91" s="139" t="s">
        <v>815</v>
      </c>
      <c r="E91" s="135" t="s">
        <v>15</v>
      </c>
      <c r="F91" s="49">
        <v>233.6</v>
      </c>
      <c r="G91" s="56">
        <f>101.78/1.23</f>
        <v>82.747967479674799</v>
      </c>
      <c r="H91" s="55">
        <f t="shared" si="5"/>
        <v>102.7978</v>
      </c>
      <c r="I91" s="56">
        <f t="shared" si="8"/>
        <v>24013.566079999997</v>
      </c>
      <c r="J91" s="142">
        <f t="shared" si="6"/>
        <v>1.7938838898941324E-3</v>
      </c>
      <c r="K91" s="142">
        <f t="shared" si="7"/>
        <v>0.84028964061116629</v>
      </c>
    </row>
    <row r="92" spans="1:11">
      <c r="A92" s="155" t="s">
        <v>1318</v>
      </c>
      <c r="B92" s="149" t="s">
        <v>235</v>
      </c>
      <c r="C92" s="133" t="s">
        <v>1245</v>
      </c>
      <c r="D92" s="139" t="s">
        <v>237</v>
      </c>
      <c r="E92" s="135" t="s">
        <v>17</v>
      </c>
      <c r="F92" s="49">
        <v>3225.32</v>
      </c>
      <c r="G92" s="56">
        <f>7.31/1.23</f>
        <v>5.9430894308943083</v>
      </c>
      <c r="H92" s="55">
        <f t="shared" si="5"/>
        <v>7.3830999999999989</v>
      </c>
      <c r="I92" s="56">
        <f t="shared" si="8"/>
        <v>23812.860091999999</v>
      </c>
      <c r="J92" s="142">
        <f t="shared" si="6"/>
        <v>1.7788905633186868E-3</v>
      </c>
      <c r="K92" s="142">
        <f t="shared" si="7"/>
        <v>0.84206853117448499</v>
      </c>
    </row>
    <row r="93" spans="1:11" ht="19.5">
      <c r="A93" s="155" t="s">
        <v>1318</v>
      </c>
      <c r="B93" s="149" t="s">
        <v>731</v>
      </c>
      <c r="C93" s="133" t="s">
        <v>1245</v>
      </c>
      <c r="D93" s="139" t="s">
        <v>733</v>
      </c>
      <c r="E93" s="135" t="s">
        <v>14</v>
      </c>
      <c r="F93" s="49">
        <v>82</v>
      </c>
      <c r="G93" s="56">
        <f>286.62/1.23</f>
        <v>233.02439024390245</v>
      </c>
      <c r="H93" s="55">
        <f t="shared" si="5"/>
        <v>289.4862</v>
      </c>
      <c r="I93" s="56">
        <f t="shared" si="8"/>
        <v>23737.868399999999</v>
      </c>
      <c r="J93" s="142">
        <f t="shared" si="6"/>
        <v>1.7732884637510285E-3</v>
      </c>
      <c r="K93" s="142">
        <f t="shared" si="7"/>
        <v>0.84384181963823601</v>
      </c>
    </row>
    <row r="94" spans="1:11">
      <c r="A94" s="155" t="s">
        <v>1318</v>
      </c>
      <c r="B94" s="149" t="s">
        <v>208</v>
      </c>
      <c r="C94" s="133" t="s">
        <v>1245</v>
      </c>
      <c r="D94" s="139" t="s">
        <v>210</v>
      </c>
      <c r="E94" s="135" t="s">
        <v>15</v>
      </c>
      <c r="F94" s="49">
        <v>93.6</v>
      </c>
      <c r="G94" s="56">
        <f>245.48/1.23</f>
        <v>199.57723577235771</v>
      </c>
      <c r="H94" s="55">
        <f t="shared" si="5"/>
        <v>247.93479999999997</v>
      </c>
      <c r="I94" s="56">
        <f t="shared" si="8"/>
        <v>23206.697279999997</v>
      </c>
      <c r="J94" s="142">
        <f t="shared" si="6"/>
        <v>1.7336084215710946E-3</v>
      </c>
      <c r="K94" s="142">
        <f t="shared" si="7"/>
        <v>0.84557542805980712</v>
      </c>
    </row>
    <row r="95" spans="1:11" ht="29.25">
      <c r="A95" s="155" t="s">
        <v>1318</v>
      </c>
      <c r="B95" s="149" t="s">
        <v>272</v>
      </c>
      <c r="C95" s="133" t="s">
        <v>1245</v>
      </c>
      <c r="D95" s="139" t="s">
        <v>273</v>
      </c>
      <c r="E95" s="135" t="s">
        <v>17</v>
      </c>
      <c r="F95" s="49">
        <v>264.64</v>
      </c>
      <c r="G95" s="56">
        <f>86.17/1.23</f>
        <v>70.056910569105696</v>
      </c>
      <c r="H95" s="55">
        <f t="shared" si="5"/>
        <v>87.031700000000001</v>
      </c>
      <c r="I95" s="56">
        <f t="shared" si="8"/>
        <v>23032.069088</v>
      </c>
      <c r="J95" s="142">
        <f t="shared" si="6"/>
        <v>1.7205631829211368E-3</v>
      </c>
      <c r="K95" s="142">
        <f t="shared" si="7"/>
        <v>0.84729599124272825</v>
      </c>
    </row>
    <row r="96" spans="1:11" ht="29.25">
      <c r="A96" s="155" t="s">
        <v>1318</v>
      </c>
      <c r="B96" s="135" t="s">
        <v>904</v>
      </c>
      <c r="C96" s="133" t="s">
        <v>1247</v>
      </c>
      <c r="D96" s="139" t="s">
        <v>906</v>
      </c>
      <c r="E96" s="135" t="s">
        <v>17</v>
      </c>
      <c r="F96" s="68">
        <v>5111.1000000000004</v>
      </c>
      <c r="G96" s="56">
        <v>3.62</v>
      </c>
      <c r="H96" s="55">
        <f t="shared" si="5"/>
        <v>4.4971259999999997</v>
      </c>
      <c r="I96" s="56">
        <f t="shared" si="8"/>
        <v>22985.260698599999</v>
      </c>
      <c r="J96" s="142">
        <f t="shared" si="6"/>
        <v>1.7170664588037434E-3</v>
      </c>
      <c r="K96" s="142">
        <f t="shared" si="7"/>
        <v>0.84901305770153201</v>
      </c>
    </row>
    <row r="97" spans="1:11">
      <c r="A97" s="155" t="s">
        <v>1318</v>
      </c>
      <c r="B97" s="149" t="s">
        <v>704</v>
      </c>
      <c r="C97" s="133" t="s">
        <v>1245</v>
      </c>
      <c r="D97" s="139" t="s">
        <v>706</v>
      </c>
      <c r="E97" s="135" t="s">
        <v>15</v>
      </c>
      <c r="F97" s="49">
        <v>187.2</v>
      </c>
      <c r="G97" s="56">
        <f>121.41/1.23</f>
        <v>98.707317073170728</v>
      </c>
      <c r="H97" s="55">
        <f t="shared" si="5"/>
        <v>122.62409999999998</v>
      </c>
      <c r="I97" s="56">
        <f t="shared" si="8"/>
        <v>22955.231519999994</v>
      </c>
      <c r="J97" s="142">
        <f t="shared" si="6"/>
        <v>1.7148231909967946E-3</v>
      </c>
      <c r="K97" s="142">
        <f t="shared" si="7"/>
        <v>0.85072788089252882</v>
      </c>
    </row>
    <row r="98" spans="1:11">
      <c r="A98" s="155" t="s">
        <v>1318</v>
      </c>
      <c r="B98" s="149" t="s">
        <v>680</v>
      </c>
      <c r="C98" s="133" t="s">
        <v>1245</v>
      </c>
      <c r="D98" s="139" t="s">
        <v>682</v>
      </c>
      <c r="E98" s="135" t="s">
        <v>15</v>
      </c>
      <c r="F98" s="49">
        <v>4362</v>
      </c>
      <c r="G98" s="56">
        <f>5.21/1.23</f>
        <v>4.2357723577235769</v>
      </c>
      <c r="H98" s="55">
        <f t="shared" si="5"/>
        <v>5.2620999999999993</v>
      </c>
      <c r="I98" s="56">
        <f t="shared" si="8"/>
        <v>22953.280199999997</v>
      </c>
      <c r="J98" s="142">
        <f t="shared" si="6"/>
        <v>1.7146774216637284E-3</v>
      </c>
      <c r="K98" s="142">
        <f t="shared" si="7"/>
        <v>0.85244255831419258</v>
      </c>
    </row>
    <row r="99" spans="1:11" ht="19.5">
      <c r="A99" s="155" t="s">
        <v>1318</v>
      </c>
      <c r="B99" s="148" t="s">
        <v>1021</v>
      </c>
      <c r="C99" s="133" t="s">
        <v>1245</v>
      </c>
      <c r="D99" s="139" t="s">
        <v>1022</v>
      </c>
      <c r="E99" s="135" t="s">
        <v>15</v>
      </c>
      <c r="F99" s="68">
        <v>13.9</v>
      </c>
      <c r="G99" s="56">
        <f>1614.11/1.23</f>
        <v>1312.2845528455284</v>
      </c>
      <c r="H99" s="55">
        <f t="shared" si="5"/>
        <v>1630.2511</v>
      </c>
      <c r="I99" s="56">
        <f t="shared" si="8"/>
        <v>22660.490290000002</v>
      </c>
      <c r="J99" s="142">
        <f t="shared" si="6"/>
        <v>1.692805155756917E-3</v>
      </c>
      <c r="K99" s="142">
        <f t="shared" si="7"/>
        <v>0.85413536346994945</v>
      </c>
    </row>
    <row r="100" spans="1:11">
      <c r="A100" s="155" t="s">
        <v>1318</v>
      </c>
      <c r="B100" s="146" t="s">
        <v>1273</v>
      </c>
      <c r="C100" s="133" t="s">
        <v>1245</v>
      </c>
      <c r="D100" s="139" t="s">
        <v>72</v>
      </c>
      <c r="E100" s="135" t="s">
        <v>69</v>
      </c>
      <c r="F100" s="49">
        <v>1006.75</v>
      </c>
      <c r="G100" s="56">
        <f>21.92/1.23</f>
        <v>17.821138211382117</v>
      </c>
      <c r="H100" s="55">
        <f t="shared" si="5"/>
        <v>22.139200000000002</v>
      </c>
      <c r="I100" s="56">
        <f t="shared" si="8"/>
        <v>22288.639600000002</v>
      </c>
      <c r="J100" s="142">
        <f t="shared" si="6"/>
        <v>1.6650268174620239E-3</v>
      </c>
      <c r="K100" s="142">
        <f t="shared" si="7"/>
        <v>0.85580039028741151</v>
      </c>
    </row>
    <row r="101" spans="1:11">
      <c r="A101" s="155" t="s">
        <v>1318</v>
      </c>
      <c r="B101" s="146" t="s">
        <v>1297</v>
      </c>
      <c r="C101" s="133" t="s">
        <v>1245</v>
      </c>
      <c r="D101" s="139" t="s">
        <v>163</v>
      </c>
      <c r="E101" s="135" t="s">
        <v>17</v>
      </c>
      <c r="F101" s="49">
        <f>13.14+6.65</f>
        <v>19.79</v>
      </c>
      <c r="G101" s="56">
        <f>1108.08/1.23</f>
        <v>900.8780487804878</v>
      </c>
      <c r="H101" s="55">
        <f t="shared" si="5"/>
        <v>1119.1607999999999</v>
      </c>
      <c r="I101" s="56">
        <f t="shared" si="8"/>
        <v>22148.192231999998</v>
      </c>
      <c r="J101" s="142">
        <f t="shared" si="6"/>
        <v>1.6545349867196054E-3</v>
      </c>
      <c r="K101" s="142">
        <f t="shared" si="7"/>
        <v>0.85745492527413114</v>
      </c>
    </row>
    <row r="102" spans="1:11" ht="19.5">
      <c r="A102" s="155" t="s">
        <v>1318</v>
      </c>
      <c r="B102" s="146">
        <v>37104</v>
      </c>
      <c r="C102" s="133" t="s">
        <v>1244</v>
      </c>
      <c r="D102" s="139" t="s">
        <v>155</v>
      </c>
      <c r="E102" s="135" t="s">
        <v>17</v>
      </c>
      <c r="F102" s="49">
        <f>3.02+11.63</f>
        <v>14.65</v>
      </c>
      <c r="G102" s="56">
        <v>1198.6099999999999</v>
      </c>
      <c r="H102" s="55">
        <f t="shared" si="5"/>
        <v>1489.0332029999997</v>
      </c>
      <c r="I102" s="56">
        <f t="shared" si="8"/>
        <v>21814.336423949997</v>
      </c>
      <c r="J102" s="142">
        <f t="shared" si="6"/>
        <v>1.6295949776591733E-3</v>
      </c>
      <c r="K102" s="142">
        <f t="shared" si="7"/>
        <v>0.85908452025179027</v>
      </c>
    </row>
    <row r="103" spans="1:11" ht="19.5">
      <c r="A103" s="155" t="s">
        <v>1318</v>
      </c>
      <c r="B103" s="146" t="s">
        <v>1309</v>
      </c>
      <c r="C103" s="133" t="s">
        <v>1245</v>
      </c>
      <c r="D103" s="139" t="s">
        <v>479</v>
      </c>
      <c r="E103" s="135" t="s">
        <v>15</v>
      </c>
      <c r="F103" s="49">
        <v>63</v>
      </c>
      <c r="G103" s="56">
        <f>340.36/1.23</f>
        <v>276.71544715447158</v>
      </c>
      <c r="H103" s="55">
        <f t="shared" si="5"/>
        <v>343.76360000000005</v>
      </c>
      <c r="I103" s="56">
        <f t="shared" si="8"/>
        <v>21657.106800000005</v>
      </c>
      <c r="J103" s="142">
        <f t="shared" si="6"/>
        <v>1.6178494631246656E-3</v>
      </c>
      <c r="K103" s="142">
        <f t="shared" si="7"/>
        <v>0.86070236971491498</v>
      </c>
    </row>
    <row r="104" spans="1:11" ht="19.5">
      <c r="A104" s="155" t="s">
        <v>1318</v>
      </c>
      <c r="B104" s="152" t="s">
        <v>1187</v>
      </c>
      <c r="C104" s="134" t="s">
        <v>1177</v>
      </c>
      <c r="D104" s="139" t="s">
        <v>1189</v>
      </c>
      <c r="E104" s="136" t="s">
        <v>1180</v>
      </c>
      <c r="F104" s="46">
        <v>207.98</v>
      </c>
      <c r="G104" s="55">
        <f>102.04/1.23</f>
        <v>82.959349593495944</v>
      </c>
      <c r="H104" s="55">
        <f t="shared" si="5"/>
        <v>103.0604</v>
      </c>
      <c r="I104" s="55">
        <f>H104*F104</f>
        <v>21434.501991999998</v>
      </c>
      <c r="J104" s="142">
        <f t="shared" si="6"/>
        <v>1.6012202304003858E-3</v>
      </c>
      <c r="K104" s="142">
        <f t="shared" si="7"/>
        <v>0.86230358994531542</v>
      </c>
    </row>
    <row r="105" spans="1:11">
      <c r="A105" s="155" t="s">
        <v>1318</v>
      </c>
      <c r="B105" s="146" t="s">
        <v>1275</v>
      </c>
      <c r="C105" s="133" t="s">
        <v>1245</v>
      </c>
      <c r="D105" s="139" t="s">
        <v>91</v>
      </c>
      <c r="E105" s="135" t="s">
        <v>12</v>
      </c>
      <c r="F105" s="49">
        <v>40.72</v>
      </c>
      <c r="G105" s="56">
        <f>515.28/1.23</f>
        <v>418.92682926829269</v>
      </c>
      <c r="H105" s="55">
        <f t="shared" si="5"/>
        <v>520.43280000000004</v>
      </c>
      <c r="I105" s="56">
        <f t="shared" ref="I105:I116" si="9">F105*H105</f>
        <v>21192.023616000002</v>
      </c>
      <c r="J105" s="142">
        <f t="shared" si="6"/>
        <v>1.5831063837978038E-3</v>
      </c>
      <c r="K105" s="142">
        <f t="shared" si="7"/>
        <v>0.86388669632911319</v>
      </c>
    </row>
    <row r="106" spans="1:11" ht="19.5">
      <c r="A106" s="155" t="s">
        <v>1318</v>
      </c>
      <c r="B106" s="149" t="s">
        <v>752</v>
      </c>
      <c r="C106" s="133" t="s">
        <v>1246</v>
      </c>
      <c r="D106" s="139" t="s">
        <v>755</v>
      </c>
      <c r="E106" s="135" t="s">
        <v>756</v>
      </c>
      <c r="F106" s="49">
        <v>1028.08</v>
      </c>
      <c r="G106" s="62">
        <v>16.5</v>
      </c>
      <c r="H106" s="55">
        <f t="shared" si="5"/>
        <v>20.497949999999999</v>
      </c>
      <c r="I106" s="56">
        <f t="shared" si="9"/>
        <v>21073.532435999998</v>
      </c>
      <c r="J106" s="142">
        <f t="shared" si="6"/>
        <v>1.574254744762251E-3</v>
      </c>
      <c r="K106" s="142">
        <f t="shared" si="7"/>
        <v>0.86546095107387544</v>
      </c>
    </row>
    <row r="107" spans="1:11" ht="19.5">
      <c r="A107" s="155" t="s">
        <v>1318</v>
      </c>
      <c r="B107" s="149" t="s">
        <v>250</v>
      </c>
      <c r="C107" s="133" t="s">
        <v>1245</v>
      </c>
      <c r="D107" s="139" t="s">
        <v>252</v>
      </c>
      <c r="E107" s="135" t="s">
        <v>17</v>
      </c>
      <c r="F107" s="49">
        <v>97.89</v>
      </c>
      <c r="G107" s="56">
        <f>207.94/1.23</f>
        <v>169.0569105691057</v>
      </c>
      <c r="H107" s="55">
        <f t="shared" si="5"/>
        <v>210.01939999999999</v>
      </c>
      <c r="I107" s="56">
        <f t="shared" si="9"/>
        <v>20558.799066</v>
      </c>
      <c r="J107" s="142">
        <f t="shared" si="6"/>
        <v>1.5358026507684751E-3</v>
      </c>
      <c r="K107" s="142">
        <f t="shared" si="7"/>
        <v>0.86699675372464391</v>
      </c>
    </row>
    <row r="108" spans="1:11">
      <c r="A108" s="155" t="s">
        <v>1318</v>
      </c>
      <c r="B108" s="149" t="s">
        <v>301</v>
      </c>
      <c r="C108" s="133" t="s">
        <v>1245</v>
      </c>
      <c r="D108" s="139" t="s">
        <v>303</v>
      </c>
      <c r="E108" s="135" t="s">
        <v>17</v>
      </c>
      <c r="F108" s="49">
        <v>1053.5</v>
      </c>
      <c r="G108" s="56">
        <f>18.97/1.23</f>
        <v>15.422764227642276</v>
      </c>
      <c r="H108" s="55">
        <f t="shared" si="5"/>
        <v>19.159699999999997</v>
      </c>
      <c r="I108" s="56">
        <f t="shared" si="9"/>
        <v>20184.743949999996</v>
      </c>
      <c r="J108" s="142">
        <f t="shared" si="6"/>
        <v>1.507859635379197E-3</v>
      </c>
      <c r="K108" s="142">
        <f t="shared" si="7"/>
        <v>0.86850461336002316</v>
      </c>
    </row>
    <row r="109" spans="1:11" ht="19.5">
      <c r="A109" s="155" t="s">
        <v>1318</v>
      </c>
      <c r="B109" s="146">
        <v>58691</v>
      </c>
      <c r="C109" s="133" t="s">
        <v>1244</v>
      </c>
      <c r="D109" s="139" t="s">
        <v>539</v>
      </c>
      <c r="E109" s="135" t="s">
        <v>14</v>
      </c>
      <c r="F109" s="49">
        <v>131</v>
      </c>
      <c r="G109" s="56">
        <v>123.61</v>
      </c>
      <c r="H109" s="55">
        <f t="shared" si="5"/>
        <v>153.56070299999999</v>
      </c>
      <c r="I109" s="56">
        <f t="shared" si="9"/>
        <v>20116.452093</v>
      </c>
      <c r="J109" s="142">
        <f t="shared" si="6"/>
        <v>1.5027580331567231E-3</v>
      </c>
      <c r="K109" s="142">
        <f t="shared" si="7"/>
        <v>0.87000737139317985</v>
      </c>
    </row>
    <row r="110" spans="1:11" ht="29.25">
      <c r="A110" s="155" t="s">
        <v>1318</v>
      </c>
      <c r="B110" s="135" t="s">
        <v>852</v>
      </c>
      <c r="C110" s="133" t="s">
        <v>1247</v>
      </c>
      <c r="D110" s="139" t="s">
        <v>854</v>
      </c>
      <c r="E110" s="135" t="s">
        <v>17</v>
      </c>
      <c r="F110" s="68">
        <v>211.64</v>
      </c>
      <c r="G110" s="56">
        <v>75.3</v>
      </c>
      <c r="H110" s="55">
        <f t="shared" si="5"/>
        <v>93.545189999999991</v>
      </c>
      <c r="I110" s="56">
        <f t="shared" si="9"/>
        <v>19797.904011599996</v>
      </c>
      <c r="J110" s="142">
        <f t="shared" si="6"/>
        <v>1.4789615562204601E-3</v>
      </c>
      <c r="K110" s="142">
        <f t="shared" si="7"/>
        <v>0.87148633294940037</v>
      </c>
    </row>
    <row r="111" spans="1:11" ht="29.25">
      <c r="A111" s="155" t="s">
        <v>1318</v>
      </c>
      <c r="B111" s="135" t="s">
        <v>830</v>
      </c>
      <c r="C111" s="133" t="s">
        <v>1247</v>
      </c>
      <c r="D111" s="139" t="s">
        <v>832</v>
      </c>
      <c r="E111" s="135" t="s">
        <v>15</v>
      </c>
      <c r="F111" s="68">
        <v>288.2</v>
      </c>
      <c r="G111" s="56">
        <v>54.84</v>
      </c>
      <c r="H111" s="55">
        <f t="shared" si="5"/>
        <v>68.127732000000009</v>
      </c>
      <c r="I111" s="56">
        <f t="shared" si="9"/>
        <v>19634.412362400002</v>
      </c>
      <c r="J111" s="142">
        <f t="shared" si="6"/>
        <v>1.4667482500145001E-3</v>
      </c>
      <c r="K111" s="142">
        <f t="shared" si="7"/>
        <v>0.87295308119941484</v>
      </c>
    </row>
    <row r="112" spans="1:11">
      <c r="A112" s="155" t="s">
        <v>1318</v>
      </c>
      <c r="B112" s="148" t="s">
        <v>980</v>
      </c>
      <c r="C112" s="133" t="s">
        <v>1245</v>
      </c>
      <c r="D112" s="139" t="s">
        <v>982</v>
      </c>
      <c r="E112" s="135" t="s">
        <v>972</v>
      </c>
      <c r="F112" s="68">
        <v>534.87</v>
      </c>
      <c r="G112" s="56">
        <f>36/1.23</f>
        <v>29.26829268292683</v>
      </c>
      <c r="H112" s="55">
        <f t="shared" si="5"/>
        <v>36.36</v>
      </c>
      <c r="I112" s="56">
        <f t="shared" si="9"/>
        <v>19447.873199999998</v>
      </c>
      <c r="J112" s="142">
        <f t="shared" si="6"/>
        <v>1.452813226905108E-3</v>
      </c>
      <c r="K112" s="142">
        <f t="shared" si="7"/>
        <v>0.87440589442632</v>
      </c>
    </row>
    <row r="113" spans="1:11" ht="19.5">
      <c r="A113" s="155" t="s">
        <v>1318</v>
      </c>
      <c r="B113" s="148" t="s">
        <v>1143</v>
      </c>
      <c r="C113" s="132" t="s">
        <v>1246</v>
      </c>
      <c r="D113" s="139" t="s">
        <v>1145</v>
      </c>
      <c r="E113" s="135" t="s">
        <v>14</v>
      </c>
      <c r="F113" s="68">
        <v>16</v>
      </c>
      <c r="G113" s="56">
        <v>956.05</v>
      </c>
      <c r="H113" s="55">
        <f t="shared" si="5"/>
        <v>1187.7009149999999</v>
      </c>
      <c r="I113" s="56">
        <f t="shared" si="9"/>
        <v>19003.214639999998</v>
      </c>
      <c r="J113" s="142">
        <f t="shared" si="6"/>
        <v>1.4195959269576476E-3</v>
      </c>
      <c r="K113" s="142">
        <f t="shared" si="7"/>
        <v>0.87582549035327761</v>
      </c>
    </row>
    <row r="114" spans="1:11" ht="29.25">
      <c r="A114" s="155" t="s">
        <v>1318</v>
      </c>
      <c r="B114" s="135" t="s">
        <v>860</v>
      </c>
      <c r="C114" s="133" t="s">
        <v>1247</v>
      </c>
      <c r="D114" s="139" t="s">
        <v>862</v>
      </c>
      <c r="E114" s="135" t="s">
        <v>69</v>
      </c>
      <c r="F114" s="68">
        <v>967.96</v>
      </c>
      <c r="G114" s="56">
        <v>15.73</v>
      </c>
      <c r="H114" s="55">
        <f t="shared" si="5"/>
        <v>19.541378999999999</v>
      </c>
      <c r="I114" s="56">
        <f t="shared" si="9"/>
        <v>18915.27321684</v>
      </c>
      <c r="J114" s="142">
        <f t="shared" si="6"/>
        <v>1.4130264444519871E-3</v>
      </c>
      <c r="K114" s="142">
        <f t="shared" si="7"/>
        <v>0.87723851679772957</v>
      </c>
    </row>
    <row r="115" spans="1:11" ht="19.5">
      <c r="A115" s="155" t="s">
        <v>1318</v>
      </c>
      <c r="B115" s="149" t="s">
        <v>605</v>
      </c>
      <c r="C115" s="133" t="s">
        <v>1245</v>
      </c>
      <c r="D115" s="139" t="s">
        <v>607</v>
      </c>
      <c r="E115" s="135" t="s">
        <v>15</v>
      </c>
      <c r="F115" s="49">
        <f>328.2+3.2</f>
        <v>331.4</v>
      </c>
      <c r="G115" s="56">
        <f>56.33/1.23</f>
        <v>45.796747967479675</v>
      </c>
      <c r="H115" s="55">
        <f t="shared" si="5"/>
        <v>56.893299999999996</v>
      </c>
      <c r="I115" s="56">
        <f t="shared" si="9"/>
        <v>18854.439619999997</v>
      </c>
      <c r="J115" s="142">
        <f t="shared" si="6"/>
        <v>1.4084819961608819E-3</v>
      </c>
      <c r="K115" s="142">
        <f t="shared" si="7"/>
        <v>0.87864699879389041</v>
      </c>
    </row>
    <row r="116" spans="1:11" ht="19.5">
      <c r="A116" s="155" t="s">
        <v>1318</v>
      </c>
      <c r="B116" s="144">
        <v>69682</v>
      </c>
      <c r="C116" s="133" t="s">
        <v>1244</v>
      </c>
      <c r="D116" s="139" t="s">
        <v>875</v>
      </c>
      <c r="E116" s="135" t="s">
        <v>15</v>
      </c>
      <c r="F116" s="68">
        <v>225.1</v>
      </c>
      <c r="G116" s="56">
        <v>66.87</v>
      </c>
      <c r="H116" s="55">
        <f t="shared" si="5"/>
        <v>83.072601000000006</v>
      </c>
      <c r="I116" s="56">
        <f t="shared" si="9"/>
        <v>18699.642485100001</v>
      </c>
      <c r="J116" s="142">
        <f t="shared" si="6"/>
        <v>1.3969181957001853E-3</v>
      </c>
      <c r="K116" s="142">
        <f t="shared" si="7"/>
        <v>0.88004391698959061</v>
      </c>
    </row>
    <row r="117" spans="1:11">
      <c r="A117" s="155" t="s">
        <v>1318</v>
      </c>
      <c r="B117" s="152" t="s">
        <v>1190</v>
      </c>
      <c r="C117" s="134" t="s">
        <v>1177</v>
      </c>
      <c r="D117" s="139" t="s">
        <v>1192</v>
      </c>
      <c r="E117" s="136" t="s">
        <v>1180</v>
      </c>
      <c r="F117" s="46">
        <v>39.93</v>
      </c>
      <c r="G117" s="55">
        <f>463.07/1.23</f>
        <v>376.47967479674799</v>
      </c>
      <c r="H117" s="55">
        <f t="shared" si="5"/>
        <v>467.70069999999998</v>
      </c>
      <c r="I117" s="55">
        <f>H117*F117</f>
        <v>18675.288950999999</v>
      </c>
      <c r="J117" s="142">
        <f t="shared" si="6"/>
        <v>1.3950989152010525E-3</v>
      </c>
      <c r="K117" s="142">
        <f t="shared" si="7"/>
        <v>0.88143901590479168</v>
      </c>
    </row>
    <row r="118" spans="1:11" ht="19.5">
      <c r="A118" s="155" t="s">
        <v>1318</v>
      </c>
      <c r="B118" s="144">
        <v>49326</v>
      </c>
      <c r="C118" s="133" t="s">
        <v>1244</v>
      </c>
      <c r="D118" s="139" t="s">
        <v>804</v>
      </c>
      <c r="E118" s="135" t="s">
        <v>14</v>
      </c>
      <c r="F118" s="49">
        <v>5</v>
      </c>
      <c r="G118" s="56">
        <v>3002.74</v>
      </c>
      <c r="H118" s="55">
        <f t="shared" si="5"/>
        <v>3730.3039019999997</v>
      </c>
      <c r="I118" s="56">
        <f t="shared" ref="I118:I149" si="10">F118*H118</f>
        <v>18651.519509999998</v>
      </c>
      <c r="J118" s="142">
        <f t="shared" si="6"/>
        <v>1.3933232681713845E-3</v>
      </c>
      <c r="K118" s="142">
        <f t="shared" si="7"/>
        <v>0.88283233917296311</v>
      </c>
    </row>
    <row r="119" spans="1:11" ht="19.5">
      <c r="A119" s="155" t="s">
        <v>1318</v>
      </c>
      <c r="B119" s="144" t="s">
        <v>1295</v>
      </c>
      <c r="C119" s="132" t="s">
        <v>1249</v>
      </c>
      <c r="D119" s="139" t="s">
        <v>1102</v>
      </c>
      <c r="E119" s="135" t="s">
        <v>859</v>
      </c>
      <c r="F119" s="68">
        <v>6555</v>
      </c>
      <c r="G119" s="56">
        <v>2.2000000000000002</v>
      </c>
      <c r="H119" s="55">
        <f t="shared" si="5"/>
        <v>2.73306</v>
      </c>
      <c r="I119" s="56">
        <f t="shared" si="10"/>
        <v>17915.208300000002</v>
      </c>
      <c r="J119" s="142">
        <f t="shared" si="6"/>
        <v>1.3383186589781026E-3</v>
      </c>
      <c r="K119" s="142">
        <f t="shared" si="7"/>
        <v>0.88417065783194126</v>
      </c>
    </row>
    <row r="120" spans="1:11" ht="19.5">
      <c r="A120" s="155" t="s">
        <v>1318</v>
      </c>
      <c r="B120" s="147">
        <v>42019</v>
      </c>
      <c r="C120" s="133" t="s">
        <v>1244</v>
      </c>
      <c r="D120" s="139" t="s">
        <v>924</v>
      </c>
      <c r="E120" s="135" t="s">
        <v>17</v>
      </c>
      <c r="F120" s="68">
        <v>687.99</v>
      </c>
      <c r="G120" s="56">
        <v>20.94</v>
      </c>
      <c r="H120" s="55">
        <f t="shared" si="5"/>
        <v>26.013762</v>
      </c>
      <c r="I120" s="56">
        <f t="shared" si="10"/>
        <v>17897.20811838</v>
      </c>
      <c r="J120" s="142">
        <f t="shared" si="6"/>
        <v>1.336973992562639E-3</v>
      </c>
      <c r="K120" s="142">
        <f t="shared" si="7"/>
        <v>0.88550763182450387</v>
      </c>
    </row>
    <row r="121" spans="1:11" ht="48.75">
      <c r="A121" s="155" t="s">
        <v>1318</v>
      </c>
      <c r="B121" s="135" t="s">
        <v>914</v>
      </c>
      <c r="C121" s="133" t="s">
        <v>1247</v>
      </c>
      <c r="D121" s="139" t="s">
        <v>916</v>
      </c>
      <c r="E121" s="135" t="s">
        <v>15</v>
      </c>
      <c r="F121" s="68">
        <v>85</v>
      </c>
      <c r="G121" s="56">
        <v>167.74</v>
      </c>
      <c r="H121" s="55">
        <f t="shared" si="5"/>
        <v>208.38340200000002</v>
      </c>
      <c r="I121" s="56">
        <f t="shared" si="10"/>
        <v>17712.589170000003</v>
      </c>
      <c r="J121" s="142">
        <f t="shared" si="6"/>
        <v>1.323182415078281E-3</v>
      </c>
      <c r="K121" s="142">
        <f t="shared" si="7"/>
        <v>0.8868308142395821</v>
      </c>
    </row>
    <row r="122" spans="1:11" ht="19.5">
      <c r="A122" s="155" t="s">
        <v>1318</v>
      </c>
      <c r="B122" s="144">
        <v>49691</v>
      </c>
      <c r="C122" s="133" t="s">
        <v>1244</v>
      </c>
      <c r="D122" s="139" t="s">
        <v>806</v>
      </c>
      <c r="E122" s="135" t="s">
        <v>14</v>
      </c>
      <c r="F122" s="49">
        <v>3</v>
      </c>
      <c r="G122" s="56">
        <v>4716.49</v>
      </c>
      <c r="H122" s="55">
        <f t="shared" si="5"/>
        <v>5859.2955269999993</v>
      </c>
      <c r="I122" s="56">
        <f t="shared" si="10"/>
        <v>17577.886580999999</v>
      </c>
      <c r="J122" s="142">
        <f t="shared" si="6"/>
        <v>1.313119736193807E-3</v>
      </c>
      <c r="K122" s="142">
        <f t="shared" si="7"/>
        <v>0.88814393397577596</v>
      </c>
    </row>
    <row r="123" spans="1:11" ht="19.5">
      <c r="A123" s="155" t="s">
        <v>1318</v>
      </c>
      <c r="B123" s="149" t="s">
        <v>266</v>
      </c>
      <c r="C123" s="133" t="s">
        <v>1245</v>
      </c>
      <c r="D123" s="139" t="s">
        <v>267</v>
      </c>
      <c r="E123" s="135" t="s">
        <v>17</v>
      </c>
      <c r="F123" s="49">
        <v>414.17</v>
      </c>
      <c r="G123" s="56">
        <f>41.88/1.23</f>
        <v>34.048780487804883</v>
      </c>
      <c r="H123" s="55">
        <f t="shared" si="5"/>
        <v>42.298800000000007</v>
      </c>
      <c r="I123" s="56">
        <f t="shared" si="10"/>
        <v>17518.893996000003</v>
      </c>
      <c r="J123" s="142">
        <f t="shared" si="6"/>
        <v>1.3087128168923524E-3</v>
      </c>
      <c r="K123" s="142">
        <f t="shared" si="7"/>
        <v>0.88945264679266833</v>
      </c>
    </row>
    <row r="124" spans="1:11">
      <c r="A124" s="155" t="s">
        <v>1318</v>
      </c>
      <c r="B124" s="149" t="s">
        <v>701</v>
      </c>
      <c r="C124" s="133" t="s">
        <v>1245</v>
      </c>
      <c r="D124" s="139" t="s">
        <v>703</v>
      </c>
      <c r="E124" s="135" t="s">
        <v>15</v>
      </c>
      <c r="F124" s="49">
        <v>191.4</v>
      </c>
      <c r="G124" s="56">
        <f>90.19/1.23</f>
        <v>73.325203252032523</v>
      </c>
      <c r="H124" s="55">
        <f t="shared" si="5"/>
        <v>91.091899999999995</v>
      </c>
      <c r="I124" s="56">
        <f t="shared" si="10"/>
        <v>17434.989659999999</v>
      </c>
      <c r="J124" s="142">
        <f t="shared" si="6"/>
        <v>1.3024449166504127E-3</v>
      </c>
      <c r="K124" s="142">
        <f t="shared" si="7"/>
        <v>0.89075509170931877</v>
      </c>
    </row>
    <row r="125" spans="1:11" ht="19.5">
      <c r="A125" s="155" t="s">
        <v>1318</v>
      </c>
      <c r="B125" s="146">
        <v>52719</v>
      </c>
      <c r="C125" s="133" t="s">
        <v>1244</v>
      </c>
      <c r="D125" s="139" t="s">
        <v>766</v>
      </c>
      <c r="E125" s="135" t="s">
        <v>764</v>
      </c>
      <c r="F125" s="49">
        <v>103.78</v>
      </c>
      <c r="G125" s="62">
        <v>133.72999999999999</v>
      </c>
      <c r="H125" s="55">
        <f t="shared" si="5"/>
        <v>166.13277899999997</v>
      </c>
      <c r="I125" s="56">
        <f t="shared" si="10"/>
        <v>17241.259804619996</v>
      </c>
      <c r="J125" s="142">
        <f t="shared" si="6"/>
        <v>1.2879727276635736E-3</v>
      </c>
      <c r="K125" s="142">
        <f t="shared" si="7"/>
        <v>0.89204306443698234</v>
      </c>
    </row>
    <row r="126" spans="1:11">
      <c r="A126" s="155" t="s">
        <v>1318</v>
      </c>
      <c r="B126" s="147">
        <v>61074</v>
      </c>
      <c r="C126" s="132" t="s">
        <v>1244</v>
      </c>
      <c r="D126" s="139" t="s">
        <v>1071</v>
      </c>
      <c r="E126" s="135" t="s">
        <v>14</v>
      </c>
      <c r="F126" s="68">
        <v>270</v>
      </c>
      <c r="G126" s="56">
        <v>49.93</v>
      </c>
      <c r="H126" s="55">
        <f t="shared" si="5"/>
        <v>62.028039</v>
      </c>
      <c r="I126" s="56">
        <f t="shared" si="10"/>
        <v>16747.570530000001</v>
      </c>
      <c r="J126" s="142">
        <f t="shared" si="6"/>
        <v>1.2510926893800499E-3</v>
      </c>
      <c r="K126" s="142">
        <f t="shared" si="7"/>
        <v>0.8932941571263624</v>
      </c>
    </row>
    <row r="127" spans="1:11" ht="19.5">
      <c r="A127" s="155" t="s">
        <v>1318</v>
      </c>
      <c r="B127" s="146">
        <v>56503</v>
      </c>
      <c r="C127" s="133" t="s">
        <v>1244</v>
      </c>
      <c r="D127" s="139" t="s">
        <v>549</v>
      </c>
      <c r="E127" s="135" t="s">
        <v>15</v>
      </c>
      <c r="F127" s="49">
        <v>174.5</v>
      </c>
      <c r="G127" s="56">
        <v>77.12</v>
      </c>
      <c r="H127" s="55">
        <f t="shared" si="5"/>
        <v>95.806176000000008</v>
      </c>
      <c r="I127" s="56">
        <f t="shared" si="10"/>
        <v>16718.177712000001</v>
      </c>
      <c r="J127" s="142">
        <f t="shared" si="6"/>
        <v>1.2488969595782732E-3</v>
      </c>
      <c r="K127" s="142">
        <f t="shared" si="7"/>
        <v>0.8945430540859407</v>
      </c>
    </row>
    <row r="128" spans="1:11" ht="29.25">
      <c r="A128" s="155" t="s">
        <v>1318</v>
      </c>
      <c r="B128" s="148" t="s">
        <v>1059</v>
      </c>
      <c r="C128" s="133" t="s">
        <v>1247</v>
      </c>
      <c r="D128" s="139" t="s">
        <v>1061</v>
      </c>
      <c r="E128" s="135" t="s">
        <v>17</v>
      </c>
      <c r="F128" s="68">
        <v>242.55</v>
      </c>
      <c r="G128" s="56">
        <v>55.4</v>
      </c>
      <c r="H128" s="55">
        <f t="shared" si="5"/>
        <v>68.823419999999999</v>
      </c>
      <c r="I128" s="56">
        <f t="shared" si="10"/>
        <v>16693.120521000001</v>
      </c>
      <c r="J128" s="142">
        <f t="shared" si="6"/>
        <v>1.2470251138427771E-3</v>
      </c>
      <c r="K128" s="142">
        <f t="shared" si="7"/>
        <v>0.89579007919978348</v>
      </c>
    </row>
    <row r="129" spans="1:11">
      <c r="A129" s="155" t="s">
        <v>1318</v>
      </c>
      <c r="B129" s="144">
        <v>63923</v>
      </c>
      <c r="C129" s="133" t="s">
        <v>1244</v>
      </c>
      <c r="D129" s="139" t="s">
        <v>897</v>
      </c>
      <c r="E129" s="135" t="s">
        <v>17</v>
      </c>
      <c r="F129" s="68">
        <v>2022.62</v>
      </c>
      <c r="G129" s="56">
        <v>6.59</v>
      </c>
      <c r="H129" s="55">
        <f t="shared" si="5"/>
        <v>8.1867570000000001</v>
      </c>
      <c r="I129" s="56">
        <f t="shared" si="10"/>
        <v>16558.698443339999</v>
      </c>
      <c r="J129" s="142">
        <f t="shared" si="6"/>
        <v>1.2369833899789813E-3</v>
      </c>
      <c r="K129" s="142">
        <f t="shared" si="7"/>
        <v>0.8970270625897625</v>
      </c>
    </row>
    <row r="130" spans="1:11" ht="19.5">
      <c r="A130" s="155" t="s">
        <v>1318</v>
      </c>
      <c r="B130" s="144">
        <v>63437</v>
      </c>
      <c r="C130" s="133" t="s">
        <v>1244</v>
      </c>
      <c r="D130" s="139" t="s">
        <v>877</v>
      </c>
      <c r="E130" s="135" t="s">
        <v>14</v>
      </c>
      <c r="F130" s="68">
        <f>4+26</f>
        <v>30</v>
      </c>
      <c r="G130" s="56">
        <v>439.06</v>
      </c>
      <c r="H130" s="55">
        <f t="shared" si="5"/>
        <v>545.44423800000004</v>
      </c>
      <c r="I130" s="56">
        <f t="shared" si="10"/>
        <v>16363.327140000001</v>
      </c>
      <c r="J130" s="142">
        <f t="shared" si="6"/>
        <v>1.2223885800102469E-3</v>
      </c>
      <c r="K130" s="142">
        <f t="shared" si="7"/>
        <v>0.89824945116977273</v>
      </c>
    </row>
    <row r="131" spans="1:11">
      <c r="A131" s="155" t="s">
        <v>1318</v>
      </c>
      <c r="B131" s="149" t="s">
        <v>264</v>
      </c>
      <c r="C131" s="133" t="s">
        <v>1245</v>
      </c>
      <c r="D131" s="139" t="s">
        <v>265</v>
      </c>
      <c r="E131" s="135" t="s">
        <v>17</v>
      </c>
      <c r="F131" s="49">
        <v>414.17</v>
      </c>
      <c r="G131" s="56">
        <v>31.73</v>
      </c>
      <c r="H131" s="55">
        <f t="shared" si="5"/>
        <v>39.418179000000002</v>
      </c>
      <c r="I131" s="56">
        <f t="shared" si="10"/>
        <v>16325.827196430002</v>
      </c>
      <c r="J131" s="142">
        <f t="shared" si="6"/>
        <v>1.2195872241259084E-3</v>
      </c>
      <c r="K131" s="142">
        <f t="shared" si="7"/>
        <v>0.89946903839389869</v>
      </c>
    </row>
    <row r="132" spans="1:11" ht="19.5">
      <c r="A132" s="155" t="s">
        <v>1318</v>
      </c>
      <c r="B132" s="146" t="s">
        <v>1299</v>
      </c>
      <c r="C132" s="133" t="s">
        <v>1245</v>
      </c>
      <c r="D132" s="139" t="s">
        <v>361</v>
      </c>
      <c r="E132" s="135" t="s">
        <v>15</v>
      </c>
      <c r="F132" s="49">
        <v>9</v>
      </c>
      <c r="G132" s="56">
        <f>1787.68/1.23</f>
        <v>1453.3983739837399</v>
      </c>
      <c r="H132" s="55">
        <f t="shared" si="5"/>
        <v>1805.5568000000001</v>
      </c>
      <c r="I132" s="56">
        <f t="shared" si="10"/>
        <v>16250.011200000001</v>
      </c>
      <c r="J132" s="142">
        <f t="shared" si="6"/>
        <v>1.2139235465971751E-3</v>
      </c>
      <c r="K132" s="142">
        <f t="shared" si="7"/>
        <v>0.90068296194049591</v>
      </c>
    </row>
    <row r="133" spans="1:11" ht="19.5">
      <c r="A133" s="155" t="s">
        <v>1318</v>
      </c>
      <c r="B133" s="146" t="s">
        <v>1314</v>
      </c>
      <c r="C133" s="133" t="s">
        <v>1245</v>
      </c>
      <c r="D133" s="139" t="s">
        <v>388</v>
      </c>
      <c r="E133" s="135" t="s">
        <v>15</v>
      </c>
      <c r="F133" s="49">
        <v>134.6</v>
      </c>
      <c r="G133" s="56">
        <f>118.06/1.23</f>
        <v>95.983739837398375</v>
      </c>
      <c r="H133" s="55">
        <f t="shared" si="5"/>
        <v>119.2406</v>
      </c>
      <c r="I133" s="56">
        <f t="shared" si="10"/>
        <v>16049.784759999999</v>
      </c>
      <c r="J133" s="142">
        <f t="shared" si="6"/>
        <v>1.1989660436652798E-3</v>
      </c>
      <c r="K133" s="142">
        <f t="shared" si="7"/>
        <v>0.90188192798416122</v>
      </c>
    </row>
    <row r="134" spans="1:11">
      <c r="A134" s="155" t="s">
        <v>1318</v>
      </c>
      <c r="B134" s="149" t="s">
        <v>596</v>
      </c>
      <c r="C134" s="133" t="s">
        <v>1245</v>
      </c>
      <c r="D134" s="139" t="s">
        <v>598</v>
      </c>
      <c r="E134" s="135" t="s">
        <v>15</v>
      </c>
      <c r="F134" s="49">
        <v>60</v>
      </c>
      <c r="G134" s="56">
        <f>262.34/1.23</f>
        <v>213.28455284552842</v>
      </c>
      <c r="H134" s="55">
        <f t="shared" ref="H134:H197" si="11">G134*1.2423</f>
        <v>264.96339999999998</v>
      </c>
      <c r="I134" s="56">
        <f t="shared" si="10"/>
        <v>15897.803999999998</v>
      </c>
      <c r="J134" s="142">
        <f t="shared" si="6"/>
        <v>1.1876126346784767E-3</v>
      </c>
      <c r="K134" s="142">
        <f t="shared" si="7"/>
        <v>0.90306954061883971</v>
      </c>
    </row>
    <row r="135" spans="1:11" ht="19.5">
      <c r="A135" s="155" t="s">
        <v>1318</v>
      </c>
      <c r="B135" s="146" t="s">
        <v>1285</v>
      </c>
      <c r="C135" s="133" t="s">
        <v>1245</v>
      </c>
      <c r="D135" s="139" t="s">
        <v>123</v>
      </c>
      <c r="E135" s="135" t="s">
        <v>14</v>
      </c>
      <c r="F135" s="49">
        <v>14</v>
      </c>
      <c r="G135" s="56">
        <f>1093.72/1.23</f>
        <v>889.20325203252037</v>
      </c>
      <c r="H135" s="55">
        <f t="shared" si="11"/>
        <v>1104.6572000000001</v>
      </c>
      <c r="I135" s="56">
        <f t="shared" si="10"/>
        <v>15465.200800000002</v>
      </c>
      <c r="J135" s="142">
        <f t="shared" ref="J135:J198" si="12">I135/$K$431</f>
        <v>1.1552959055174971E-3</v>
      </c>
      <c r="K135" s="142">
        <f t="shared" si="7"/>
        <v>0.90422483652435726</v>
      </c>
    </row>
    <row r="136" spans="1:11">
      <c r="A136" s="155" t="s">
        <v>1318</v>
      </c>
      <c r="B136" s="146" t="s">
        <v>1280</v>
      </c>
      <c r="C136" s="133" t="s">
        <v>1245</v>
      </c>
      <c r="D136" s="139" t="s">
        <v>103</v>
      </c>
      <c r="E136" s="135" t="s">
        <v>17</v>
      </c>
      <c r="F136" s="49">
        <v>224.49</v>
      </c>
      <c r="G136" s="56">
        <f>66.52/1.23</f>
        <v>54.081300813008127</v>
      </c>
      <c r="H136" s="55">
        <f t="shared" si="11"/>
        <v>67.185199999999995</v>
      </c>
      <c r="I136" s="56">
        <f t="shared" si="10"/>
        <v>15082.405547999999</v>
      </c>
      <c r="J136" s="142">
        <f t="shared" si="12"/>
        <v>1.1266999763080204E-3</v>
      </c>
      <c r="K136" s="142">
        <f t="shared" ref="K136:K199" si="13">J136+K135</f>
        <v>0.90535153650066524</v>
      </c>
    </row>
    <row r="137" spans="1:11">
      <c r="A137" s="155" t="s">
        <v>1318</v>
      </c>
      <c r="B137" s="146">
        <v>49689</v>
      </c>
      <c r="C137" s="133" t="s">
        <v>1244</v>
      </c>
      <c r="D137" s="139" t="s">
        <v>300</v>
      </c>
      <c r="E137" s="135" t="s">
        <v>17</v>
      </c>
      <c r="F137" s="49">
        <v>87.21</v>
      </c>
      <c r="G137" s="56">
        <v>138.47</v>
      </c>
      <c r="H137" s="55">
        <f t="shared" si="11"/>
        <v>172.02128099999999</v>
      </c>
      <c r="I137" s="56">
        <f t="shared" si="10"/>
        <v>15001.975916009998</v>
      </c>
      <c r="J137" s="142">
        <f t="shared" si="12"/>
        <v>1.1206916466573425E-3</v>
      </c>
      <c r="K137" s="142">
        <f t="shared" si="13"/>
        <v>0.90647222814732253</v>
      </c>
    </row>
    <row r="138" spans="1:11">
      <c r="A138" s="155" t="s">
        <v>1318</v>
      </c>
      <c r="B138" s="149" t="s">
        <v>283</v>
      </c>
      <c r="C138" s="133" t="s">
        <v>1244</v>
      </c>
      <c r="D138" s="139" t="s">
        <v>284</v>
      </c>
      <c r="E138" s="135" t="s">
        <v>15</v>
      </c>
      <c r="F138" s="49">
        <v>32</v>
      </c>
      <c r="G138" s="56">
        <v>374.3</v>
      </c>
      <c r="H138" s="55">
        <f t="shared" si="11"/>
        <v>464.99288999999999</v>
      </c>
      <c r="I138" s="56">
        <f t="shared" si="10"/>
        <v>14879.77248</v>
      </c>
      <c r="J138" s="142">
        <f t="shared" si="12"/>
        <v>1.1115626911986768E-3</v>
      </c>
      <c r="K138" s="142">
        <f t="shared" si="13"/>
        <v>0.90758379083852125</v>
      </c>
    </row>
    <row r="139" spans="1:11">
      <c r="A139" s="155" t="s">
        <v>1318</v>
      </c>
      <c r="B139" s="149" t="s">
        <v>593</v>
      </c>
      <c r="C139" s="133" t="s">
        <v>1245</v>
      </c>
      <c r="D139" s="139" t="s">
        <v>595</v>
      </c>
      <c r="E139" s="135" t="s">
        <v>15</v>
      </c>
      <c r="F139" s="49">
        <v>80</v>
      </c>
      <c r="G139" s="56">
        <f>182.29/1.23</f>
        <v>148.20325203252031</v>
      </c>
      <c r="H139" s="55">
        <f t="shared" si="11"/>
        <v>184.11289999999997</v>
      </c>
      <c r="I139" s="56">
        <f t="shared" si="10"/>
        <v>14729.031999999997</v>
      </c>
      <c r="J139" s="142">
        <f t="shared" si="12"/>
        <v>1.1003019347693298E-3</v>
      </c>
      <c r="K139" s="142">
        <f t="shared" si="13"/>
        <v>0.90868409277329054</v>
      </c>
    </row>
    <row r="140" spans="1:11" ht="19.5">
      <c r="A140" s="155" t="s">
        <v>1318</v>
      </c>
      <c r="B140" s="149" t="s">
        <v>620</v>
      </c>
      <c r="C140" s="133" t="s">
        <v>1245</v>
      </c>
      <c r="D140" s="139" t="s">
        <v>622</v>
      </c>
      <c r="E140" s="135" t="s">
        <v>15</v>
      </c>
      <c r="F140" s="49">
        <v>517.35</v>
      </c>
      <c r="G140" s="56">
        <f>27.98/1.23</f>
        <v>22.747967479674799</v>
      </c>
      <c r="H140" s="55">
        <f t="shared" si="11"/>
        <v>28.259800000000002</v>
      </c>
      <c r="I140" s="56">
        <f t="shared" si="10"/>
        <v>14620.207530000001</v>
      </c>
      <c r="J140" s="142">
        <f t="shared" si="12"/>
        <v>1.0921724273521931E-3</v>
      </c>
      <c r="K140" s="142">
        <f t="shared" si="13"/>
        <v>0.9097762652006427</v>
      </c>
    </row>
    <row r="141" spans="1:11" ht="19.5">
      <c r="A141" s="155" t="s">
        <v>1318</v>
      </c>
      <c r="B141" s="148" t="s">
        <v>1133</v>
      </c>
      <c r="C141" s="132" t="s">
        <v>1246</v>
      </c>
      <c r="D141" s="139" t="s">
        <v>1135</v>
      </c>
      <c r="E141" s="135" t="s">
        <v>14</v>
      </c>
      <c r="F141" s="68">
        <v>20</v>
      </c>
      <c r="G141" s="56">
        <v>584.54999999999995</v>
      </c>
      <c r="H141" s="55">
        <f t="shared" si="11"/>
        <v>726.18646499999988</v>
      </c>
      <c r="I141" s="56">
        <f t="shared" si="10"/>
        <v>14523.729299999997</v>
      </c>
      <c r="J141" s="142">
        <f t="shared" si="12"/>
        <v>1.0849652203115589E-3</v>
      </c>
      <c r="K141" s="142">
        <f t="shared" si="13"/>
        <v>0.91086123042095424</v>
      </c>
    </row>
    <row r="142" spans="1:11" ht="19.5">
      <c r="A142" s="155" t="s">
        <v>1318</v>
      </c>
      <c r="B142" s="148" t="s">
        <v>1136</v>
      </c>
      <c r="C142" s="132" t="s">
        <v>1246</v>
      </c>
      <c r="D142" s="139" t="s">
        <v>1138</v>
      </c>
      <c r="E142" s="135" t="s">
        <v>14</v>
      </c>
      <c r="F142" s="68">
        <v>10</v>
      </c>
      <c r="G142" s="56">
        <v>1158.17</v>
      </c>
      <c r="H142" s="55">
        <f t="shared" si="11"/>
        <v>1438.7945910000001</v>
      </c>
      <c r="I142" s="56">
        <f t="shared" si="10"/>
        <v>14387.94591</v>
      </c>
      <c r="J142" s="142">
        <f t="shared" si="12"/>
        <v>1.0748218024191588E-3</v>
      </c>
      <c r="K142" s="142">
        <f t="shared" si="13"/>
        <v>0.91193605222337337</v>
      </c>
    </row>
    <row r="143" spans="1:11" ht="19.5">
      <c r="A143" s="155" t="s">
        <v>1318</v>
      </c>
      <c r="B143" s="149" t="s">
        <v>438</v>
      </c>
      <c r="C143" s="133" t="s">
        <v>1245</v>
      </c>
      <c r="D143" s="139" t="s">
        <v>440</v>
      </c>
      <c r="E143" s="135" t="s">
        <v>15</v>
      </c>
      <c r="F143" s="49">
        <v>149.30000000000001</v>
      </c>
      <c r="G143" s="56">
        <f>92.52/1.23</f>
        <v>75.219512195121951</v>
      </c>
      <c r="H143" s="55">
        <f t="shared" si="11"/>
        <v>93.4452</v>
      </c>
      <c r="I143" s="56">
        <f t="shared" si="10"/>
        <v>13951.36836</v>
      </c>
      <c r="J143" s="142">
        <f t="shared" si="12"/>
        <v>1.0422081776445061E-3</v>
      </c>
      <c r="K143" s="142">
        <f t="shared" si="13"/>
        <v>0.91297826040101793</v>
      </c>
    </row>
    <row r="144" spans="1:11" ht="29.25">
      <c r="A144" s="155" t="s">
        <v>1318</v>
      </c>
      <c r="B144" s="148" t="s">
        <v>947</v>
      </c>
      <c r="C144" s="133" t="s">
        <v>1246</v>
      </c>
      <c r="D144" s="139" t="s">
        <v>949</v>
      </c>
      <c r="E144" s="135" t="s">
        <v>15</v>
      </c>
      <c r="F144" s="68">
        <v>775.69</v>
      </c>
      <c r="G144" s="56">
        <v>14.36</v>
      </c>
      <c r="H144" s="55">
        <f t="shared" si="11"/>
        <v>17.839427999999998</v>
      </c>
      <c r="I144" s="56">
        <f t="shared" si="10"/>
        <v>13837.865905319999</v>
      </c>
      <c r="J144" s="142">
        <f t="shared" si="12"/>
        <v>1.0337292110372319E-3</v>
      </c>
      <c r="K144" s="142">
        <f t="shared" si="13"/>
        <v>0.91401198961205521</v>
      </c>
    </row>
    <row r="145" spans="1:11" ht="19.5">
      <c r="A145" s="155" t="s">
        <v>1318</v>
      </c>
      <c r="B145" s="147">
        <v>37698</v>
      </c>
      <c r="C145" s="132" t="s">
        <v>1244</v>
      </c>
      <c r="D145" s="139" t="s">
        <v>1065</v>
      </c>
      <c r="E145" s="135" t="s">
        <v>17</v>
      </c>
      <c r="F145" s="68">
        <v>503.49</v>
      </c>
      <c r="G145" s="56">
        <v>21.82</v>
      </c>
      <c r="H145" s="55">
        <f t="shared" si="11"/>
        <v>27.106985999999999</v>
      </c>
      <c r="I145" s="56">
        <f t="shared" si="10"/>
        <v>13648.09638114</v>
      </c>
      <c r="J145" s="142">
        <f t="shared" si="12"/>
        <v>1.0195528704185471E-3</v>
      </c>
      <c r="K145" s="142">
        <f t="shared" si="13"/>
        <v>0.91503154248247376</v>
      </c>
    </row>
    <row r="146" spans="1:11">
      <c r="A146" s="155" t="s">
        <v>1318</v>
      </c>
      <c r="B146" s="143" t="s">
        <v>810</v>
      </c>
      <c r="C146" s="133" t="s">
        <v>1245</v>
      </c>
      <c r="D146" s="139" t="s">
        <v>812</v>
      </c>
      <c r="E146" s="135" t="s">
        <v>14</v>
      </c>
      <c r="F146" s="49">
        <v>8</v>
      </c>
      <c r="G146" s="56">
        <f>1676.32/1.23</f>
        <v>1362.8617886178861</v>
      </c>
      <c r="H146" s="55">
        <f t="shared" si="11"/>
        <v>1693.0831999999998</v>
      </c>
      <c r="I146" s="56">
        <f t="shared" si="10"/>
        <v>13544.665599999998</v>
      </c>
      <c r="J146" s="142">
        <f t="shared" si="12"/>
        <v>1.0118262873950973E-3</v>
      </c>
      <c r="K146" s="142">
        <f t="shared" si="13"/>
        <v>0.9160433687698688</v>
      </c>
    </row>
    <row r="147" spans="1:11" ht="19.5">
      <c r="A147" s="155" t="s">
        <v>1318</v>
      </c>
      <c r="B147" s="143" t="s">
        <v>798</v>
      </c>
      <c r="C147" s="133" t="s">
        <v>1245</v>
      </c>
      <c r="D147" s="139" t="s">
        <v>800</v>
      </c>
      <c r="E147" s="135" t="s">
        <v>15</v>
      </c>
      <c r="F147" s="49">
        <v>79.650000000000006</v>
      </c>
      <c r="G147" s="56">
        <f>165.18/1.23</f>
        <v>134.29268292682929</v>
      </c>
      <c r="H147" s="55">
        <f t="shared" si="11"/>
        <v>166.83180000000002</v>
      </c>
      <c r="I147" s="56">
        <f t="shared" si="10"/>
        <v>13288.152870000002</v>
      </c>
      <c r="J147" s="142">
        <f t="shared" si="12"/>
        <v>9.9266403334391734E-4</v>
      </c>
      <c r="K147" s="142">
        <f t="shared" si="13"/>
        <v>0.91703603280321278</v>
      </c>
    </row>
    <row r="148" spans="1:11">
      <c r="A148" s="155" t="s">
        <v>1318</v>
      </c>
      <c r="B148" s="148" t="s">
        <v>977</v>
      </c>
      <c r="C148" s="133" t="s">
        <v>1245</v>
      </c>
      <c r="D148" s="139" t="s">
        <v>979</v>
      </c>
      <c r="E148" s="135" t="s">
        <v>972</v>
      </c>
      <c r="F148" s="68">
        <v>513.20000000000005</v>
      </c>
      <c r="G148" s="56">
        <f>25.37/1.23</f>
        <v>20.626016260162604</v>
      </c>
      <c r="H148" s="55">
        <f t="shared" si="11"/>
        <v>25.623700000000003</v>
      </c>
      <c r="I148" s="56">
        <f t="shared" si="10"/>
        <v>13150.082840000003</v>
      </c>
      <c r="J148" s="142">
        <f t="shared" si="12"/>
        <v>9.8234979672995261E-4</v>
      </c>
      <c r="K148" s="142">
        <f t="shared" si="13"/>
        <v>0.91801838259994273</v>
      </c>
    </row>
    <row r="149" spans="1:11" ht="19.5">
      <c r="A149" s="155" t="s">
        <v>1318</v>
      </c>
      <c r="B149" s="146">
        <v>63479</v>
      </c>
      <c r="C149" s="133" t="s">
        <v>1244</v>
      </c>
      <c r="D149" s="139" t="s">
        <v>173</v>
      </c>
      <c r="E149" s="135" t="s">
        <v>14</v>
      </c>
      <c r="F149" s="49">
        <v>8</v>
      </c>
      <c r="G149" s="56">
        <v>1313.09</v>
      </c>
      <c r="H149" s="55">
        <f t="shared" si="11"/>
        <v>1631.2517069999999</v>
      </c>
      <c r="I149" s="56">
        <f t="shared" si="10"/>
        <v>13050.013655999999</v>
      </c>
      <c r="J149" s="142">
        <f t="shared" si="12"/>
        <v>9.7487433488249438E-4</v>
      </c>
      <c r="K149" s="142">
        <f t="shared" si="13"/>
        <v>0.91899325693482525</v>
      </c>
    </row>
    <row r="150" spans="1:11">
      <c r="A150" s="155" t="s">
        <v>1318</v>
      </c>
      <c r="B150" s="148" t="s">
        <v>1023</v>
      </c>
      <c r="C150" s="133" t="s">
        <v>1245</v>
      </c>
      <c r="D150" s="139" t="s">
        <v>1024</v>
      </c>
      <c r="E150" s="135" t="s">
        <v>15</v>
      </c>
      <c r="F150" s="68">
        <v>14.4</v>
      </c>
      <c r="G150" s="56">
        <f>722.16</f>
        <v>722.16</v>
      </c>
      <c r="H150" s="55">
        <f t="shared" si="11"/>
        <v>897.13936799999988</v>
      </c>
      <c r="I150" s="56">
        <f t="shared" ref="I150:I181" si="14">F150*H150</f>
        <v>12918.806899199999</v>
      </c>
      <c r="J150" s="142">
        <f t="shared" si="12"/>
        <v>9.6507280492710769E-4</v>
      </c>
      <c r="K150" s="142">
        <f t="shared" si="13"/>
        <v>0.91995832973975233</v>
      </c>
    </row>
    <row r="151" spans="1:11">
      <c r="A151" s="155" t="s">
        <v>1318</v>
      </c>
      <c r="B151" s="146" t="s">
        <v>1260</v>
      </c>
      <c r="C151" s="133" t="s">
        <v>1245</v>
      </c>
      <c r="D151" s="139" t="s">
        <v>47</v>
      </c>
      <c r="E151" s="135" t="s">
        <v>12</v>
      </c>
      <c r="F151" s="49">
        <v>203.96</v>
      </c>
      <c r="G151" s="56">
        <f>61.85/1.23</f>
        <v>50.284552845528459</v>
      </c>
      <c r="H151" s="55">
        <f t="shared" si="11"/>
        <v>62.468500000000006</v>
      </c>
      <c r="I151" s="56">
        <f t="shared" si="14"/>
        <v>12741.075260000001</v>
      </c>
      <c r="J151" s="142">
        <f t="shared" si="12"/>
        <v>9.5179572965960321E-4</v>
      </c>
      <c r="K151" s="142">
        <f t="shared" si="13"/>
        <v>0.92091012546941198</v>
      </c>
    </row>
    <row r="152" spans="1:11">
      <c r="A152" s="155" t="s">
        <v>1318</v>
      </c>
      <c r="B152" s="146" t="s">
        <v>1296</v>
      </c>
      <c r="C152" s="133" t="s">
        <v>1245</v>
      </c>
      <c r="D152" s="139" t="s">
        <v>160</v>
      </c>
      <c r="E152" s="135" t="s">
        <v>17</v>
      </c>
      <c r="F152" s="49">
        <f>6.11+6.96</f>
        <v>13.07</v>
      </c>
      <c r="G152" s="56">
        <f>957.36/1.23</f>
        <v>778.34146341463418</v>
      </c>
      <c r="H152" s="55">
        <f t="shared" si="11"/>
        <v>966.93359999999996</v>
      </c>
      <c r="I152" s="56">
        <f t="shared" si="14"/>
        <v>12637.822151999999</v>
      </c>
      <c r="J152" s="142">
        <f t="shared" si="12"/>
        <v>9.4408241934135901E-4</v>
      </c>
      <c r="K152" s="142">
        <f t="shared" si="13"/>
        <v>0.92185420788875339</v>
      </c>
    </row>
    <row r="153" spans="1:11" ht="39">
      <c r="A153" s="155" t="s">
        <v>1318</v>
      </c>
      <c r="B153" s="135" t="s">
        <v>878</v>
      </c>
      <c r="C153" s="133" t="s">
        <v>1247</v>
      </c>
      <c r="D153" s="139" t="s">
        <v>880</v>
      </c>
      <c r="E153" s="135" t="s">
        <v>12</v>
      </c>
      <c r="F153" s="68">
        <v>23.1</v>
      </c>
      <c r="G153" s="56">
        <v>437.19</v>
      </c>
      <c r="H153" s="55">
        <f t="shared" si="11"/>
        <v>543.12113699999998</v>
      </c>
      <c r="I153" s="56">
        <f t="shared" si="14"/>
        <v>12546.0982647</v>
      </c>
      <c r="J153" s="142">
        <f t="shared" si="12"/>
        <v>9.3723037565914338E-4</v>
      </c>
      <c r="K153" s="142">
        <f t="shared" si="13"/>
        <v>0.92279143826441257</v>
      </c>
    </row>
    <row r="154" spans="1:11" ht="58.5">
      <c r="A154" s="155" t="s">
        <v>1318</v>
      </c>
      <c r="B154" s="135" t="s">
        <v>839</v>
      </c>
      <c r="C154" s="133" t="s">
        <v>1247</v>
      </c>
      <c r="D154" s="139" t="s">
        <v>841</v>
      </c>
      <c r="E154" s="135" t="s">
        <v>17</v>
      </c>
      <c r="F154" s="68">
        <v>328.65</v>
      </c>
      <c r="G154" s="56">
        <v>30.57</v>
      </c>
      <c r="H154" s="55">
        <f t="shared" si="11"/>
        <v>37.977111000000001</v>
      </c>
      <c r="I154" s="56">
        <f t="shared" si="14"/>
        <v>12481.17753015</v>
      </c>
      <c r="J154" s="142">
        <f t="shared" si="12"/>
        <v>9.3238060618128422E-4</v>
      </c>
      <c r="K154" s="142">
        <f t="shared" si="13"/>
        <v>0.92372381887059385</v>
      </c>
    </row>
    <row r="155" spans="1:11" ht="29.25">
      <c r="A155" s="155" t="s">
        <v>1318</v>
      </c>
      <c r="B155" s="135" t="s">
        <v>868</v>
      </c>
      <c r="C155" s="133" t="s">
        <v>1247</v>
      </c>
      <c r="D155" s="139" t="s">
        <v>870</v>
      </c>
      <c r="E155" s="135" t="s">
        <v>69</v>
      </c>
      <c r="F155" s="68">
        <v>531.24</v>
      </c>
      <c r="G155" s="56">
        <v>18.87</v>
      </c>
      <c r="H155" s="55">
        <f t="shared" si="11"/>
        <v>23.442201000000001</v>
      </c>
      <c r="I155" s="56">
        <f t="shared" si="14"/>
        <v>12453.43485924</v>
      </c>
      <c r="J155" s="142">
        <f t="shared" si="12"/>
        <v>9.3030814721195467E-4</v>
      </c>
      <c r="K155" s="142">
        <f t="shared" si="13"/>
        <v>0.9246541270178058</v>
      </c>
    </row>
    <row r="156" spans="1:11" ht="19.5">
      <c r="A156" s="155" t="s">
        <v>1318</v>
      </c>
      <c r="B156" s="135" t="s">
        <v>836</v>
      </c>
      <c r="C156" s="133" t="s">
        <v>1247</v>
      </c>
      <c r="D156" s="139" t="s">
        <v>838</v>
      </c>
      <c r="E156" s="135" t="s">
        <v>17</v>
      </c>
      <c r="F156" s="68">
        <v>5111.1000000000004</v>
      </c>
      <c r="G156" s="56">
        <v>1.96</v>
      </c>
      <c r="H156" s="55">
        <f t="shared" si="11"/>
        <v>2.4349080000000001</v>
      </c>
      <c r="I156" s="56">
        <f t="shared" si="14"/>
        <v>12445.058278800001</v>
      </c>
      <c r="J156" s="142">
        <f t="shared" si="12"/>
        <v>9.296823920594855E-4</v>
      </c>
      <c r="K156" s="142">
        <f t="shared" si="13"/>
        <v>0.92558380940986529</v>
      </c>
    </row>
    <row r="157" spans="1:11" ht="19.5">
      <c r="A157" s="155" t="s">
        <v>1318</v>
      </c>
      <c r="B157" s="146">
        <v>46640</v>
      </c>
      <c r="C157" s="133" t="s">
        <v>1244</v>
      </c>
      <c r="D157" s="139" t="s">
        <v>543</v>
      </c>
      <c r="E157" s="135" t="s">
        <v>14</v>
      </c>
      <c r="F157" s="49">
        <v>36</v>
      </c>
      <c r="G157" s="56">
        <v>274.52</v>
      </c>
      <c r="H157" s="55">
        <f t="shared" si="11"/>
        <v>341.03619599999996</v>
      </c>
      <c r="I157" s="56">
        <f t="shared" si="14"/>
        <v>12277.303055999999</v>
      </c>
      <c r="J157" s="142">
        <f t="shared" si="12"/>
        <v>9.171505843877728E-4</v>
      </c>
      <c r="K157" s="142">
        <f t="shared" si="13"/>
        <v>0.92650095999425308</v>
      </c>
    </row>
    <row r="158" spans="1:11" ht="19.5">
      <c r="A158" s="155" t="s">
        <v>1318</v>
      </c>
      <c r="B158" s="146">
        <v>40120</v>
      </c>
      <c r="C158" s="133" t="s">
        <v>1244</v>
      </c>
      <c r="D158" s="139" t="s">
        <v>911</v>
      </c>
      <c r="E158" s="135" t="s">
        <v>17</v>
      </c>
      <c r="F158" s="68">
        <v>288.2</v>
      </c>
      <c r="G158" s="56">
        <v>34.200000000000003</v>
      </c>
      <c r="H158" s="55">
        <f t="shared" si="11"/>
        <v>42.486660000000001</v>
      </c>
      <c r="I158" s="56">
        <f t="shared" si="14"/>
        <v>12244.655412</v>
      </c>
      <c r="J158" s="142">
        <f t="shared" si="12"/>
        <v>9.1471170952764217E-4</v>
      </c>
      <c r="K158" s="142">
        <f t="shared" si="13"/>
        <v>0.9274156717037807</v>
      </c>
    </row>
    <row r="159" spans="1:11" ht="19.5">
      <c r="A159" s="155" t="s">
        <v>1318</v>
      </c>
      <c r="B159" s="149" t="s">
        <v>276</v>
      </c>
      <c r="C159" s="133" t="s">
        <v>1245</v>
      </c>
      <c r="D159" s="139" t="s">
        <v>277</v>
      </c>
      <c r="E159" s="135" t="s">
        <v>15</v>
      </c>
      <c r="F159" s="49">
        <v>67.14</v>
      </c>
      <c r="G159" s="56">
        <f>178.04/1.23</f>
        <v>144.7479674796748</v>
      </c>
      <c r="H159" s="55">
        <f t="shared" si="11"/>
        <v>179.82040000000001</v>
      </c>
      <c r="I159" s="56">
        <f t="shared" si="14"/>
        <v>12073.141656</v>
      </c>
      <c r="J159" s="142">
        <f t="shared" si="12"/>
        <v>9.0189912839085367E-4</v>
      </c>
      <c r="K159" s="142">
        <f t="shared" si="13"/>
        <v>0.92831757083217159</v>
      </c>
    </row>
    <row r="160" spans="1:11">
      <c r="A160" s="155" t="s">
        <v>1318</v>
      </c>
      <c r="B160" s="149" t="s">
        <v>202</v>
      </c>
      <c r="C160" s="133" t="s">
        <v>1245</v>
      </c>
      <c r="D160" s="139" t="s">
        <v>204</v>
      </c>
      <c r="E160" s="135" t="s">
        <v>15</v>
      </c>
      <c r="F160" s="49">
        <v>126.6</v>
      </c>
      <c r="G160" s="56">
        <f>92.68/1.23</f>
        <v>75.349593495934968</v>
      </c>
      <c r="H160" s="55">
        <f t="shared" si="11"/>
        <v>93.606800000000007</v>
      </c>
      <c r="I160" s="56">
        <f t="shared" si="14"/>
        <v>11850.62088</v>
      </c>
      <c r="J160" s="142">
        <f t="shared" si="12"/>
        <v>8.8527617310369213E-4</v>
      </c>
      <c r="K160" s="142">
        <f t="shared" si="13"/>
        <v>0.92920284700527533</v>
      </c>
    </row>
    <row r="161" spans="1:11" ht="19.5">
      <c r="A161" s="155" t="s">
        <v>1318</v>
      </c>
      <c r="B161" s="148">
        <v>49691</v>
      </c>
      <c r="C161" s="133" t="s">
        <v>1244</v>
      </c>
      <c r="D161" s="139" t="s">
        <v>806</v>
      </c>
      <c r="E161" s="135" t="s">
        <v>14</v>
      </c>
      <c r="F161" s="68">
        <v>2</v>
      </c>
      <c r="G161" s="56">
        <v>4716.49</v>
      </c>
      <c r="H161" s="55">
        <f t="shared" si="11"/>
        <v>5859.2955269999993</v>
      </c>
      <c r="I161" s="56">
        <f t="shared" si="14"/>
        <v>11718.591053999999</v>
      </c>
      <c r="J161" s="142">
        <f t="shared" si="12"/>
        <v>8.7541315746253792E-4</v>
      </c>
      <c r="K161" s="142">
        <f t="shared" si="13"/>
        <v>0.93007826016273787</v>
      </c>
    </row>
    <row r="162" spans="1:11" ht="19.5">
      <c r="A162" s="155" t="s">
        <v>1318</v>
      </c>
      <c r="B162" s="149" t="s">
        <v>199</v>
      </c>
      <c r="C162" s="133" t="s">
        <v>1245</v>
      </c>
      <c r="D162" s="139" t="s">
        <v>201</v>
      </c>
      <c r="E162" s="135" t="s">
        <v>15</v>
      </c>
      <c r="F162" s="49">
        <v>69.150000000000006</v>
      </c>
      <c r="G162" s="56">
        <f>167.43/1.23</f>
        <v>136.1219512195122</v>
      </c>
      <c r="H162" s="55">
        <f t="shared" si="11"/>
        <v>169.10429999999999</v>
      </c>
      <c r="I162" s="56">
        <f t="shared" si="14"/>
        <v>11693.562345</v>
      </c>
      <c r="J162" s="142">
        <f t="shared" si="12"/>
        <v>8.7354343941606501E-4</v>
      </c>
      <c r="K162" s="142">
        <f t="shared" si="13"/>
        <v>0.9309518036021539</v>
      </c>
    </row>
    <row r="163" spans="1:11" ht="19.5">
      <c r="A163" s="155" t="s">
        <v>1318</v>
      </c>
      <c r="B163" s="146">
        <v>45182</v>
      </c>
      <c r="C163" s="133" t="s">
        <v>1244</v>
      </c>
      <c r="D163" s="139" t="s">
        <v>553</v>
      </c>
      <c r="E163" s="135" t="s">
        <v>15</v>
      </c>
      <c r="F163" s="49">
        <v>75.2</v>
      </c>
      <c r="G163" s="56">
        <v>123.48</v>
      </c>
      <c r="H163" s="55">
        <f t="shared" si="11"/>
        <v>153.399204</v>
      </c>
      <c r="I163" s="56">
        <f t="shared" si="14"/>
        <v>11535.6201408</v>
      </c>
      <c r="J163" s="142">
        <f t="shared" si="12"/>
        <v>8.6174469304474931E-4</v>
      </c>
      <c r="K163" s="142">
        <f t="shared" si="13"/>
        <v>0.93181354829519869</v>
      </c>
    </row>
    <row r="164" spans="1:11" ht="19.5">
      <c r="A164" s="155" t="s">
        <v>1318</v>
      </c>
      <c r="B164" s="146">
        <v>52352</v>
      </c>
      <c r="C164" s="133" t="s">
        <v>1244</v>
      </c>
      <c r="D164" s="139" t="s">
        <v>36</v>
      </c>
      <c r="E164" s="135" t="s">
        <v>17</v>
      </c>
      <c r="F164" s="49">
        <v>723.3</v>
      </c>
      <c r="G164" s="56">
        <v>12.62</v>
      </c>
      <c r="H164" s="55">
        <f t="shared" si="11"/>
        <v>15.677825999999998</v>
      </c>
      <c r="I164" s="56">
        <f t="shared" si="14"/>
        <v>11339.771545799998</v>
      </c>
      <c r="J164" s="142">
        <f t="shared" si="12"/>
        <v>8.4711422798768672E-4</v>
      </c>
      <c r="K164" s="142">
        <f t="shared" si="13"/>
        <v>0.93266066252318636</v>
      </c>
    </row>
    <row r="165" spans="1:11" ht="19.5">
      <c r="A165" s="155" t="s">
        <v>1318</v>
      </c>
      <c r="B165" s="144">
        <v>36895</v>
      </c>
      <c r="C165" s="133" t="s">
        <v>1244</v>
      </c>
      <c r="D165" s="139" t="s">
        <v>951</v>
      </c>
      <c r="E165" s="135" t="s">
        <v>12</v>
      </c>
      <c r="F165" s="68">
        <f>76.93+89.5</f>
        <v>166.43</v>
      </c>
      <c r="G165" s="56">
        <v>54.68</v>
      </c>
      <c r="H165" s="55">
        <f t="shared" si="11"/>
        <v>67.928963999999993</v>
      </c>
      <c r="I165" s="56">
        <f t="shared" si="14"/>
        <v>11305.417478519999</v>
      </c>
      <c r="J165" s="142">
        <f t="shared" si="12"/>
        <v>8.4454787829848935E-4</v>
      </c>
      <c r="K165" s="142">
        <f t="shared" si="13"/>
        <v>0.93350521040148482</v>
      </c>
    </row>
    <row r="166" spans="1:11" ht="19.5">
      <c r="A166" s="155" t="s">
        <v>1318</v>
      </c>
      <c r="B166" s="146">
        <v>46577</v>
      </c>
      <c r="C166" s="133" t="s">
        <v>1244</v>
      </c>
      <c r="D166" s="139" t="s">
        <v>771</v>
      </c>
      <c r="E166" s="135" t="s">
        <v>17</v>
      </c>
      <c r="F166" s="49">
        <v>30.2</v>
      </c>
      <c r="G166" s="56">
        <v>300.66000000000003</v>
      </c>
      <c r="H166" s="55">
        <f t="shared" si="11"/>
        <v>373.50991800000003</v>
      </c>
      <c r="I166" s="56">
        <f t="shared" si="14"/>
        <v>11279.999523600001</v>
      </c>
      <c r="J166" s="142">
        <f t="shared" si="12"/>
        <v>8.4264908243896831E-4</v>
      </c>
      <c r="K166" s="142">
        <f t="shared" si="13"/>
        <v>0.93434785948392374</v>
      </c>
    </row>
    <row r="167" spans="1:11" ht="19.5">
      <c r="A167" s="155" t="s">
        <v>1318</v>
      </c>
      <c r="B167" s="149" t="s">
        <v>413</v>
      </c>
      <c r="C167" s="133" t="s">
        <v>1245</v>
      </c>
      <c r="D167" s="139" t="s">
        <v>415</v>
      </c>
      <c r="E167" s="135" t="s">
        <v>14</v>
      </c>
      <c r="F167" s="49">
        <v>19</v>
      </c>
      <c r="G167" s="56">
        <f>586.52/1.23</f>
        <v>476.84552845528452</v>
      </c>
      <c r="H167" s="55">
        <f t="shared" si="11"/>
        <v>592.38519999999994</v>
      </c>
      <c r="I167" s="56">
        <f t="shared" si="14"/>
        <v>11255.318799999999</v>
      </c>
      <c r="J167" s="142">
        <f t="shared" si="12"/>
        <v>8.4080535992355865E-4</v>
      </c>
      <c r="K167" s="142">
        <f t="shared" si="13"/>
        <v>0.93518866484384733</v>
      </c>
    </row>
    <row r="168" spans="1:11" ht="19.5">
      <c r="A168" s="155" t="s">
        <v>1318</v>
      </c>
      <c r="B168" s="146">
        <v>42655</v>
      </c>
      <c r="C168" s="133" t="s">
        <v>1244</v>
      </c>
      <c r="D168" s="139" t="s">
        <v>328</v>
      </c>
      <c r="E168" s="135" t="s">
        <v>15</v>
      </c>
      <c r="F168" s="49">
        <v>246.6</v>
      </c>
      <c r="G168" s="56">
        <v>36.17</v>
      </c>
      <c r="H168" s="55">
        <f t="shared" si="11"/>
        <v>44.933990999999999</v>
      </c>
      <c r="I168" s="56">
        <f t="shared" si="14"/>
        <v>11080.7221806</v>
      </c>
      <c r="J168" s="142">
        <f t="shared" si="12"/>
        <v>8.2776247983951752E-4</v>
      </c>
      <c r="K168" s="142">
        <f t="shared" si="13"/>
        <v>0.93601642732368684</v>
      </c>
    </row>
    <row r="169" spans="1:11" ht="19.5">
      <c r="A169" s="155" t="s">
        <v>1318</v>
      </c>
      <c r="B169" s="149" t="s">
        <v>310</v>
      </c>
      <c r="C169" s="133" t="s">
        <v>1245</v>
      </c>
      <c r="D169" s="139" t="s">
        <v>312</v>
      </c>
      <c r="E169" s="135" t="s">
        <v>17</v>
      </c>
      <c r="F169" s="49">
        <v>180.05</v>
      </c>
      <c r="G169" s="56">
        <f>60.24/1.23</f>
        <v>48.975609756097562</v>
      </c>
      <c r="H169" s="55">
        <f t="shared" si="11"/>
        <v>60.842399999999998</v>
      </c>
      <c r="I169" s="56">
        <f t="shared" si="14"/>
        <v>10954.67412</v>
      </c>
      <c r="J169" s="142">
        <f t="shared" si="12"/>
        <v>8.1834631963617881E-4</v>
      </c>
      <c r="K169" s="142">
        <f t="shared" si="13"/>
        <v>0.93683477364332302</v>
      </c>
    </row>
    <row r="170" spans="1:11">
      <c r="A170" s="155" t="s">
        <v>1318</v>
      </c>
      <c r="B170" s="149" t="s">
        <v>689</v>
      </c>
      <c r="C170" s="133" t="s">
        <v>1245</v>
      </c>
      <c r="D170" s="139" t="s">
        <v>691</v>
      </c>
      <c r="E170" s="135" t="s">
        <v>15</v>
      </c>
      <c r="F170" s="49">
        <v>618.4</v>
      </c>
      <c r="G170" s="56">
        <f>17.51/1.23</f>
        <v>14.23577235772358</v>
      </c>
      <c r="H170" s="55">
        <f t="shared" si="11"/>
        <v>17.685100000000002</v>
      </c>
      <c r="I170" s="56">
        <f t="shared" si="14"/>
        <v>10936.465840000001</v>
      </c>
      <c r="J170" s="142">
        <f t="shared" si="12"/>
        <v>8.169861076607537E-4</v>
      </c>
      <c r="K170" s="142">
        <f t="shared" si="13"/>
        <v>0.9376517597509838</v>
      </c>
    </row>
    <row r="171" spans="1:11">
      <c r="A171" s="155" t="s">
        <v>1318</v>
      </c>
      <c r="B171" s="149" t="s">
        <v>178</v>
      </c>
      <c r="C171" s="133" t="s">
        <v>1245</v>
      </c>
      <c r="D171" s="139" t="s">
        <v>180</v>
      </c>
      <c r="E171" s="135" t="s">
        <v>17</v>
      </c>
      <c r="F171" s="49">
        <v>67.89</v>
      </c>
      <c r="G171" s="56">
        <f>157.1/1.23</f>
        <v>127.72357723577235</v>
      </c>
      <c r="H171" s="55">
        <f t="shared" si="11"/>
        <v>158.67099999999999</v>
      </c>
      <c r="I171" s="56">
        <f t="shared" si="14"/>
        <v>10772.17419</v>
      </c>
      <c r="J171" s="142">
        <f t="shared" si="12"/>
        <v>8.0471303904623465E-4</v>
      </c>
      <c r="K171" s="142">
        <f t="shared" si="13"/>
        <v>0.93845647279003008</v>
      </c>
    </row>
    <row r="172" spans="1:11" ht="29.25">
      <c r="A172" s="155" t="s">
        <v>1318</v>
      </c>
      <c r="B172" s="147">
        <v>36892</v>
      </c>
      <c r="C172" s="133" t="s">
        <v>1244</v>
      </c>
      <c r="D172" s="139" t="s">
        <v>1036</v>
      </c>
      <c r="E172" s="135" t="s">
        <v>17</v>
      </c>
      <c r="F172" s="68">
        <v>6630.51</v>
      </c>
      <c r="G172" s="56">
        <v>1.29</v>
      </c>
      <c r="H172" s="55">
        <f t="shared" si="11"/>
        <v>1.6025670000000001</v>
      </c>
      <c r="I172" s="56">
        <f t="shared" si="14"/>
        <v>10625.836519170001</v>
      </c>
      <c r="J172" s="142">
        <f t="shared" si="12"/>
        <v>7.9378118538851402E-4</v>
      </c>
      <c r="K172" s="142">
        <f t="shared" si="13"/>
        <v>0.93925025397541861</v>
      </c>
    </row>
    <row r="173" spans="1:11" ht="29.25">
      <c r="A173" s="155" t="s">
        <v>1318</v>
      </c>
      <c r="B173" s="149" t="s">
        <v>181</v>
      </c>
      <c r="C173" s="133" t="s">
        <v>1245</v>
      </c>
      <c r="D173" s="139" t="s">
        <v>183</v>
      </c>
      <c r="E173" s="135" t="s">
        <v>17</v>
      </c>
      <c r="F173" s="49">
        <v>54.19</v>
      </c>
      <c r="G173" s="56">
        <f>193.17/1.23</f>
        <v>157.04878048780486</v>
      </c>
      <c r="H173" s="55">
        <f t="shared" si="11"/>
        <v>195.10169999999997</v>
      </c>
      <c r="I173" s="56">
        <f t="shared" si="14"/>
        <v>10572.561122999998</v>
      </c>
      <c r="J173" s="142">
        <f t="shared" si="12"/>
        <v>7.8980135687829972E-4</v>
      </c>
      <c r="K173" s="142">
        <f t="shared" si="13"/>
        <v>0.94004005533229695</v>
      </c>
    </row>
    <row r="174" spans="1:11">
      <c r="A174" s="155" t="s">
        <v>1318</v>
      </c>
      <c r="B174" s="146" t="s">
        <v>1265</v>
      </c>
      <c r="C174" s="133" t="s">
        <v>1245</v>
      </c>
      <c r="D174" s="139" t="s">
        <v>62</v>
      </c>
      <c r="E174" s="135" t="s">
        <v>15</v>
      </c>
      <c r="F174" s="49">
        <v>115</v>
      </c>
      <c r="G174" s="56">
        <f>89.82/1.23</f>
        <v>73.024390243902431</v>
      </c>
      <c r="H174" s="55">
        <f t="shared" si="11"/>
        <v>90.718199999999982</v>
      </c>
      <c r="I174" s="56">
        <f t="shared" si="14"/>
        <v>10432.592999999997</v>
      </c>
      <c r="J174" s="142">
        <f t="shared" si="12"/>
        <v>7.7934532714444269E-4</v>
      </c>
      <c r="K174" s="142">
        <f t="shared" si="13"/>
        <v>0.94081940065944136</v>
      </c>
    </row>
    <row r="175" spans="1:11" ht="19.5">
      <c r="A175" s="155" t="s">
        <v>1318</v>
      </c>
      <c r="B175" s="135" t="s">
        <v>855</v>
      </c>
      <c r="C175" s="133" t="s">
        <v>1247</v>
      </c>
      <c r="D175" s="139" t="s">
        <v>857</v>
      </c>
      <c r="E175" s="135" t="s">
        <v>17</v>
      </c>
      <c r="F175" s="68">
        <v>135.93</v>
      </c>
      <c r="G175" s="56">
        <v>61.24</v>
      </c>
      <c r="H175" s="55">
        <f t="shared" si="11"/>
        <v>76.078451999999999</v>
      </c>
      <c r="I175" s="56">
        <f t="shared" si="14"/>
        <v>10341.343980359999</v>
      </c>
      <c r="J175" s="142">
        <f t="shared" si="12"/>
        <v>7.7252875747063838E-4</v>
      </c>
      <c r="K175" s="142">
        <f t="shared" si="13"/>
        <v>0.94159192941691205</v>
      </c>
    </row>
    <row r="176" spans="1:11" ht="19.5">
      <c r="A176" s="155" t="s">
        <v>1318</v>
      </c>
      <c r="B176" s="146" t="s">
        <v>1287</v>
      </c>
      <c r="C176" s="133" t="s">
        <v>1245</v>
      </c>
      <c r="D176" s="139" t="s">
        <v>129</v>
      </c>
      <c r="E176" s="135" t="s">
        <v>14</v>
      </c>
      <c r="F176" s="49">
        <f>4+12</f>
        <v>16</v>
      </c>
      <c r="G176" s="56">
        <f>633.67/1.23</f>
        <v>515.17886178861784</v>
      </c>
      <c r="H176" s="55">
        <f t="shared" si="11"/>
        <v>640.00669999999991</v>
      </c>
      <c r="I176" s="56">
        <f t="shared" si="14"/>
        <v>10240.107199999999</v>
      </c>
      <c r="J176" s="142">
        <f t="shared" si="12"/>
        <v>7.6496607274703079E-4</v>
      </c>
      <c r="K176" s="142">
        <f t="shared" si="13"/>
        <v>0.94235689548965906</v>
      </c>
    </row>
    <row r="177" spans="1:11" ht="19.5">
      <c r="A177" s="155" t="s">
        <v>1318</v>
      </c>
      <c r="B177" s="149" t="s">
        <v>416</v>
      </c>
      <c r="C177" s="133" t="s">
        <v>1245</v>
      </c>
      <c r="D177" s="139" t="s">
        <v>418</v>
      </c>
      <c r="E177" s="135" t="s">
        <v>14</v>
      </c>
      <c r="F177" s="49">
        <v>2</v>
      </c>
      <c r="G177" s="56">
        <f>4987.65/1.23</f>
        <v>4054.9999999999995</v>
      </c>
      <c r="H177" s="55">
        <f t="shared" si="11"/>
        <v>5037.526499999999</v>
      </c>
      <c r="I177" s="56">
        <f t="shared" si="14"/>
        <v>10075.052999999998</v>
      </c>
      <c r="J177" s="142">
        <f t="shared" si="12"/>
        <v>7.5263603940866849E-4</v>
      </c>
      <c r="K177" s="142">
        <f t="shared" si="13"/>
        <v>0.94310953152906774</v>
      </c>
    </row>
    <row r="178" spans="1:11">
      <c r="A178" s="155" t="s">
        <v>1318</v>
      </c>
      <c r="B178" s="143" t="s">
        <v>1109</v>
      </c>
      <c r="C178" s="132" t="s">
        <v>1246</v>
      </c>
      <c r="D178" s="139" t="s">
        <v>1111</v>
      </c>
      <c r="E178" s="135" t="s">
        <v>14</v>
      </c>
      <c r="F178" s="68">
        <v>213</v>
      </c>
      <c r="G178" s="56">
        <v>37.6</v>
      </c>
      <c r="H178" s="55">
        <f t="shared" si="11"/>
        <v>46.710479999999997</v>
      </c>
      <c r="I178" s="56">
        <f t="shared" si="14"/>
        <v>9949.3322399999997</v>
      </c>
      <c r="J178" s="142">
        <f t="shared" si="12"/>
        <v>7.43244329521103E-4</v>
      </c>
      <c r="K178" s="142">
        <f t="shared" si="13"/>
        <v>0.94385277585858884</v>
      </c>
    </row>
    <row r="179" spans="1:11">
      <c r="A179" s="155" t="s">
        <v>1318</v>
      </c>
      <c r="B179" s="149" t="s">
        <v>313</v>
      </c>
      <c r="C179" s="133" t="s">
        <v>1245</v>
      </c>
      <c r="D179" s="139" t="s">
        <v>315</v>
      </c>
      <c r="E179" s="135" t="s">
        <v>17</v>
      </c>
      <c r="F179" s="49">
        <v>293.64999999999998</v>
      </c>
      <c r="G179" s="56">
        <f>33.43/1.23</f>
        <v>27.178861788617887</v>
      </c>
      <c r="H179" s="55">
        <f t="shared" si="11"/>
        <v>33.764299999999999</v>
      </c>
      <c r="I179" s="56">
        <f t="shared" si="14"/>
        <v>9914.8866949999992</v>
      </c>
      <c r="J179" s="142">
        <f t="shared" si="12"/>
        <v>7.4067114617764338E-4</v>
      </c>
      <c r="K179" s="142">
        <f t="shared" si="13"/>
        <v>0.94459344700476644</v>
      </c>
    </row>
    <row r="180" spans="1:11">
      <c r="A180" s="155" t="s">
        <v>1318</v>
      </c>
      <c r="B180" s="148" t="s">
        <v>1025</v>
      </c>
      <c r="C180" s="133" t="s">
        <v>1245</v>
      </c>
      <c r="D180" s="139" t="s">
        <v>1026</v>
      </c>
      <c r="E180" s="135" t="s">
        <v>15</v>
      </c>
      <c r="F180" s="68">
        <v>4.3600000000000003</v>
      </c>
      <c r="G180" s="56">
        <f>2251.09/1.23</f>
        <v>1830.1544715447155</v>
      </c>
      <c r="H180" s="55">
        <f t="shared" si="11"/>
        <v>2273.6008999999999</v>
      </c>
      <c r="I180" s="56">
        <f t="shared" si="14"/>
        <v>9912.8999240000012</v>
      </c>
      <c r="J180" s="142">
        <f t="shared" si="12"/>
        <v>7.4052272855079312E-4</v>
      </c>
      <c r="K180" s="142">
        <f t="shared" si="13"/>
        <v>0.94533396973331718</v>
      </c>
    </row>
    <row r="181" spans="1:11" ht="19.5">
      <c r="A181" s="155" t="s">
        <v>1318</v>
      </c>
      <c r="B181" s="144">
        <v>51022</v>
      </c>
      <c r="C181" s="133" t="s">
        <v>1244</v>
      </c>
      <c r="D181" s="139" t="s">
        <v>942</v>
      </c>
      <c r="E181" s="135" t="s">
        <v>14</v>
      </c>
      <c r="F181" s="68">
        <v>20</v>
      </c>
      <c r="G181" s="56">
        <v>391.75</v>
      </c>
      <c r="H181" s="55">
        <f t="shared" si="11"/>
        <v>486.67102499999999</v>
      </c>
      <c r="I181" s="56">
        <f t="shared" si="14"/>
        <v>9733.4205000000002</v>
      </c>
      <c r="J181" s="142">
        <f t="shared" si="12"/>
        <v>7.2711508862724039E-4</v>
      </c>
      <c r="K181" s="142">
        <f t="shared" si="13"/>
        <v>0.9460610848219444</v>
      </c>
    </row>
    <row r="182" spans="1:11" ht="19.5">
      <c r="A182" s="155" t="s">
        <v>1318</v>
      </c>
      <c r="B182" s="149" t="s">
        <v>1152</v>
      </c>
      <c r="C182" s="133" t="s">
        <v>1245</v>
      </c>
      <c r="D182" s="139" t="s">
        <v>435</v>
      </c>
      <c r="E182" s="135" t="s">
        <v>15</v>
      </c>
      <c r="F182" s="49">
        <v>176.95</v>
      </c>
      <c r="G182" s="56">
        <f>54.33/1.23</f>
        <v>44.170731707317074</v>
      </c>
      <c r="H182" s="55">
        <f t="shared" si="11"/>
        <v>54.8733</v>
      </c>
      <c r="I182" s="56">
        <f t="shared" ref="I182:I195" si="15">F182*H182</f>
        <v>9709.8304349999999</v>
      </c>
      <c r="J182" s="142">
        <f t="shared" si="12"/>
        <v>7.2535284151141943E-4</v>
      </c>
      <c r="K182" s="142">
        <f t="shared" si="13"/>
        <v>0.94678643766345583</v>
      </c>
    </row>
    <row r="183" spans="1:11">
      <c r="A183" s="155" t="s">
        <v>1318</v>
      </c>
      <c r="B183" s="146" t="s">
        <v>1288</v>
      </c>
      <c r="C183" s="133" t="s">
        <v>1245</v>
      </c>
      <c r="D183" s="139" t="s">
        <v>790</v>
      </c>
      <c r="E183" s="135" t="s">
        <v>15</v>
      </c>
      <c r="F183" s="49">
        <v>45.8</v>
      </c>
      <c r="G183" s="56">
        <f>208.43/1.23</f>
        <v>169.45528455284554</v>
      </c>
      <c r="H183" s="55">
        <f t="shared" si="11"/>
        <v>210.51430000000002</v>
      </c>
      <c r="I183" s="56">
        <f t="shared" si="15"/>
        <v>9641.55494</v>
      </c>
      <c r="J183" s="142">
        <f t="shared" si="12"/>
        <v>7.2025246157838413E-4</v>
      </c>
      <c r="K183" s="142">
        <f t="shared" si="13"/>
        <v>0.94750669012503419</v>
      </c>
    </row>
    <row r="184" spans="1:11" ht="19.5">
      <c r="A184" s="155" t="s">
        <v>1318</v>
      </c>
      <c r="B184" s="146" t="s">
        <v>1301</v>
      </c>
      <c r="C184" s="133" t="s">
        <v>1245</v>
      </c>
      <c r="D184" s="139" t="s">
        <v>148</v>
      </c>
      <c r="E184" s="135" t="s">
        <v>15</v>
      </c>
      <c r="F184" s="49">
        <v>17.25</v>
      </c>
      <c r="G184" s="56">
        <f>541.33/1.23</f>
        <v>440.10569105691059</v>
      </c>
      <c r="H184" s="55">
        <f t="shared" si="11"/>
        <v>546.74329999999998</v>
      </c>
      <c r="I184" s="56">
        <f t="shared" si="15"/>
        <v>9431.3219250000002</v>
      </c>
      <c r="J184" s="142">
        <f t="shared" si="12"/>
        <v>7.0454743811473159E-4</v>
      </c>
      <c r="K184" s="142">
        <f t="shared" si="13"/>
        <v>0.94821123756314896</v>
      </c>
    </row>
    <row r="185" spans="1:11">
      <c r="A185" s="155" t="s">
        <v>1318</v>
      </c>
      <c r="B185" s="143" t="s">
        <v>795</v>
      </c>
      <c r="C185" s="133" t="s">
        <v>1245</v>
      </c>
      <c r="D185" s="139" t="s">
        <v>797</v>
      </c>
      <c r="E185" s="135" t="s">
        <v>14</v>
      </c>
      <c r="F185" s="49">
        <v>148</v>
      </c>
      <c r="G185" s="56">
        <f>62.59/1.23</f>
        <v>50.886178861788622</v>
      </c>
      <c r="H185" s="55">
        <f t="shared" si="11"/>
        <v>63.215900000000005</v>
      </c>
      <c r="I185" s="56">
        <f t="shared" si="15"/>
        <v>9355.9531999999999</v>
      </c>
      <c r="J185" s="142">
        <f t="shared" si="12"/>
        <v>6.9891717307500611E-4</v>
      </c>
      <c r="K185" s="142">
        <f t="shared" si="13"/>
        <v>0.94891015473622398</v>
      </c>
    </row>
    <row r="186" spans="1:11">
      <c r="A186" s="155" t="s">
        <v>1318</v>
      </c>
      <c r="B186" s="146" t="s">
        <v>1269</v>
      </c>
      <c r="C186" s="133" t="s">
        <v>1245</v>
      </c>
      <c r="D186" s="139" t="s">
        <v>75</v>
      </c>
      <c r="E186" s="135" t="s">
        <v>69</v>
      </c>
      <c r="F186" s="49">
        <v>692.63</v>
      </c>
      <c r="G186" s="56">
        <f>13.03/1.23</f>
        <v>10.59349593495935</v>
      </c>
      <c r="H186" s="55">
        <f t="shared" si="11"/>
        <v>13.160299999999999</v>
      </c>
      <c r="I186" s="56">
        <f t="shared" si="15"/>
        <v>9115.2185890000001</v>
      </c>
      <c r="J186" s="142">
        <f t="shared" si="12"/>
        <v>6.8093359083760984E-4</v>
      </c>
      <c r="K186" s="142">
        <f t="shared" si="13"/>
        <v>0.94959108832706163</v>
      </c>
    </row>
    <row r="187" spans="1:11">
      <c r="A187" s="156" t="s">
        <v>1319</v>
      </c>
      <c r="B187" s="146">
        <v>41531</v>
      </c>
      <c r="C187" s="133" t="s">
        <v>1244</v>
      </c>
      <c r="D187" s="139" t="s">
        <v>557</v>
      </c>
      <c r="E187" s="135" t="s">
        <v>15</v>
      </c>
      <c r="F187" s="49">
        <v>108.6</v>
      </c>
      <c r="G187" s="56">
        <v>67.45</v>
      </c>
      <c r="H187" s="55">
        <f t="shared" si="11"/>
        <v>83.793135000000007</v>
      </c>
      <c r="I187" s="56">
        <f t="shared" si="15"/>
        <v>9099.9344610000007</v>
      </c>
      <c r="J187" s="142">
        <f t="shared" si="12"/>
        <v>6.7979182160188127E-4</v>
      </c>
      <c r="K187" s="142">
        <f t="shared" si="13"/>
        <v>0.95027088014866345</v>
      </c>
    </row>
    <row r="188" spans="1:11" ht="19.5">
      <c r="A188" s="156" t="s">
        <v>1319</v>
      </c>
      <c r="B188" s="147">
        <v>44562</v>
      </c>
      <c r="C188" s="132" t="s">
        <v>1244</v>
      </c>
      <c r="D188" s="139" t="s">
        <v>1083</v>
      </c>
      <c r="E188" s="135" t="s">
        <v>14</v>
      </c>
      <c r="F188" s="68">
        <v>15</v>
      </c>
      <c r="G188" s="56">
        <v>488.23</v>
      </c>
      <c r="H188" s="55">
        <f t="shared" si="11"/>
        <v>606.52812900000004</v>
      </c>
      <c r="I188" s="56">
        <f t="shared" si="15"/>
        <v>9097.9219350000003</v>
      </c>
      <c r="J188" s="142">
        <f t="shared" si="12"/>
        <v>6.7964148000091427E-4</v>
      </c>
      <c r="K188" s="142">
        <f t="shared" si="13"/>
        <v>0.95095052162866434</v>
      </c>
    </row>
    <row r="189" spans="1:11" ht="19.5">
      <c r="A189" s="156" t="s">
        <v>1319</v>
      </c>
      <c r="B189" s="146">
        <v>39698</v>
      </c>
      <c r="C189" s="133" t="s">
        <v>1244</v>
      </c>
      <c r="D189" s="139" t="s">
        <v>537</v>
      </c>
      <c r="E189" s="135" t="s">
        <v>14</v>
      </c>
      <c r="F189" s="49">
        <f>34+3</f>
        <v>37</v>
      </c>
      <c r="G189" s="56">
        <v>192.93</v>
      </c>
      <c r="H189" s="55">
        <f t="shared" si="11"/>
        <v>239.676939</v>
      </c>
      <c r="I189" s="56">
        <f t="shared" si="15"/>
        <v>8868.0467430000008</v>
      </c>
      <c r="J189" s="142">
        <f t="shared" si="12"/>
        <v>6.6246912824602161E-4</v>
      </c>
      <c r="K189" s="142">
        <f t="shared" si="13"/>
        <v>0.9516129907569103</v>
      </c>
    </row>
    <row r="190" spans="1:11" ht="19.5">
      <c r="A190" s="156" t="s">
        <v>1319</v>
      </c>
      <c r="B190" s="146">
        <v>39936</v>
      </c>
      <c r="C190" s="133" t="s">
        <v>1244</v>
      </c>
      <c r="D190" s="139" t="s">
        <v>222</v>
      </c>
      <c r="E190" s="135" t="s">
        <v>17</v>
      </c>
      <c r="F190" s="49">
        <f>8.97+76.1</f>
        <v>85.07</v>
      </c>
      <c r="G190" s="56">
        <v>83.77</v>
      </c>
      <c r="H190" s="55">
        <f t="shared" si="11"/>
        <v>104.067471</v>
      </c>
      <c r="I190" s="56">
        <f t="shared" si="15"/>
        <v>8853.0197579699998</v>
      </c>
      <c r="J190" s="142">
        <f t="shared" si="12"/>
        <v>6.6134656834512242E-4</v>
      </c>
      <c r="K190" s="142">
        <f t="shared" si="13"/>
        <v>0.95227433732525546</v>
      </c>
    </row>
    <row r="191" spans="1:11" ht="19.5">
      <c r="A191" s="156" t="s">
        <v>1319</v>
      </c>
      <c r="B191" s="146">
        <v>55074</v>
      </c>
      <c r="C191" s="133" t="s">
        <v>1244</v>
      </c>
      <c r="D191" s="139" t="s">
        <v>334</v>
      </c>
      <c r="E191" s="135" t="s">
        <v>14</v>
      </c>
      <c r="F191" s="49">
        <v>10</v>
      </c>
      <c r="G191" s="56">
        <v>701.86</v>
      </c>
      <c r="H191" s="55">
        <f t="shared" si="11"/>
        <v>871.92067799999995</v>
      </c>
      <c r="I191" s="56">
        <f t="shared" si="15"/>
        <v>8719.2067800000004</v>
      </c>
      <c r="J191" s="142">
        <f t="shared" si="12"/>
        <v>6.5135034601648367E-4</v>
      </c>
      <c r="K191" s="142">
        <f t="shared" si="13"/>
        <v>0.95292568767127195</v>
      </c>
    </row>
    <row r="192" spans="1:11" ht="19.5">
      <c r="A192" s="156" t="s">
        <v>1319</v>
      </c>
      <c r="B192" s="149" t="s">
        <v>623</v>
      </c>
      <c r="C192" s="133" t="s">
        <v>1245</v>
      </c>
      <c r="D192" s="139" t="s">
        <v>625</v>
      </c>
      <c r="E192" s="135" t="s">
        <v>15</v>
      </c>
      <c r="F192" s="49">
        <v>247.7</v>
      </c>
      <c r="G192" s="56">
        <f>34.36/1.23</f>
        <v>27.934959349593495</v>
      </c>
      <c r="H192" s="55">
        <f t="shared" si="11"/>
        <v>34.703599999999994</v>
      </c>
      <c r="I192" s="56">
        <f t="shared" si="15"/>
        <v>8596.0817199999983</v>
      </c>
      <c r="J192" s="142">
        <f t="shared" si="12"/>
        <v>6.4215254253988097E-4</v>
      </c>
      <c r="K192" s="142">
        <f t="shared" si="13"/>
        <v>0.9535678402138118</v>
      </c>
    </row>
    <row r="193" spans="1:11">
      <c r="A193" s="156" t="s">
        <v>1319</v>
      </c>
      <c r="B193" s="149" t="s">
        <v>474</v>
      </c>
      <c r="C193" s="133" t="s">
        <v>1245</v>
      </c>
      <c r="D193" s="139" t="s">
        <v>476</v>
      </c>
      <c r="E193" s="135" t="s">
        <v>14</v>
      </c>
      <c r="F193" s="49">
        <v>15</v>
      </c>
      <c r="G193" s="56">
        <f>562.73/1.23</f>
        <v>457.5040650406504</v>
      </c>
      <c r="H193" s="55">
        <f t="shared" si="11"/>
        <v>568.35730000000001</v>
      </c>
      <c r="I193" s="56">
        <f t="shared" si="15"/>
        <v>8525.3595000000005</v>
      </c>
      <c r="J193" s="142">
        <f t="shared" si="12"/>
        <v>6.3686938506577265E-4</v>
      </c>
      <c r="K193" s="142">
        <f t="shared" si="13"/>
        <v>0.9542047095988776</v>
      </c>
    </row>
    <row r="194" spans="1:11" ht="19.5">
      <c r="A194" s="156" t="s">
        <v>1319</v>
      </c>
      <c r="B194" s="149" t="s">
        <v>215</v>
      </c>
      <c r="C194" s="133" t="s">
        <v>1245</v>
      </c>
      <c r="D194" s="139" t="s">
        <v>217</v>
      </c>
      <c r="E194" s="135" t="s">
        <v>17</v>
      </c>
      <c r="F194" s="49">
        <v>125.46</v>
      </c>
      <c r="G194" s="56">
        <f>67.19/1.23</f>
        <v>54.626016260162601</v>
      </c>
      <c r="H194" s="55">
        <f t="shared" si="11"/>
        <v>67.861899999999991</v>
      </c>
      <c r="I194" s="56">
        <f t="shared" si="15"/>
        <v>8513.9539739999982</v>
      </c>
      <c r="J194" s="142">
        <f t="shared" si="12"/>
        <v>6.3601735878700131E-4</v>
      </c>
      <c r="K194" s="142">
        <f t="shared" si="13"/>
        <v>0.95484072695766464</v>
      </c>
    </row>
    <row r="195" spans="1:11">
      <c r="A195" s="156" t="s">
        <v>1319</v>
      </c>
      <c r="B195" s="146" t="s">
        <v>1258</v>
      </c>
      <c r="C195" s="133" t="s">
        <v>1245</v>
      </c>
      <c r="D195" s="139" t="s">
        <v>32</v>
      </c>
      <c r="E195" s="135" t="s">
        <v>17</v>
      </c>
      <c r="F195" s="49">
        <v>985.72</v>
      </c>
      <c r="G195" s="56">
        <f>8.24/1.23</f>
        <v>6.6991869918699187</v>
      </c>
      <c r="H195" s="55">
        <f t="shared" si="11"/>
        <v>8.3224</v>
      </c>
      <c r="I195" s="56">
        <f t="shared" si="15"/>
        <v>8203.5561280000002</v>
      </c>
      <c r="J195" s="142">
        <f t="shared" si="12"/>
        <v>6.1282972836417177E-4</v>
      </c>
      <c r="K195" s="142">
        <f t="shared" si="13"/>
        <v>0.95545355668602883</v>
      </c>
    </row>
    <row r="196" spans="1:11">
      <c r="A196" s="156" t="s">
        <v>1319</v>
      </c>
      <c r="B196" s="152" t="s">
        <v>1237</v>
      </c>
      <c r="C196" s="134" t="s">
        <v>1158</v>
      </c>
      <c r="D196" s="139" t="s">
        <v>1238</v>
      </c>
      <c r="E196" s="136" t="s">
        <v>1180</v>
      </c>
      <c r="F196" s="46">
        <v>24</v>
      </c>
      <c r="G196" s="55">
        <v>266.91000000000003</v>
      </c>
      <c r="H196" s="55">
        <f t="shared" si="11"/>
        <v>331.58229299999999</v>
      </c>
      <c r="I196" s="55">
        <f>H196*F196</f>
        <v>7957.9750320000003</v>
      </c>
      <c r="J196" s="142">
        <f t="shared" si="12"/>
        <v>5.9448409946801807E-4</v>
      </c>
      <c r="K196" s="142">
        <f t="shared" si="13"/>
        <v>0.95604804078549688</v>
      </c>
    </row>
    <row r="197" spans="1:11">
      <c r="A197" s="156" t="s">
        <v>1319</v>
      </c>
      <c r="B197" s="146" t="s">
        <v>1263</v>
      </c>
      <c r="C197" s="133" t="s">
        <v>1245</v>
      </c>
      <c r="D197" s="139" t="s">
        <v>56</v>
      </c>
      <c r="E197" s="135" t="s">
        <v>15</v>
      </c>
      <c r="F197" s="49">
        <v>180</v>
      </c>
      <c r="G197" s="56">
        <f>43.61/1.23</f>
        <v>35.455284552845526</v>
      </c>
      <c r="H197" s="55">
        <f t="shared" si="11"/>
        <v>44.046099999999996</v>
      </c>
      <c r="I197" s="56">
        <f t="shared" ref="I197:I207" si="16">F197*H197</f>
        <v>7928.2979999999989</v>
      </c>
      <c r="J197" s="142">
        <f t="shared" si="12"/>
        <v>5.9226713804599027E-4</v>
      </c>
      <c r="K197" s="142">
        <f t="shared" si="13"/>
        <v>0.95664030792354282</v>
      </c>
    </row>
    <row r="198" spans="1:11" ht="19.5">
      <c r="A198" s="156" t="s">
        <v>1319</v>
      </c>
      <c r="B198" s="147">
        <v>58943</v>
      </c>
      <c r="C198" s="132" t="s">
        <v>1244</v>
      </c>
      <c r="D198" s="139" t="s">
        <v>1113</v>
      </c>
      <c r="E198" s="135" t="s">
        <v>14</v>
      </c>
      <c r="F198" s="68">
        <v>9</v>
      </c>
      <c r="G198" s="56">
        <v>708.1</v>
      </c>
      <c r="H198" s="55">
        <f t="shared" ref="H198:H261" si="17">G198*1.2423</f>
        <v>879.67263000000003</v>
      </c>
      <c r="I198" s="56">
        <f t="shared" si="16"/>
        <v>7917.0536700000002</v>
      </c>
      <c r="J198" s="142">
        <f t="shared" si="12"/>
        <v>5.9142715358168985E-4</v>
      </c>
      <c r="K198" s="142">
        <f t="shared" si="13"/>
        <v>0.95723173507712456</v>
      </c>
    </row>
    <row r="199" spans="1:11" ht="19.5">
      <c r="A199" s="156" t="s">
        <v>1319</v>
      </c>
      <c r="B199" s="146" t="s">
        <v>1261</v>
      </c>
      <c r="C199" s="133" t="s">
        <v>1245</v>
      </c>
      <c r="D199" s="139" t="s">
        <v>50</v>
      </c>
      <c r="E199" s="135" t="s">
        <v>15</v>
      </c>
      <c r="F199" s="49">
        <v>84</v>
      </c>
      <c r="G199" s="56">
        <f>92.74/1.23</f>
        <v>75.39837398373983</v>
      </c>
      <c r="H199" s="55">
        <f t="shared" si="17"/>
        <v>93.667399999999986</v>
      </c>
      <c r="I199" s="56">
        <f t="shared" si="16"/>
        <v>7868.0615999999991</v>
      </c>
      <c r="J199" s="142">
        <f t="shared" ref="J199:J262" si="18">I199/$K$431</f>
        <v>5.8776730211220049E-4</v>
      </c>
      <c r="K199" s="142">
        <f t="shared" si="13"/>
        <v>0.95781950237923674</v>
      </c>
    </row>
    <row r="200" spans="1:11" ht="19.5">
      <c r="A200" s="156" t="s">
        <v>1319</v>
      </c>
      <c r="B200" s="146" t="s">
        <v>1286</v>
      </c>
      <c r="C200" s="133" t="s">
        <v>1245</v>
      </c>
      <c r="D200" s="139" t="s">
        <v>126</v>
      </c>
      <c r="E200" s="135" t="s">
        <v>14</v>
      </c>
      <c r="F200" s="49">
        <v>7</v>
      </c>
      <c r="G200" s="56">
        <f>1090.84/1.23</f>
        <v>886.86178861788608</v>
      </c>
      <c r="H200" s="55">
        <f t="shared" si="17"/>
        <v>1101.7483999999999</v>
      </c>
      <c r="I200" s="56">
        <f t="shared" si="16"/>
        <v>7712.2387999999992</v>
      </c>
      <c r="J200" s="142">
        <f t="shared" si="18"/>
        <v>5.7612688145718572E-4</v>
      </c>
      <c r="K200" s="142">
        <f t="shared" ref="K200:K263" si="19">J200+K199</f>
        <v>0.95839562926069388</v>
      </c>
    </row>
    <row r="201" spans="1:11" ht="19.5">
      <c r="A201" s="156" t="s">
        <v>1319</v>
      </c>
      <c r="B201" s="149" t="s">
        <v>389</v>
      </c>
      <c r="C201" s="133" t="s">
        <v>1245</v>
      </c>
      <c r="D201" s="139" t="s">
        <v>391</v>
      </c>
      <c r="E201" s="135" t="s">
        <v>15</v>
      </c>
      <c r="F201" s="49">
        <v>54.55</v>
      </c>
      <c r="G201" s="56">
        <f>139.33/1.23</f>
        <v>113.27642276422766</v>
      </c>
      <c r="H201" s="55">
        <f t="shared" si="17"/>
        <v>140.72330000000002</v>
      </c>
      <c r="I201" s="56">
        <f t="shared" si="16"/>
        <v>7676.4560150000007</v>
      </c>
      <c r="J201" s="142">
        <f t="shared" si="18"/>
        <v>5.7345380235959578E-4</v>
      </c>
      <c r="K201" s="142">
        <f t="shared" si="19"/>
        <v>0.95896908306305351</v>
      </c>
    </row>
    <row r="202" spans="1:11">
      <c r="A202" s="156" t="s">
        <v>1319</v>
      </c>
      <c r="B202" s="144">
        <v>62462</v>
      </c>
      <c r="C202" s="133" t="s">
        <v>1244</v>
      </c>
      <c r="D202" s="139" t="s">
        <v>913</v>
      </c>
      <c r="E202" s="135" t="s">
        <v>12</v>
      </c>
      <c r="F202" s="68">
        <v>33.71</v>
      </c>
      <c r="G202" s="56">
        <v>180.84</v>
      </c>
      <c r="H202" s="55">
        <f t="shared" si="17"/>
        <v>224.657532</v>
      </c>
      <c r="I202" s="56">
        <f t="shared" si="16"/>
        <v>7573.2054037200005</v>
      </c>
      <c r="J202" s="142">
        <f t="shared" si="18"/>
        <v>5.6574067855366607E-4</v>
      </c>
      <c r="K202" s="142">
        <f t="shared" si="19"/>
        <v>0.95953482374160715</v>
      </c>
    </row>
    <row r="203" spans="1:11" ht="19.5">
      <c r="A203" s="156" t="s">
        <v>1319</v>
      </c>
      <c r="B203" s="146" t="s">
        <v>1298</v>
      </c>
      <c r="C203" s="133" t="s">
        <v>1245</v>
      </c>
      <c r="D203" s="139" t="s">
        <v>358</v>
      </c>
      <c r="E203" s="135" t="s">
        <v>14</v>
      </c>
      <c r="F203" s="49">
        <v>2</v>
      </c>
      <c r="G203" s="56">
        <f>3741.12/1.23</f>
        <v>3041.560975609756</v>
      </c>
      <c r="H203" s="55">
        <f t="shared" si="17"/>
        <v>3778.5311999999999</v>
      </c>
      <c r="I203" s="56">
        <f t="shared" si="16"/>
        <v>7557.0623999999998</v>
      </c>
      <c r="J203" s="142">
        <f t="shared" si="18"/>
        <v>5.6453474877999829E-4</v>
      </c>
      <c r="K203" s="142">
        <f t="shared" si="19"/>
        <v>0.96009935849038719</v>
      </c>
    </row>
    <row r="204" spans="1:11">
      <c r="A204" s="156" t="s">
        <v>1319</v>
      </c>
      <c r="B204" s="143" t="s">
        <v>807</v>
      </c>
      <c r="C204" s="133" t="s">
        <v>1245</v>
      </c>
      <c r="D204" s="139" t="s">
        <v>809</v>
      </c>
      <c r="E204" s="135" t="s">
        <v>136</v>
      </c>
      <c r="F204" s="49">
        <v>1</v>
      </c>
      <c r="G204" s="56">
        <f>7270.69/1.23</f>
        <v>5911.1300813008129</v>
      </c>
      <c r="H204" s="55">
        <f t="shared" si="17"/>
        <v>7343.3968999999997</v>
      </c>
      <c r="I204" s="56">
        <f t="shared" si="16"/>
        <v>7343.3968999999997</v>
      </c>
      <c r="J204" s="142">
        <f t="shared" si="18"/>
        <v>5.4857330860908578E-4</v>
      </c>
      <c r="K204" s="142">
        <f t="shared" si="19"/>
        <v>0.96064793179899632</v>
      </c>
    </row>
    <row r="205" spans="1:11">
      <c r="A205" s="156" t="s">
        <v>1319</v>
      </c>
      <c r="B205" s="149" t="s">
        <v>530</v>
      </c>
      <c r="C205" s="133" t="s">
        <v>1245</v>
      </c>
      <c r="D205" s="139" t="s">
        <v>532</v>
      </c>
      <c r="E205" s="135" t="s">
        <v>14</v>
      </c>
      <c r="F205" s="49">
        <v>11</v>
      </c>
      <c r="G205" s="56">
        <f>654.9/1.23</f>
        <v>532.43902439024384</v>
      </c>
      <c r="H205" s="55">
        <f t="shared" si="17"/>
        <v>661.44899999999996</v>
      </c>
      <c r="I205" s="56">
        <f t="shared" si="16"/>
        <v>7275.9389999999994</v>
      </c>
      <c r="J205" s="142">
        <f t="shared" si="18"/>
        <v>5.4353400542300561E-4</v>
      </c>
      <c r="K205" s="142">
        <f t="shared" si="19"/>
        <v>0.96119146580441928</v>
      </c>
    </row>
    <row r="206" spans="1:11">
      <c r="A206" s="156" t="s">
        <v>1319</v>
      </c>
      <c r="B206" s="149" t="s">
        <v>509</v>
      </c>
      <c r="C206" s="133" t="s">
        <v>1245</v>
      </c>
      <c r="D206" s="139" t="s">
        <v>511</v>
      </c>
      <c r="E206" s="135" t="s">
        <v>14</v>
      </c>
      <c r="F206" s="49">
        <v>13</v>
      </c>
      <c r="G206" s="56">
        <f>548.67/1.23</f>
        <v>446.07317073170731</v>
      </c>
      <c r="H206" s="55">
        <f t="shared" si="17"/>
        <v>554.1567</v>
      </c>
      <c r="I206" s="56">
        <f t="shared" si="16"/>
        <v>7204.0370999999996</v>
      </c>
      <c r="J206" s="142">
        <f t="shared" si="18"/>
        <v>5.3816272238936221E-4</v>
      </c>
      <c r="K206" s="142">
        <f t="shared" si="19"/>
        <v>0.96172962852680866</v>
      </c>
    </row>
    <row r="207" spans="1:11" ht="19.5">
      <c r="A207" s="156" t="s">
        <v>1319</v>
      </c>
      <c r="B207" s="147">
        <v>58882</v>
      </c>
      <c r="C207" s="133" t="s">
        <v>1244</v>
      </c>
      <c r="D207" s="139" t="s">
        <v>931</v>
      </c>
      <c r="E207" s="135" t="s">
        <v>14</v>
      </c>
      <c r="F207" s="68">
        <v>2</v>
      </c>
      <c r="G207" s="56">
        <v>2833.56</v>
      </c>
      <c r="H207" s="55">
        <f t="shared" si="17"/>
        <v>3520.1315879999997</v>
      </c>
      <c r="I207" s="56">
        <f t="shared" si="16"/>
        <v>7040.2631759999995</v>
      </c>
      <c r="J207" s="142">
        <f t="shared" si="18"/>
        <v>5.259283294270844E-4</v>
      </c>
      <c r="K207" s="142">
        <f t="shared" si="19"/>
        <v>0.96225555685623576</v>
      </c>
    </row>
    <row r="208" spans="1:11" ht="19.5">
      <c r="A208" s="156" t="s">
        <v>1319</v>
      </c>
      <c r="B208" s="152" t="s">
        <v>1184</v>
      </c>
      <c r="C208" s="134" t="s">
        <v>1177</v>
      </c>
      <c r="D208" s="139" t="s">
        <v>1186</v>
      </c>
      <c r="E208" s="136" t="s">
        <v>1170</v>
      </c>
      <c r="F208" s="46">
        <v>1</v>
      </c>
      <c r="G208" s="55">
        <f>6812.82/1.23</f>
        <v>5538.8780487804879</v>
      </c>
      <c r="H208" s="55">
        <f t="shared" si="17"/>
        <v>6880.9481999999998</v>
      </c>
      <c r="I208" s="55">
        <f>H208*F208</f>
        <v>6880.9481999999998</v>
      </c>
      <c r="J208" s="142">
        <f t="shared" si="18"/>
        <v>5.1402703297185714E-4</v>
      </c>
      <c r="K208" s="142">
        <f t="shared" si="19"/>
        <v>0.96276958388920764</v>
      </c>
    </row>
    <row r="209" spans="1:11" ht="19.5">
      <c r="A209" s="156" t="s">
        <v>1319</v>
      </c>
      <c r="B209" s="149" t="s">
        <v>728</v>
      </c>
      <c r="C209" s="133" t="s">
        <v>1245</v>
      </c>
      <c r="D209" s="139" t="s">
        <v>730</v>
      </c>
      <c r="E209" s="135" t="s">
        <v>14</v>
      </c>
      <c r="F209" s="49">
        <v>20</v>
      </c>
      <c r="G209" s="56">
        <f>338.72/1.23</f>
        <v>275.38211382113826</v>
      </c>
      <c r="H209" s="55">
        <f t="shared" si="17"/>
        <v>342.10720000000003</v>
      </c>
      <c r="I209" s="56">
        <f>F209*H209</f>
        <v>6842.1440000000002</v>
      </c>
      <c r="J209" s="142">
        <f t="shared" si="18"/>
        <v>5.1112824530290669E-4</v>
      </c>
      <c r="K209" s="142">
        <f t="shared" si="19"/>
        <v>0.9632807121345105</v>
      </c>
    </row>
    <row r="210" spans="1:11" ht="19.5">
      <c r="A210" s="156" t="s">
        <v>1319</v>
      </c>
      <c r="B210" s="149" t="s">
        <v>587</v>
      </c>
      <c r="C210" s="133" t="s">
        <v>1245</v>
      </c>
      <c r="D210" s="139" t="s">
        <v>589</v>
      </c>
      <c r="E210" s="135" t="s">
        <v>14</v>
      </c>
      <c r="F210" s="49">
        <v>32</v>
      </c>
      <c r="G210" s="56">
        <f>208.24/1.23</f>
        <v>169.30081300813009</v>
      </c>
      <c r="H210" s="55">
        <f t="shared" si="17"/>
        <v>210.32240000000002</v>
      </c>
      <c r="I210" s="56">
        <f>F210*H210</f>
        <v>6730.3168000000005</v>
      </c>
      <c r="J210" s="142">
        <f t="shared" si="18"/>
        <v>5.0277442513876848E-4</v>
      </c>
      <c r="K210" s="142">
        <f t="shared" si="19"/>
        <v>0.96378348655964929</v>
      </c>
    </row>
    <row r="211" spans="1:11">
      <c r="A211" s="156" t="s">
        <v>1319</v>
      </c>
      <c r="B211" s="149" t="s">
        <v>527</v>
      </c>
      <c r="C211" s="133" t="s">
        <v>1245</v>
      </c>
      <c r="D211" s="139" t="s">
        <v>529</v>
      </c>
      <c r="E211" s="135" t="s">
        <v>14</v>
      </c>
      <c r="F211" s="49">
        <v>4</v>
      </c>
      <c r="G211" s="56">
        <f>1648.33/1.23</f>
        <v>1340.1056910569105</v>
      </c>
      <c r="H211" s="55">
        <f t="shared" si="17"/>
        <v>1664.8132999999998</v>
      </c>
      <c r="I211" s="56">
        <f>F211*H211</f>
        <v>6659.2531999999992</v>
      </c>
      <c r="J211" s="142">
        <f t="shared" si="18"/>
        <v>4.9746576557636987E-4</v>
      </c>
      <c r="K211" s="142">
        <f t="shared" si="19"/>
        <v>0.9642809523252257</v>
      </c>
    </row>
    <row r="212" spans="1:11" ht="19.5">
      <c r="A212" s="156" t="s">
        <v>1319</v>
      </c>
      <c r="B212" s="150" t="s">
        <v>1252</v>
      </c>
      <c r="C212" s="134" t="s">
        <v>1177</v>
      </c>
      <c r="D212" s="139" t="s">
        <v>1179</v>
      </c>
      <c r="E212" s="136" t="s">
        <v>1180</v>
      </c>
      <c r="F212" s="46">
        <v>1570.51</v>
      </c>
      <c r="G212" s="55">
        <f>4.12/1.23</f>
        <v>3.3495934959349594</v>
      </c>
      <c r="H212" s="55">
        <f t="shared" si="17"/>
        <v>4.1612</v>
      </c>
      <c r="I212" s="55">
        <f>H212*F212</f>
        <v>6535.2062120000001</v>
      </c>
      <c r="J212" s="142">
        <f t="shared" si="18"/>
        <v>4.8819909137139112E-4</v>
      </c>
      <c r="K212" s="142">
        <f t="shared" si="19"/>
        <v>0.96476915141659714</v>
      </c>
    </row>
    <row r="213" spans="1:11">
      <c r="A213" s="156" t="s">
        <v>1319</v>
      </c>
      <c r="B213" s="149" t="s">
        <v>113</v>
      </c>
      <c r="C213" s="133" t="s">
        <v>1245</v>
      </c>
      <c r="D213" s="139" t="s">
        <v>115</v>
      </c>
      <c r="E213" s="135" t="s">
        <v>14</v>
      </c>
      <c r="F213" s="49">
        <v>1</v>
      </c>
      <c r="G213" s="56">
        <f>6379.27/1.23</f>
        <v>5186.3983739837404</v>
      </c>
      <c r="H213" s="55">
        <f t="shared" si="17"/>
        <v>6443.0627000000004</v>
      </c>
      <c r="I213" s="56">
        <f>F213*H213</f>
        <v>6443.0627000000004</v>
      </c>
      <c r="J213" s="142">
        <f t="shared" si="18"/>
        <v>4.8131570049206925E-4</v>
      </c>
      <c r="K213" s="142">
        <f t="shared" si="19"/>
        <v>0.96525046711708917</v>
      </c>
    </row>
    <row r="214" spans="1:11" ht="19.5">
      <c r="A214" s="156" t="s">
        <v>1319</v>
      </c>
      <c r="B214" s="146">
        <v>44452</v>
      </c>
      <c r="C214" s="133" t="s">
        <v>1244</v>
      </c>
      <c r="D214" s="139" t="s">
        <v>551</v>
      </c>
      <c r="E214" s="135" t="s">
        <v>15</v>
      </c>
      <c r="F214" s="49">
        <v>51.65</v>
      </c>
      <c r="G214" s="56">
        <v>100.11</v>
      </c>
      <c r="H214" s="55">
        <f t="shared" si="17"/>
        <v>124.366653</v>
      </c>
      <c r="I214" s="56">
        <f>F214*H214</f>
        <v>6423.5376274499995</v>
      </c>
      <c r="J214" s="142">
        <f t="shared" si="18"/>
        <v>4.7985712024706213E-4</v>
      </c>
      <c r="K214" s="142">
        <f t="shared" si="19"/>
        <v>0.96573032423733618</v>
      </c>
    </row>
    <row r="215" spans="1:11" ht="19.5">
      <c r="A215" s="156" t="s">
        <v>1319</v>
      </c>
      <c r="B215" s="150">
        <v>41294</v>
      </c>
      <c r="C215" s="134" t="s">
        <v>1158</v>
      </c>
      <c r="D215" s="139" t="s">
        <v>1166</v>
      </c>
      <c r="E215" s="136" t="s">
        <v>1167</v>
      </c>
      <c r="F215" s="46">
        <v>1</v>
      </c>
      <c r="G215" s="55">
        <v>5115.1099999999997</v>
      </c>
      <c r="H215" s="55">
        <f t="shared" si="17"/>
        <v>6354.5011529999992</v>
      </c>
      <c r="I215" s="55">
        <f>H215*F215</f>
        <v>6354.5011529999992</v>
      </c>
      <c r="J215" s="142">
        <f t="shared" si="18"/>
        <v>4.7469989291487976E-4</v>
      </c>
      <c r="K215" s="142">
        <f t="shared" si="19"/>
        <v>0.96620502413025111</v>
      </c>
    </row>
    <row r="216" spans="1:11" ht="19.5">
      <c r="A216" s="156" t="s">
        <v>1319</v>
      </c>
      <c r="B216" s="146" t="s">
        <v>1311</v>
      </c>
      <c r="C216" s="133" t="s">
        <v>1245</v>
      </c>
      <c r="D216" s="139" t="s">
        <v>379</v>
      </c>
      <c r="E216" s="135" t="s">
        <v>15</v>
      </c>
      <c r="F216" s="49">
        <v>230.8</v>
      </c>
      <c r="G216" s="56">
        <f>27.17/1.23</f>
        <v>22.089430894308943</v>
      </c>
      <c r="H216" s="55">
        <f t="shared" si="17"/>
        <v>27.441700000000001</v>
      </c>
      <c r="I216" s="56">
        <f t="shared" ref="I216:I222" si="20">F216*H216</f>
        <v>6333.5443600000008</v>
      </c>
      <c r="J216" s="142">
        <f t="shared" si="18"/>
        <v>4.7313435894873326E-4</v>
      </c>
      <c r="K216" s="142">
        <f t="shared" si="19"/>
        <v>0.9666781584891998</v>
      </c>
    </row>
    <row r="217" spans="1:11" ht="19.5">
      <c r="A217" s="156" t="s">
        <v>1319</v>
      </c>
      <c r="B217" s="146">
        <v>53175</v>
      </c>
      <c r="C217" s="133" t="s">
        <v>1244</v>
      </c>
      <c r="D217" s="139" t="s">
        <v>150</v>
      </c>
      <c r="E217" s="135" t="s">
        <v>17</v>
      </c>
      <c r="F217" s="49">
        <v>5.4</v>
      </c>
      <c r="G217" s="56">
        <v>942.06</v>
      </c>
      <c r="H217" s="55">
        <f t="shared" si="17"/>
        <v>1170.3211379999998</v>
      </c>
      <c r="I217" s="56">
        <f t="shared" si="20"/>
        <v>6319.7341451999991</v>
      </c>
      <c r="J217" s="142">
        <f t="shared" si="18"/>
        <v>4.7210269535644681E-4</v>
      </c>
      <c r="K217" s="142">
        <f t="shared" si="19"/>
        <v>0.96715026118455627</v>
      </c>
    </row>
    <row r="218" spans="1:11">
      <c r="A218" s="156" t="s">
        <v>1319</v>
      </c>
      <c r="B218" s="149" t="s">
        <v>205</v>
      </c>
      <c r="C218" s="133" t="s">
        <v>1245</v>
      </c>
      <c r="D218" s="139" t="s">
        <v>207</v>
      </c>
      <c r="E218" s="135" t="s">
        <v>15</v>
      </c>
      <c r="F218" s="49">
        <v>45.7</v>
      </c>
      <c r="G218" s="56">
        <f>134.96/1.23</f>
        <v>109.72357723577237</v>
      </c>
      <c r="H218" s="55">
        <f t="shared" si="17"/>
        <v>136.30960000000002</v>
      </c>
      <c r="I218" s="56">
        <f t="shared" si="20"/>
        <v>6229.3487200000009</v>
      </c>
      <c r="J218" s="142">
        <f t="shared" si="18"/>
        <v>4.6535063872281965E-4</v>
      </c>
      <c r="K218" s="142">
        <f t="shared" si="19"/>
        <v>0.96761561182327904</v>
      </c>
    </row>
    <row r="219" spans="1:11" ht="19.5">
      <c r="A219" s="156" t="s">
        <v>1319</v>
      </c>
      <c r="B219" s="149" t="s">
        <v>460</v>
      </c>
      <c r="C219" s="133" t="s">
        <v>1245</v>
      </c>
      <c r="D219" s="139" t="s">
        <v>462</v>
      </c>
      <c r="E219" s="135" t="s">
        <v>14</v>
      </c>
      <c r="F219" s="49">
        <v>6</v>
      </c>
      <c r="G219" s="56">
        <f>974.42/1.23</f>
        <v>792.21138211382106</v>
      </c>
      <c r="H219" s="55">
        <f t="shared" si="17"/>
        <v>984.16419999999982</v>
      </c>
      <c r="I219" s="56">
        <f t="shared" si="20"/>
        <v>5904.9851999999992</v>
      </c>
      <c r="J219" s="142">
        <f t="shared" si="18"/>
        <v>4.4111973144903601E-4</v>
      </c>
      <c r="K219" s="142">
        <f t="shared" si="19"/>
        <v>0.96805673155472804</v>
      </c>
    </row>
    <row r="220" spans="1:11" ht="19.5">
      <c r="A220" s="156" t="s">
        <v>1319</v>
      </c>
      <c r="B220" s="149" t="s">
        <v>431</v>
      </c>
      <c r="C220" s="133" t="s">
        <v>1245</v>
      </c>
      <c r="D220" s="139" t="s">
        <v>433</v>
      </c>
      <c r="E220" s="135" t="s">
        <v>15</v>
      </c>
      <c r="F220" s="49">
        <v>115.3</v>
      </c>
      <c r="G220" s="56">
        <f>50.65/1.23</f>
        <v>41.178861788617887</v>
      </c>
      <c r="H220" s="55">
        <f t="shared" si="17"/>
        <v>51.156500000000001</v>
      </c>
      <c r="I220" s="56">
        <f t="shared" si="20"/>
        <v>5898.3444499999996</v>
      </c>
      <c r="J220" s="142">
        <f t="shared" si="18"/>
        <v>4.40623647926825E-4</v>
      </c>
      <c r="K220" s="142">
        <f t="shared" si="19"/>
        <v>0.9684973552026549</v>
      </c>
    </row>
    <row r="221" spans="1:11">
      <c r="A221" s="156" t="s">
        <v>1319</v>
      </c>
      <c r="B221" s="149" t="s">
        <v>1154</v>
      </c>
      <c r="C221" s="133" t="s">
        <v>1245</v>
      </c>
      <c r="D221" s="139" t="s">
        <v>522</v>
      </c>
      <c r="E221" s="135" t="s">
        <v>14</v>
      </c>
      <c r="F221" s="49">
        <v>9</v>
      </c>
      <c r="G221" s="56">
        <f>639.67/1.23</f>
        <v>520.05691056910564</v>
      </c>
      <c r="H221" s="55">
        <f t="shared" si="17"/>
        <v>646.06669999999997</v>
      </c>
      <c r="I221" s="56">
        <f t="shared" si="20"/>
        <v>5814.6003000000001</v>
      </c>
      <c r="J221" s="142">
        <f t="shared" si="18"/>
        <v>4.3436771404939081E-4</v>
      </c>
      <c r="K221" s="142">
        <f t="shared" si="19"/>
        <v>0.96893172291670426</v>
      </c>
    </row>
    <row r="222" spans="1:11" ht="19.5">
      <c r="A222" s="156" t="s">
        <v>1319</v>
      </c>
      <c r="B222" s="149" t="s">
        <v>611</v>
      </c>
      <c r="C222" s="133" t="s">
        <v>1245</v>
      </c>
      <c r="D222" s="139" t="s">
        <v>613</v>
      </c>
      <c r="E222" s="135" t="s">
        <v>15</v>
      </c>
      <c r="F222" s="49">
        <v>66</v>
      </c>
      <c r="G222" s="56">
        <f>86.98/1.23</f>
        <v>70.715447154471548</v>
      </c>
      <c r="H222" s="55">
        <f t="shared" si="17"/>
        <v>87.849800000000002</v>
      </c>
      <c r="I222" s="56">
        <f t="shared" si="20"/>
        <v>5798.0868</v>
      </c>
      <c r="J222" s="142">
        <f t="shared" si="18"/>
        <v>4.3313410711583172E-4</v>
      </c>
      <c r="K222" s="142">
        <f t="shared" si="19"/>
        <v>0.96936485702382014</v>
      </c>
    </row>
    <row r="223" spans="1:11" ht="29.25">
      <c r="A223" s="156" t="s">
        <v>1319</v>
      </c>
      <c r="B223" s="152" t="s">
        <v>1196</v>
      </c>
      <c r="C223" s="134" t="s">
        <v>1177</v>
      </c>
      <c r="D223" s="139" t="s">
        <v>1198</v>
      </c>
      <c r="E223" s="136" t="s">
        <v>1180</v>
      </c>
      <c r="F223" s="46">
        <v>12</v>
      </c>
      <c r="G223" s="55">
        <f>478.39/1.23</f>
        <v>388.9349593495935</v>
      </c>
      <c r="H223" s="55">
        <f t="shared" si="17"/>
        <v>483.1739</v>
      </c>
      <c r="I223" s="55">
        <f>H223*F223</f>
        <v>5798.0868</v>
      </c>
      <c r="J223" s="142">
        <f t="shared" si="18"/>
        <v>4.3313410711583172E-4</v>
      </c>
      <c r="K223" s="142">
        <f t="shared" si="19"/>
        <v>0.96979799113093601</v>
      </c>
    </row>
    <row r="224" spans="1:11" ht="29.25">
      <c r="A224" s="156" t="s">
        <v>1319</v>
      </c>
      <c r="B224" s="148" t="s">
        <v>887</v>
      </c>
      <c r="C224" s="133" t="s">
        <v>1246</v>
      </c>
      <c r="D224" s="139" t="s">
        <v>889</v>
      </c>
      <c r="E224" s="135" t="s">
        <v>17</v>
      </c>
      <c r="F224" s="68">
        <v>7.04</v>
      </c>
      <c r="G224" s="56">
        <v>660.63</v>
      </c>
      <c r="H224" s="55">
        <f t="shared" si="17"/>
        <v>820.700649</v>
      </c>
      <c r="I224" s="56">
        <f t="shared" ref="I224:I242" si="21">F224*H224</f>
        <v>5777.7325689600002</v>
      </c>
      <c r="J224" s="142">
        <f t="shared" si="18"/>
        <v>4.3161358629721625E-4</v>
      </c>
      <c r="K224" s="142">
        <f t="shared" si="19"/>
        <v>0.97022960471723318</v>
      </c>
    </row>
    <row r="225" spans="1:11">
      <c r="A225" s="156" t="s">
        <v>1319</v>
      </c>
      <c r="B225" s="148" t="s">
        <v>1007</v>
      </c>
      <c r="C225" s="133" t="s">
        <v>1245</v>
      </c>
      <c r="D225" s="139" t="s">
        <v>1009</v>
      </c>
      <c r="E225" s="135" t="s">
        <v>136</v>
      </c>
      <c r="F225" s="68">
        <v>2</v>
      </c>
      <c r="G225" s="56">
        <f>2806.6/1.23</f>
        <v>2281.7886178861786</v>
      </c>
      <c r="H225" s="55">
        <f t="shared" si="17"/>
        <v>2834.6659999999997</v>
      </c>
      <c r="I225" s="56">
        <f t="shared" si="21"/>
        <v>5669.3319999999994</v>
      </c>
      <c r="J225" s="142">
        <f t="shared" si="18"/>
        <v>4.2351574553233873E-4</v>
      </c>
      <c r="K225" s="142">
        <f t="shared" si="19"/>
        <v>0.97065312046276553</v>
      </c>
    </row>
    <row r="226" spans="1:11">
      <c r="A226" s="156" t="s">
        <v>1319</v>
      </c>
      <c r="B226" s="146">
        <v>62837</v>
      </c>
      <c r="C226" s="133" t="s">
        <v>1244</v>
      </c>
      <c r="D226" s="139" t="s">
        <v>171</v>
      </c>
      <c r="E226" s="135" t="s">
        <v>17</v>
      </c>
      <c r="F226" s="49">
        <v>8.85</v>
      </c>
      <c r="G226" s="56">
        <v>503.16</v>
      </c>
      <c r="H226" s="55">
        <f t="shared" si="17"/>
        <v>625.07566800000006</v>
      </c>
      <c r="I226" s="56">
        <f t="shared" si="21"/>
        <v>5531.9196618000005</v>
      </c>
      <c r="J226" s="142">
        <f t="shared" si="18"/>
        <v>4.1325064042681405E-4</v>
      </c>
      <c r="K226" s="142">
        <f t="shared" si="19"/>
        <v>0.97106637110319238</v>
      </c>
    </row>
    <row r="227" spans="1:11">
      <c r="A227" s="156" t="s">
        <v>1319</v>
      </c>
      <c r="B227" s="149" t="s">
        <v>465</v>
      </c>
      <c r="C227" s="133" t="s">
        <v>1245</v>
      </c>
      <c r="D227" s="139" t="s">
        <v>467</v>
      </c>
      <c r="E227" s="135" t="s">
        <v>14</v>
      </c>
      <c r="F227" s="49">
        <v>5</v>
      </c>
      <c r="G227" s="56">
        <f>1092.61/1.23</f>
        <v>888.30081300813004</v>
      </c>
      <c r="H227" s="55">
        <f t="shared" si="17"/>
        <v>1103.5360999999998</v>
      </c>
      <c r="I227" s="56">
        <f t="shared" si="21"/>
        <v>5517.6804999999986</v>
      </c>
      <c r="J227" s="142">
        <f t="shared" si="18"/>
        <v>4.1218693323424123E-4</v>
      </c>
      <c r="K227" s="142">
        <f t="shared" si="19"/>
        <v>0.97147855803642658</v>
      </c>
    </row>
    <row r="228" spans="1:11">
      <c r="A228" s="156" t="s">
        <v>1319</v>
      </c>
      <c r="B228" s="149" t="s">
        <v>453</v>
      </c>
      <c r="C228" s="133" t="s">
        <v>1245</v>
      </c>
      <c r="D228" s="139" t="s">
        <v>455</v>
      </c>
      <c r="E228" s="135" t="s">
        <v>14</v>
      </c>
      <c r="F228" s="49">
        <v>9</v>
      </c>
      <c r="G228" s="56">
        <f>597.59/1.23</f>
        <v>485.84552845528458</v>
      </c>
      <c r="H228" s="55">
        <f t="shared" si="17"/>
        <v>603.56590000000006</v>
      </c>
      <c r="I228" s="56">
        <f t="shared" si="21"/>
        <v>5432.0931</v>
      </c>
      <c r="J228" s="142">
        <f t="shared" si="18"/>
        <v>4.0579330317003367E-4</v>
      </c>
      <c r="K228" s="142">
        <f t="shared" si="19"/>
        <v>0.97188435133959661</v>
      </c>
    </row>
    <row r="229" spans="1:11">
      <c r="A229" s="156" t="s">
        <v>1319</v>
      </c>
      <c r="B229" s="146" t="s">
        <v>1259</v>
      </c>
      <c r="C229" s="133" t="s">
        <v>1245</v>
      </c>
      <c r="D229" s="139" t="s">
        <v>44</v>
      </c>
      <c r="E229" s="135" t="s">
        <v>17</v>
      </c>
      <c r="F229" s="49">
        <v>134.56</v>
      </c>
      <c r="G229" s="56">
        <f>39.79/1.23</f>
        <v>32.349593495934961</v>
      </c>
      <c r="H229" s="55">
        <f t="shared" si="17"/>
        <v>40.187899999999999</v>
      </c>
      <c r="I229" s="56">
        <f t="shared" si="21"/>
        <v>5407.6838239999997</v>
      </c>
      <c r="J229" s="142">
        <f t="shared" si="18"/>
        <v>4.0396985858731302E-4</v>
      </c>
      <c r="K229" s="142">
        <f t="shared" si="19"/>
        <v>0.97228832119818387</v>
      </c>
    </row>
    <row r="230" spans="1:11" ht="19.5">
      <c r="A230" s="156" t="s">
        <v>1319</v>
      </c>
      <c r="B230" s="144" t="s">
        <v>1294</v>
      </c>
      <c r="C230" s="132" t="s">
        <v>1249</v>
      </c>
      <c r="D230" s="139" t="s">
        <v>1099</v>
      </c>
      <c r="E230" s="135" t="s">
        <v>12</v>
      </c>
      <c r="F230" s="68">
        <v>345</v>
      </c>
      <c r="G230" s="56">
        <v>12.46</v>
      </c>
      <c r="H230" s="55">
        <f t="shared" si="17"/>
        <v>15.479058</v>
      </c>
      <c r="I230" s="56">
        <f t="shared" si="21"/>
        <v>5340.2750100000003</v>
      </c>
      <c r="J230" s="142">
        <f t="shared" si="18"/>
        <v>3.9893422226954921E-4</v>
      </c>
      <c r="K230" s="142">
        <f t="shared" si="19"/>
        <v>0.97268725542045342</v>
      </c>
    </row>
    <row r="231" spans="1:11" ht="19.5">
      <c r="A231" s="156" t="s">
        <v>1319</v>
      </c>
      <c r="B231" s="146">
        <v>42656</v>
      </c>
      <c r="C231" s="133" t="s">
        <v>1244</v>
      </c>
      <c r="D231" s="139" t="s">
        <v>332</v>
      </c>
      <c r="E231" s="135" t="s">
        <v>14</v>
      </c>
      <c r="F231" s="49">
        <v>13</v>
      </c>
      <c r="G231" s="56">
        <v>321.54000000000002</v>
      </c>
      <c r="H231" s="55">
        <f t="shared" si="17"/>
        <v>399.44914199999999</v>
      </c>
      <c r="I231" s="56">
        <f t="shared" si="21"/>
        <v>5192.8388459999996</v>
      </c>
      <c r="J231" s="142">
        <f t="shared" si="18"/>
        <v>3.8792030794685859E-4</v>
      </c>
      <c r="K231" s="142">
        <f t="shared" si="19"/>
        <v>0.9730751757284003</v>
      </c>
    </row>
    <row r="232" spans="1:11" ht="19.5">
      <c r="A232" s="156" t="s">
        <v>1319</v>
      </c>
      <c r="B232" s="149" t="s">
        <v>617</v>
      </c>
      <c r="C232" s="133" t="s">
        <v>1245</v>
      </c>
      <c r="D232" s="139" t="s">
        <v>619</v>
      </c>
      <c r="E232" s="135" t="s">
        <v>15</v>
      </c>
      <c r="F232" s="49">
        <v>37.799999999999997</v>
      </c>
      <c r="G232" s="56">
        <f>134.6/1.23</f>
        <v>109.43089430894308</v>
      </c>
      <c r="H232" s="55">
        <f t="shared" si="17"/>
        <v>135.946</v>
      </c>
      <c r="I232" s="56">
        <f t="shared" si="21"/>
        <v>5138.7587999999996</v>
      </c>
      <c r="J232" s="142">
        <f t="shared" si="18"/>
        <v>3.8388036973189545E-4</v>
      </c>
      <c r="K232" s="142">
        <f t="shared" si="19"/>
        <v>0.97345905609813221</v>
      </c>
    </row>
    <row r="233" spans="1:11">
      <c r="A233" s="156" t="s">
        <v>1319</v>
      </c>
      <c r="B233" s="146" t="s">
        <v>1264</v>
      </c>
      <c r="C233" s="133" t="s">
        <v>1245</v>
      </c>
      <c r="D233" s="139" t="s">
        <v>59</v>
      </c>
      <c r="E233" s="135" t="s">
        <v>15</v>
      </c>
      <c r="F233" s="49">
        <v>95</v>
      </c>
      <c r="G233" s="56">
        <f>53.36/1.23</f>
        <v>43.382113821138212</v>
      </c>
      <c r="H233" s="55">
        <f t="shared" si="17"/>
        <v>53.893599999999999</v>
      </c>
      <c r="I233" s="56">
        <f t="shared" si="21"/>
        <v>5119.8919999999998</v>
      </c>
      <c r="J233" s="142">
        <f t="shared" si="18"/>
        <v>3.8247096437905859E-4</v>
      </c>
      <c r="K233" s="142">
        <f t="shared" si="19"/>
        <v>0.97384152706251126</v>
      </c>
    </row>
    <row r="234" spans="1:11" ht="19.5">
      <c r="A234" s="156" t="s">
        <v>1319</v>
      </c>
      <c r="B234" s="146" t="s">
        <v>1308</v>
      </c>
      <c r="C234" s="133" t="s">
        <v>1245</v>
      </c>
      <c r="D234" s="139" t="s">
        <v>373</v>
      </c>
      <c r="E234" s="135" t="s">
        <v>15</v>
      </c>
      <c r="F234" s="49">
        <v>37.6</v>
      </c>
      <c r="G234" s="56">
        <f>131.74/1.23</f>
        <v>107.10569105691057</v>
      </c>
      <c r="H234" s="55">
        <f t="shared" si="17"/>
        <v>133.0574</v>
      </c>
      <c r="I234" s="56">
        <f t="shared" si="21"/>
        <v>5002.9582399999999</v>
      </c>
      <c r="J234" s="142">
        <f t="shared" si="18"/>
        <v>3.7373566919008403E-4</v>
      </c>
      <c r="K234" s="142">
        <f t="shared" si="19"/>
        <v>0.97421526273170134</v>
      </c>
    </row>
    <row r="235" spans="1:11">
      <c r="A235" s="156" t="s">
        <v>1319</v>
      </c>
      <c r="B235" s="146">
        <v>47920</v>
      </c>
      <c r="C235" s="133" t="s">
        <v>1244</v>
      </c>
      <c r="D235" s="139" t="s">
        <v>262</v>
      </c>
      <c r="E235" s="135" t="s">
        <v>15</v>
      </c>
      <c r="F235" s="49">
        <v>144.69999999999999</v>
      </c>
      <c r="G235" s="56">
        <v>27</v>
      </c>
      <c r="H235" s="55">
        <f t="shared" si="17"/>
        <v>33.542099999999998</v>
      </c>
      <c r="I235" s="56">
        <f t="shared" si="21"/>
        <v>4853.5418699999991</v>
      </c>
      <c r="J235" s="142">
        <f t="shared" si="18"/>
        <v>3.6257382766531778E-4</v>
      </c>
      <c r="K235" s="142">
        <f t="shared" si="19"/>
        <v>0.97457783655936669</v>
      </c>
    </row>
    <row r="236" spans="1:11" ht="29.25">
      <c r="A236" s="156" t="s">
        <v>1319</v>
      </c>
      <c r="B236" s="135" t="s">
        <v>907</v>
      </c>
      <c r="C236" s="133" t="s">
        <v>1247</v>
      </c>
      <c r="D236" s="139" t="s">
        <v>909</v>
      </c>
      <c r="E236" s="135" t="s">
        <v>12</v>
      </c>
      <c r="F236" s="68">
        <v>20.399999999999999</v>
      </c>
      <c r="G236" s="56">
        <v>187.3</v>
      </c>
      <c r="H236" s="55">
        <f t="shared" si="17"/>
        <v>232.68279000000001</v>
      </c>
      <c r="I236" s="56">
        <f t="shared" si="21"/>
        <v>4746.728916</v>
      </c>
      <c r="J236" s="142">
        <f t="shared" si="18"/>
        <v>3.5459458639918253E-4</v>
      </c>
      <c r="K236" s="142">
        <f t="shared" si="19"/>
        <v>0.97493243114576589</v>
      </c>
    </row>
    <row r="237" spans="1:11" ht="19.5">
      <c r="A237" s="156" t="s">
        <v>1319</v>
      </c>
      <c r="B237" s="146">
        <v>57231</v>
      </c>
      <c r="C237" s="133" t="s">
        <v>1244</v>
      </c>
      <c r="D237" s="139" t="s">
        <v>541</v>
      </c>
      <c r="E237" s="135" t="s">
        <v>14</v>
      </c>
      <c r="F237" s="49">
        <v>1</v>
      </c>
      <c r="G237" s="56">
        <v>3805.5</v>
      </c>
      <c r="H237" s="55">
        <f t="shared" si="17"/>
        <v>4727.5726500000001</v>
      </c>
      <c r="I237" s="56">
        <f t="shared" si="21"/>
        <v>4727.5726500000001</v>
      </c>
      <c r="J237" s="142">
        <f t="shared" si="18"/>
        <v>3.5316355708627482E-4</v>
      </c>
      <c r="K237" s="142">
        <f t="shared" si="19"/>
        <v>0.97528559470285214</v>
      </c>
    </row>
    <row r="238" spans="1:11" ht="19.5">
      <c r="A238" s="156" t="s">
        <v>1319</v>
      </c>
      <c r="B238" s="149" t="s">
        <v>1153</v>
      </c>
      <c r="C238" s="133" t="s">
        <v>1245</v>
      </c>
      <c r="D238" s="139" t="s">
        <v>437</v>
      </c>
      <c r="E238" s="135" t="s">
        <v>15</v>
      </c>
      <c r="F238" s="49">
        <v>65.7</v>
      </c>
      <c r="G238" s="56">
        <f>71.07/1.23</f>
        <v>57.780487804878042</v>
      </c>
      <c r="H238" s="55">
        <f t="shared" si="17"/>
        <v>71.780699999999996</v>
      </c>
      <c r="I238" s="56">
        <f t="shared" si="21"/>
        <v>4715.9919899999995</v>
      </c>
      <c r="J238" s="142">
        <f t="shared" si="18"/>
        <v>3.5229844778351098E-4</v>
      </c>
      <c r="K238" s="142">
        <f t="shared" si="19"/>
        <v>0.97563789315063565</v>
      </c>
    </row>
    <row r="239" spans="1:11" ht="19.5">
      <c r="A239" s="156" t="s">
        <v>1319</v>
      </c>
      <c r="B239" s="153" t="s">
        <v>1116</v>
      </c>
      <c r="C239" s="132" t="s">
        <v>1246</v>
      </c>
      <c r="D239" s="139" t="s">
        <v>1118</v>
      </c>
      <c r="E239" s="135" t="s">
        <v>14</v>
      </c>
      <c r="F239" s="68">
        <v>9</v>
      </c>
      <c r="G239" s="56">
        <v>421.32</v>
      </c>
      <c r="H239" s="55">
        <f t="shared" si="17"/>
        <v>523.40583600000002</v>
      </c>
      <c r="I239" s="56">
        <f t="shared" si="21"/>
        <v>4710.6525240000001</v>
      </c>
      <c r="J239" s="142">
        <f t="shared" si="18"/>
        <v>3.518995739966637E-4</v>
      </c>
      <c r="K239" s="142">
        <f t="shared" si="19"/>
        <v>0.97598979272463227</v>
      </c>
    </row>
    <row r="240" spans="1:11" ht="19.5">
      <c r="A240" s="156" t="s">
        <v>1319</v>
      </c>
      <c r="B240" s="146" t="s">
        <v>1312</v>
      </c>
      <c r="C240" s="133" t="s">
        <v>1245</v>
      </c>
      <c r="D240" s="139" t="s">
        <v>382</v>
      </c>
      <c r="E240" s="135" t="s">
        <v>15</v>
      </c>
      <c r="F240" s="49">
        <v>81.05</v>
      </c>
      <c r="G240" s="56">
        <f>57/1.23</f>
        <v>46.341463414634148</v>
      </c>
      <c r="H240" s="55">
        <f t="shared" si="17"/>
        <v>57.57</v>
      </c>
      <c r="I240" s="56">
        <f t="shared" si="21"/>
        <v>4666.0484999999999</v>
      </c>
      <c r="J240" s="142">
        <f t="shared" si="18"/>
        <v>3.4856752244665705E-4</v>
      </c>
      <c r="K240" s="142">
        <f t="shared" si="19"/>
        <v>0.97633836024707887</v>
      </c>
    </row>
    <row r="241" spans="1:11">
      <c r="A241" s="156" t="s">
        <v>1319</v>
      </c>
      <c r="B241" s="146" t="s">
        <v>1279</v>
      </c>
      <c r="C241" s="133" t="s">
        <v>1245</v>
      </c>
      <c r="D241" s="139" t="s">
        <v>100</v>
      </c>
      <c r="E241" s="135" t="s">
        <v>17</v>
      </c>
      <c r="F241" s="49">
        <v>39.19</v>
      </c>
      <c r="G241" s="56">
        <f>117.15/1.23</f>
        <v>95.243902439024396</v>
      </c>
      <c r="H241" s="55">
        <f t="shared" si="17"/>
        <v>118.3215</v>
      </c>
      <c r="I241" s="56">
        <f t="shared" si="21"/>
        <v>4637.019585</v>
      </c>
      <c r="J241" s="142">
        <f t="shared" si="18"/>
        <v>3.4639897726739785E-4</v>
      </c>
      <c r="K241" s="142">
        <f t="shared" si="19"/>
        <v>0.97668475922434628</v>
      </c>
    </row>
    <row r="242" spans="1:11" ht="29.25">
      <c r="A242" s="156" t="s">
        <v>1319</v>
      </c>
      <c r="B242" s="149" t="s">
        <v>218</v>
      </c>
      <c r="C242" s="133" t="s">
        <v>1245</v>
      </c>
      <c r="D242" s="139" t="s">
        <v>220</v>
      </c>
      <c r="E242" s="135" t="s">
        <v>17</v>
      </c>
      <c r="F242" s="49">
        <v>80.56</v>
      </c>
      <c r="G242" s="56">
        <f>54.24/1.23</f>
        <v>44.09756097560976</v>
      </c>
      <c r="H242" s="55">
        <f t="shared" si="17"/>
        <v>54.782400000000003</v>
      </c>
      <c r="I242" s="56">
        <f t="shared" si="21"/>
        <v>4413.2701440000001</v>
      </c>
      <c r="J242" s="142">
        <f t="shared" si="18"/>
        <v>3.2968423709738151E-4</v>
      </c>
      <c r="K242" s="142">
        <f t="shared" si="19"/>
        <v>0.97701444346144362</v>
      </c>
    </row>
    <row r="243" spans="1:11" ht="19.5">
      <c r="A243" s="156" t="s">
        <v>1319</v>
      </c>
      <c r="B243" s="150">
        <v>39864</v>
      </c>
      <c r="C243" s="134" t="s">
        <v>1158</v>
      </c>
      <c r="D243" s="139" t="s">
        <v>1174</v>
      </c>
      <c r="E243" s="136" t="s">
        <v>1175</v>
      </c>
      <c r="F243" s="46">
        <v>35</v>
      </c>
      <c r="G243" s="55">
        <v>101.31</v>
      </c>
      <c r="H243" s="55">
        <f t="shared" si="17"/>
        <v>125.85741299999999</v>
      </c>
      <c r="I243" s="55">
        <f>H243*F243</f>
        <v>4405.0094549999994</v>
      </c>
      <c r="J243" s="142">
        <f t="shared" si="18"/>
        <v>3.2906713937573708E-4</v>
      </c>
      <c r="K243" s="142">
        <f t="shared" si="19"/>
        <v>0.97734351060081937</v>
      </c>
    </row>
    <row r="244" spans="1:11">
      <c r="A244" s="156" t="s">
        <v>1319</v>
      </c>
      <c r="B244" s="146">
        <v>52884</v>
      </c>
      <c r="C244" s="133" t="s">
        <v>1244</v>
      </c>
      <c r="D244" s="139" t="s">
        <v>344</v>
      </c>
      <c r="E244" s="135" t="s">
        <v>14</v>
      </c>
      <c r="F244" s="49">
        <v>9</v>
      </c>
      <c r="G244" s="56">
        <v>391.87</v>
      </c>
      <c r="H244" s="55">
        <f t="shared" si="17"/>
        <v>486.82010099999997</v>
      </c>
      <c r="I244" s="56">
        <f>F244*H244</f>
        <v>4381.3809089999995</v>
      </c>
      <c r="J244" s="142">
        <f t="shared" si="18"/>
        <v>3.2730201761623607E-4</v>
      </c>
      <c r="K244" s="142">
        <f t="shared" si="19"/>
        <v>0.97767081261843558</v>
      </c>
    </row>
    <row r="245" spans="1:11" ht="29.25">
      <c r="A245" s="156" t="s">
        <v>1319</v>
      </c>
      <c r="B245" s="153" t="s">
        <v>1155</v>
      </c>
      <c r="C245" s="132" t="s">
        <v>1246</v>
      </c>
      <c r="D245" s="139" t="s">
        <v>1115</v>
      </c>
      <c r="E245" s="135" t="s">
        <v>14</v>
      </c>
      <c r="F245" s="68">
        <v>5</v>
      </c>
      <c r="G245" s="56">
        <v>695.39</v>
      </c>
      <c r="H245" s="55">
        <f t="shared" si="17"/>
        <v>863.88299699999993</v>
      </c>
      <c r="I245" s="56">
        <f>F245*H245</f>
        <v>4319.4149849999994</v>
      </c>
      <c r="J245" s="142">
        <f t="shared" si="18"/>
        <v>3.2267298116177192E-4</v>
      </c>
      <c r="K245" s="142">
        <f t="shared" si="19"/>
        <v>0.97799348559959731</v>
      </c>
    </row>
    <row r="246" spans="1:11" ht="19.5">
      <c r="A246" s="156" t="s">
        <v>1319</v>
      </c>
      <c r="B246" s="149" t="s">
        <v>407</v>
      </c>
      <c r="C246" s="133" t="s">
        <v>1245</v>
      </c>
      <c r="D246" s="139" t="s">
        <v>409</v>
      </c>
      <c r="E246" s="135" t="s">
        <v>14</v>
      </c>
      <c r="F246" s="49">
        <v>21</v>
      </c>
      <c r="G246" s="56">
        <f>203.37/1.23</f>
        <v>165.34146341463415</v>
      </c>
      <c r="H246" s="55">
        <f t="shared" si="17"/>
        <v>205.40369999999999</v>
      </c>
      <c r="I246" s="56">
        <f>F246*H246</f>
        <v>4313.4776999999995</v>
      </c>
      <c r="J246" s="142">
        <f t="shared" si="18"/>
        <v>3.2222944854043081E-4</v>
      </c>
      <c r="K246" s="142">
        <f t="shared" si="19"/>
        <v>0.97831571504813775</v>
      </c>
    </row>
    <row r="247" spans="1:11" ht="19.5">
      <c r="A247" s="156" t="s">
        <v>1319</v>
      </c>
      <c r="B247" s="152" t="s">
        <v>1193</v>
      </c>
      <c r="C247" s="134" t="s">
        <v>1177</v>
      </c>
      <c r="D247" s="139" t="s">
        <v>1195</v>
      </c>
      <c r="E247" s="136" t="s">
        <v>1175</v>
      </c>
      <c r="F247" s="46">
        <v>45</v>
      </c>
      <c r="G247" s="55">
        <f>94.44/1.23</f>
        <v>76.780487804878049</v>
      </c>
      <c r="H247" s="55">
        <f t="shared" si="17"/>
        <v>95.384399999999999</v>
      </c>
      <c r="I247" s="55">
        <f>H247*F247</f>
        <v>4292.2979999999998</v>
      </c>
      <c r="J247" s="142">
        <f t="shared" si="18"/>
        <v>3.2064726276693031E-4</v>
      </c>
      <c r="K247" s="142">
        <f t="shared" si="19"/>
        <v>0.97863636231090467</v>
      </c>
    </row>
    <row r="248" spans="1:11" ht="19.5">
      <c r="A248" s="156" t="s">
        <v>1319</v>
      </c>
      <c r="B248" s="149" t="s">
        <v>316</v>
      </c>
      <c r="C248" s="133" t="s">
        <v>1245</v>
      </c>
      <c r="D248" s="139" t="s">
        <v>318</v>
      </c>
      <c r="E248" s="135" t="s">
        <v>15</v>
      </c>
      <c r="F248" s="49">
        <v>271.45999999999998</v>
      </c>
      <c r="G248" s="56">
        <f>15.21/1.23</f>
        <v>12.365853658536587</v>
      </c>
      <c r="H248" s="55">
        <f t="shared" si="17"/>
        <v>15.362100000000002</v>
      </c>
      <c r="I248" s="56">
        <f>F248*H248</f>
        <v>4170.1956660000005</v>
      </c>
      <c r="J248" s="142">
        <f t="shared" si="18"/>
        <v>3.1152585992524662E-4</v>
      </c>
      <c r="K248" s="142">
        <f t="shared" si="19"/>
        <v>0.97894788817082989</v>
      </c>
    </row>
    <row r="249" spans="1:11" ht="19.5">
      <c r="A249" s="156" t="s">
        <v>1319</v>
      </c>
      <c r="B249" s="146">
        <v>55656</v>
      </c>
      <c r="C249" s="133" t="s">
        <v>1244</v>
      </c>
      <c r="D249" s="139" t="s">
        <v>751</v>
      </c>
      <c r="E249" s="135" t="s">
        <v>526</v>
      </c>
      <c r="F249" s="49">
        <v>9</v>
      </c>
      <c r="G249" s="62">
        <v>371.83</v>
      </c>
      <c r="H249" s="55">
        <f t="shared" si="17"/>
        <v>461.92440899999997</v>
      </c>
      <c r="I249" s="56">
        <f>F249*H249</f>
        <v>4157.3196809999999</v>
      </c>
      <c r="J249" s="142">
        <f t="shared" si="18"/>
        <v>3.105639860419146E-4</v>
      </c>
      <c r="K249" s="142">
        <f t="shared" si="19"/>
        <v>0.97925845215687179</v>
      </c>
    </row>
    <row r="250" spans="1:11" ht="19.5">
      <c r="A250" s="156" t="s">
        <v>1319</v>
      </c>
      <c r="B250" s="150" t="s">
        <v>1256</v>
      </c>
      <c r="C250" s="134" t="s">
        <v>1177</v>
      </c>
      <c r="D250" s="139" t="s">
        <v>1183</v>
      </c>
      <c r="E250" s="136" t="s">
        <v>1175</v>
      </c>
      <c r="F250" s="46">
        <v>168</v>
      </c>
      <c r="G250" s="55">
        <f>24/1.23</f>
        <v>19.512195121951219</v>
      </c>
      <c r="H250" s="55">
        <f t="shared" si="17"/>
        <v>24.24</v>
      </c>
      <c r="I250" s="55">
        <f>H250*F250</f>
        <v>4072.3199999999997</v>
      </c>
      <c r="J250" s="142">
        <f t="shared" si="18"/>
        <v>3.042142603125472E-4</v>
      </c>
      <c r="K250" s="142">
        <f t="shared" si="19"/>
        <v>0.97956266641718437</v>
      </c>
    </row>
    <row r="251" spans="1:11" ht="19.5">
      <c r="A251" s="156" t="s">
        <v>1319</v>
      </c>
      <c r="B251" s="149" t="s">
        <v>629</v>
      </c>
      <c r="C251" s="133" t="s">
        <v>1245</v>
      </c>
      <c r="D251" s="139" t="s">
        <v>631</v>
      </c>
      <c r="E251" s="135" t="s">
        <v>14</v>
      </c>
      <c r="F251" s="49">
        <v>12</v>
      </c>
      <c r="G251" s="56">
        <f>335.83/1.23</f>
        <v>273.03252032520322</v>
      </c>
      <c r="H251" s="55">
        <f t="shared" si="17"/>
        <v>339.18829999999997</v>
      </c>
      <c r="I251" s="56">
        <f t="shared" ref="I251:I282" si="22">F251*H251</f>
        <v>4070.2595999999994</v>
      </c>
      <c r="J251" s="142">
        <f t="shared" si="18"/>
        <v>3.0406034238322235E-4</v>
      </c>
      <c r="K251" s="142">
        <f t="shared" si="19"/>
        <v>0.97986672675956754</v>
      </c>
    </row>
    <row r="252" spans="1:11" ht="19.5">
      <c r="A252" s="156" t="s">
        <v>1319</v>
      </c>
      <c r="B252" s="146">
        <v>60919</v>
      </c>
      <c r="C252" s="133" t="s">
        <v>1244</v>
      </c>
      <c r="D252" s="139" t="s">
        <v>348</v>
      </c>
      <c r="E252" s="135" t="s">
        <v>14</v>
      </c>
      <c r="F252" s="49">
        <v>17</v>
      </c>
      <c r="G252" s="56">
        <v>191.04</v>
      </c>
      <c r="H252" s="55">
        <f t="shared" si="17"/>
        <v>237.32899199999997</v>
      </c>
      <c r="I252" s="56">
        <f t="shared" si="22"/>
        <v>4034.5928639999993</v>
      </c>
      <c r="J252" s="142">
        <f t="shared" si="18"/>
        <v>3.0139593248665163E-4</v>
      </c>
      <c r="K252" s="142">
        <f t="shared" si="19"/>
        <v>0.98016812269205422</v>
      </c>
    </row>
    <row r="253" spans="1:11" ht="19.5">
      <c r="A253" s="156" t="s">
        <v>1319</v>
      </c>
      <c r="B253" s="147">
        <v>39159</v>
      </c>
      <c r="C253" s="132" t="s">
        <v>1244</v>
      </c>
      <c r="D253" s="139" t="s">
        <v>1067</v>
      </c>
      <c r="E253" s="135" t="s">
        <v>17</v>
      </c>
      <c r="F253" s="68">
        <v>80.739999999999995</v>
      </c>
      <c r="G253" s="56">
        <v>39.380000000000003</v>
      </c>
      <c r="H253" s="55">
        <f t="shared" si="17"/>
        <v>48.921773999999999</v>
      </c>
      <c r="I253" s="56">
        <f t="shared" si="22"/>
        <v>3949.9440327599996</v>
      </c>
      <c r="J253" s="142">
        <f t="shared" si="18"/>
        <v>2.9507241626444951E-4</v>
      </c>
      <c r="K253" s="142">
        <f t="shared" si="19"/>
        <v>0.9804631951083187</v>
      </c>
    </row>
    <row r="254" spans="1:11" ht="19.5">
      <c r="A254" s="156" t="s">
        <v>1319</v>
      </c>
      <c r="B254" s="146">
        <v>50983</v>
      </c>
      <c r="C254" s="133" t="s">
        <v>1244</v>
      </c>
      <c r="D254" s="139" t="s">
        <v>150</v>
      </c>
      <c r="E254" s="135" t="s">
        <v>17</v>
      </c>
      <c r="F254" s="49">
        <v>3.78</v>
      </c>
      <c r="G254" s="56">
        <v>830.7</v>
      </c>
      <c r="H254" s="55">
        <f t="shared" si="17"/>
        <v>1031.9786100000001</v>
      </c>
      <c r="I254" s="56">
        <f t="shared" si="22"/>
        <v>3900.8791458000001</v>
      </c>
      <c r="J254" s="142">
        <f t="shared" si="18"/>
        <v>2.9140712515425803E-4</v>
      </c>
      <c r="K254" s="142">
        <f t="shared" si="19"/>
        <v>0.98075460223347299</v>
      </c>
    </row>
    <row r="255" spans="1:11" ht="19.5">
      <c r="A255" s="156" t="s">
        <v>1319</v>
      </c>
      <c r="B255" s="149" t="s">
        <v>441</v>
      </c>
      <c r="C255" s="133" t="s">
        <v>1245</v>
      </c>
      <c r="D255" s="139" t="s">
        <v>443</v>
      </c>
      <c r="E255" s="135" t="s">
        <v>15</v>
      </c>
      <c r="F255" s="49">
        <v>27</v>
      </c>
      <c r="G255" s="56">
        <f>141.95/1.23</f>
        <v>115.40650406504064</v>
      </c>
      <c r="H255" s="55">
        <f t="shared" si="17"/>
        <v>143.36949999999999</v>
      </c>
      <c r="I255" s="56">
        <f t="shared" si="22"/>
        <v>3870.9764999999998</v>
      </c>
      <c r="J255" s="142">
        <f t="shared" si="18"/>
        <v>2.8917330971896921E-4</v>
      </c>
      <c r="K255" s="142">
        <f t="shared" si="19"/>
        <v>0.981043775543192</v>
      </c>
    </row>
    <row r="256" spans="1:11" ht="19.5">
      <c r="A256" s="156" t="s">
        <v>1319</v>
      </c>
      <c r="B256" s="149" t="s">
        <v>404</v>
      </c>
      <c r="C256" s="133" t="s">
        <v>1245</v>
      </c>
      <c r="D256" s="139" t="s">
        <v>406</v>
      </c>
      <c r="E256" s="135" t="s">
        <v>14</v>
      </c>
      <c r="F256" s="49">
        <v>30</v>
      </c>
      <c r="G256" s="56">
        <f>124.07/1.23</f>
        <v>100.86991869918698</v>
      </c>
      <c r="H256" s="55">
        <f t="shared" si="17"/>
        <v>125.31069999999998</v>
      </c>
      <c r="I256" s="56">
        <f t="shared" si="22"/>
        <v>3759.3209999999995</v>
      </c>
      <c r="J256" s="142">
        <f t="shared" si="18"/>
        <v>2.8083231604894142E-4</v>
      </c>
      <c r="K256" s="142">
        <f t="shared" si="19"/>
        <v>0.98132460785924092</v>
      </c>
    </row>
    <row r="257" spans="1:11" ht="19.5">
      <c r="A257" s="156" t="s">
        <v>1319</v>
      </c>
      <c r="B257" s="149" t="s">
        <v>491</v>
      </c>
      <c r="C257" s="133" t="s">
        <v>1245</v>
      </c>
      <c r="D257" s="139" t="s">
        <v>493</v>
      </c>
      <c r="E257" s="135" t="s">
        <v>14</v>
      </c>
      <c r="F257" s="49">
        <v>2</v>
      </c>
      <c r="G257" s="56">
        <f>1859.04/1.23</f>
        <v>1511.4146341463415</v>
      </c>
      <c r="H257" s="55">
        <f t="shared" si="17"/>
        <v>1877.6304</v>
      </c>
      <c r="I257" s="56">
        <f t="shared" si="22"/>
        <v>3755.2608</v>
      </c>
      <c r="J257" s="142">
        <f t="shared" si="18"/>
        <v>2.805290071882132E-4</v>
      </c>
      <c r="K257" s="142">
        <f t="shared" si="19"/>
        <v>0.98160513686642914</v>
      </c>
    </row>
    <row r="258" spans="1:11" ht="19.5">
      <c r="A258" s="156" t="s">
        <v>1319</v>
      </c>
      <c r="B258" s="149" t="s">
        <v>668</v>
      </c>
      <c r="C258" s="133" t="s">
        <v>1245</v>
      </c>
      <c r="D258" s="139" t="s">
        <v>670</v>
      </c>
      <c r="E258" s="135" t="s">
        <v>14</v>
      </c>
      <c r="F258" s="49">
        <v>174</v>
      </c>
      <c r="G258" s="56">
        <f>20.96/1.23</f>
        <v>17.040650406504067</v>
      </c>
      <c r="H258" s="55">
        <f t="shared" si="17"/>
        <v>21.169600000000003</v>
      </c>
      <c r="I258" s="56">
        <f t="shared" si="22"/>
        <v>3683.5104000000006</v>
      </c>
      <c r="J258" s="142">
        <f t="shared" si="18"/>
        <v>2.751690416493731E-4</v>
      </c>
      <c r="K258" s="142">
        <f t="shared" si="19"/>
        <v>0.98188030590807851</v>
      </c>
    </row>
    <row r="259" spans="1:11">
      <c r="A259" s="156" t="s">
        <v>1319</v>
      </c>
      <c r="B259" s="146">
        <v>41196</v>
      </c>
      <c r="C259" s="133" t="s">
        <v>1244</v>
      </c>
      <c r="D259" s="139" t="s">
        <v>342</v>
      </c>
      <c r="E259" s="135" t="s">
        <v>14</v>
      </c>
      <c r="F259" s="49">
        <v>8</v>
      </c>
      <c r="G259" s="56">
        <v>366.92</v>
      </c>
      <c r="H259" s="55">
        <f t="shared" si="17"/>
        <v>455.82471600000002</v>
      </c>
      <c r="I259" s="56">
        <f t="shared" si="22"/>
        <v>3646.5977280000002</v>
      </c>
      <c r="J259" s="142">
        <f t="shared" si="18"/>
        <v>2.7241155667554005E-4</v>
      </c>
      <c r="K259" s="142">
        <f t="shared" si="19"/>
        <v>0.98215271746475408</v>
      </c>
    </row>
    <row r="260" spans="1:11">
      <c r="A260" s="156" t="s">
        <v>1319</v>
      </c>
      <c r="B260" s="149" t="s">
        <v>722</v>
      </c>
      <c r="C260" s="133" t="s">
        <v>1245</v>
      </c>
      <c r="D260" s="139" t="s">
        <v>724</v>
      </c>
      <c r="E260" s="135" t="s">
        <v>14</v>
      </c>
      <c r="F260" s="49">
        <v>4</v>
      </c>
      <c r="G260" s="56">
        <f>872.24/1.23</f>
        <v>709.13821138211381</v>
      </c>
      <c r="H260" s="55">
        <f t="shared" si="17"/>
        <v>880.9624</v>
      </c>
      <c r="I260" s="56">
        <f t="shared" si="22"/>
        <v>3523.8496</v>
      </c>
      <c r="J260" s="142">
        <f t="shared" si="18"/>
        <v>2.6324191112600813E-4</v>
      </c>
      <c r="K260" s="142">
        <f t="shared" si="19"/>
        <v>0.98241595937588011</v>
      </c>
    </row>
    <row r="261" spans="1:11" ht="19.5">
      <c r="A261" s="156" t="s">
        <v>1319</v>
      </c>
      <c r="B261" s="146">
        <v>53815</v>
      </c>
      <c r="C261" s="133" t="s">
        <v>1244</v>
      </c>
      <c r="D261" s="139" t="s">
        <v>224</v>
      </c>
      <c r="E261" s="135" t="s">
        <v>17</v>
      </c>
      <c r="F261" s="49">
        <v>85.07</v>
      </c>
      <c r="G261" s="56">
        <v>32.83</v>
      </c>
      <c r="H261" s="55">
        <f t="shared" si="17"/>
        <v>40.784708999999999</v>
      </c>
      <c r="I261" s="56">
        <f t="shared" si="22"/>
        <v>3469.5551946299997</v>
      </c>
      <c r="J261" s="142">
        <f t="shared" si="18"/>
        <v>2.5918595963674788E-4</v>
      </c>
      <c r="K261" s="142">
        <f t="shared" si="19"/>
        <v>0.98267514533551681</v>
      </c>
    </row>
    <row r="262" spans="1:11" ht="19.5">
      <c r="A262" s="156" t="s">
        <v>1319</v>
      </c>
      <c r="B262" s="149" t="s">
        <v>499</v>
      </c>
      <c r="C262" s="133" t="s">
        <v>1245</v>
      </c>
      <c r="D262" s="139" t="s">
        <v>501</v>
      </c>
      <c r="E262" s="135" t="s">
        <v>14</v>
      </c>
      <c r="F262" s="49">
        <v>6</v>
      </c>
      <c r="G262" s="56">
        <f>572.29/1.23</f>
        <v>465.27642276422762</v>
      </c>
      <c r="H262" s="55">
        <f t="shared" ref="H262:H325" si="23">G262*1.2423</f>
        <v>578.01289999999995</v>
      </c>
      <c r="I262" s="56">
        <f t="shared" si="22"/>
        <v>3468.0773999999997</v>
      </c>
      <c r="J262" s="142">
        <f t="shared" si="18"/>
        <v>2.5907556403908871E-4</v>
      </c>
      <c r="K262" s="142">
        <f t="shared" si="19"/>
        <v>0.98293422089955584</v>
      </c>
    </row>
    <row r="263" spans="1:11">
      <c r="A263" s="156" t="s">
        <v>1319</v>
      </c>
      <c r="B263" s="146">
        <v>47576</v>
      </c>
      <c r="C263" s="133" t="s">
        <v>1244</v>
      </c>
      <c r="D263" s="139" t="s">
        <v>97</v>
      </c>
      <c r="E263" s="135" t="s">
        <v>17</v>
      </c>
      <c r="F263" s="49">
        <v>8.64</v>
      </c>
      <c r="G263" s="56">
        <v>322.68</v>
      </c>
      <c r="H263" s="55">
        <f t="shared" si="23"/>
        <v>400.865364</v>
      </c>
      <c r="I263" s="56">
        <f t="shared" si="22"/>
        <v>3463.4767449600004</v>
      </c>
      <c r="J263" s="142">
        <f t="shared" ref="J263:J326" si="24">I263/$K$431</f>
        <v>2.5873188160009902E-4</v>
      </c>
      <c r="K263" s="142">
        <f t="shared" si="19"/>
        <v>0.98319295278115593</v>
      </c>
    </row>
    <row r="264" spans="1:11">
      <c r="A264" s="156" t="s">
        <v>1319</v>
      </c>
      <c r="B264" s="146" t="s">
        <v>1291</v>
      </c>
      <c r="C264" s="133" t="s">
        <v>1245</v>
      </c>
      <c r="D264" s="139" t="s">
        <v>139</v>
      </c>
      <c r="E264" s="135" t="s">
        <v>15</v>
      </c>
      <c r="F264" s="49">
        <v>249.4</v>
      </c>
      <c r="G264" s="56">
        <f>13.14/1.23</f>
        <v>10.682926829268293</v>
      </c>
      <c r="H264" s="55">
        <f t="shared" si="23"/>
        <v>13.2714</v>
      </c>
      <c r="I264" s="56">
        <f t="shared" si="22"/>
        <v>3309.8871600000002</v>
      </c>
      <c r="J264" s="142">
        <f t="shared" si="24"/>
        <v>2.4725828866528111E-4</v>
      </c>
      <c r="K264" s="142">
        <f t="shared" ref="K264:K327" si="25">J264+K263</f>
        <v>0.98344021106982116</v>
      </c>
    </row>
    <row r="265" spans="1:11" ht="19.5">
      <c r="A265" s="156" t="s">
        <v>1319</v>
      </c>
      <c r="B265" s="149" t="s">
        <v>760</v>
      </c>
      <c r="C265" s="133" t="s">
        <v>1247</v>
      </c>
      <c r="D265" s="139" t="s">
        <v>763</v>
      </c>
      <c r="E265" s="135" t="s">
        <v>764</v>
      </c>
      <c r="F265" s="49">
        <v>101.8</v>
      </c>
      <c r="G265" s="62">
        <v>25.96</v>
      </c>
      <c r="H265" s="55">
        <f t="shared" si="23"/>
        <v>32.250107999999997</v>
      </c>
      <c r="I265" s="56">
        <f t="shared" si="22"/>
        <v>3283.0609943999998</v>
      </c>
      <c r="J265" s="142">
        <f t="shared" si="24"/>
        <v>2.4525429533346388E-4</v>
      </c>
      <c r="K265" s="142">
        <f t="shared" si="25"/>
        <v>0.98368546536515467</v>
      </c>
    </row>
    <row r="266" spans="1:11" ht="19.5">
      <c r="A266" s="156" t="s">
        <v>1319</v>
      </c>
      <c r="B266" s="146">
        <v>41925</v>
      </c>
      <c r="C266" s="133" t="s">
        <v>1244</v>
      </c>
      <c r="D266" s="139" t="s">
        <v>464</v>
      </c>
      <c r="E266" s="135" t="s">
        <v>14</v>
      </c>
      <c r="F266" s="49">
        <v>3</v>
      </c>
      <c r="G266" s="56">
        <v>880.31</v>
      </c>
      <c r="H266" s="55">
        <f t="shared" si="23"/>
        <v>1093.609113</v>
      </c>
      <c r="I266" s="56">
        <f t="shared" si="22"/>
        <v>3280.8273389999999</v>
      </c>
      <c r="J266" s="142">
        <f t="shared" si="24"/>
        <v>2.4508743471708205E-4</v>
      </c>
      <c r="K266" s="142">
        <f t="shared" si="25"/>
        <v>0.98393055279987174</v>
      </c>
    </row>
    <row r="267" spans="1:11" ht="19.5">
      <c r="A267" s="156" t="s">
        <v>1319</v>
      </c>
      <c r="B267" s="149" t="s">
        <v>285</v>
      </c>
      <c r="C267" s="133" t="s">
        <v>1244</v>
      </c>
      <c r="D267" s="139" t="s">
        <v>286</v>
      </c>
      <c r="E267" s="135" t="s">
        <v>12</v>
      </c>
      <c r="F267" s="49">
        <v>21.96</v>
      </c>
      <c r="G267" s="56">
        <v>120</v>
      </c>
      <c r="H267" s="55">
        <f t="shared" si="23"/>
        <v>149.07599999999999</v>
      </c>
      <c r="I267" s="56">
        <f t="shared" si="22"/>
        <v>3273.7089599999999</v>
      </c>
      <c r="J267" s="142">
        <f t="shared" si="24"/>
        <v>2.4455567090625447E-4</v>
      </c>
      <c r="K267" s="142">
        <f t="shared" si="25"/>
        <v>0.98417510847077794</v>
      </c>
    </row>
    <row r="268" spans="1:11">
      <c r="A268" s="156" t="s">
        <v>1319</v>
      </c>
      <c r="B268" s="149" t="s">
        <v>692</v>
      </c>
      <c r="C268" s="133" t="s">
        <v>1245</v>
      </c>
      <c r="D268" s="139" t="s">
        <v>694</v>
      </c>
      <c r="E268" s="135" t="s">
        <v>15</v>
      </c>
      <c r="F268" s="49">
        <v>125.1</v>
      </c>
      <c r="G268" s="56">
        <f>25.77/1.23</f>
        <v>20.951219512195124</v>
      </c>
      <c r="H268" s="55">
        <f t="shared" si="23"/>
        <v>26.027700000000003</v>
      </c>
      <c r="I268" s="56">
        <f t="shared" si="22"/>
        <v>3256.0652700000001</v>
      </c>
      <c r="J268" s="142">
        <f t="shared" si="24"/>
        <v>2.4323763546146282E-4</v>
      </c>
      <c r="K268" s="142">
        <f t="shared" si="25"/>
        <v>0.98441834610623935</v>
      </c>
    </row>
    <row r="269" spans="1:11" ht="19.5">
      <c r="A269" s="156" t="s">
        <v>1319</v>
      </c>
      <c r="B269" s="149" t="s">
        <v>743</v>
      </c>
      <c r="C269" s="133" t="s">
        <v>1245</v>
      </c>
      <c r="D269" s="139" t="s">
        <v>745</v>
      </c>
      <c r="E269" s="135" t="s">
        <v>14</v>
      </c>
      <c r="F269" s="49">
        <v>8</v>
      </c>
      <c r="G269" s="56">
        <f>400.86/1.23</f>
        <v>325.90243902439028</v>
      </c>
      <c r="H269" s="55">
        <f t="shared" si="23"/>
        <v>404.86860000000001</v>
      </c>
      <c r="I269" s="56">
        <f t="shared" si="22"/>
        <v>3238.9488000000001</v>
      </c>
      <c r="J269" s="142">
        <f t="shared" si="24"/>
        <v>2.4195898489858667E-4</v>
      </c>
      <c r="K269" s="142">
        <f t="shared" si="25"/>
        <v>0.98466030509113789</v>
      </c>
    </row>
    <row r="270" spans="1:11" ht="19.5">
      <c r="A270" s="156" t="s">
        <v>1319</v>
      </c>
      <c r="B270" s="149" t="s">
        <v>506</v>
      </c>
      <c r="C270" s="133" t="s">
        <v>1245</v>
      </c>
      <c r="D270" s="139" t="s">
        <v>508</v>
      </c>
      <c r="E270" s="135" t="s">
        <v>14</v>
      </c>
      <c r="F270" s="49">
        <v>4</v>
      </c>
      <c r="G270" s="56">
        <f>801.62/1.23</f>
        <v>651.72357723577238</v>
      </c>
      <c r="H270" s="55">
        <f t="shared" si="23"/>
        <v>809.63620000000003</v>
      </c>
      <c r="I270" s="56">
        <f t="shared" si="22"/>
        <v>3238.5448000000001</v>
      </c>
      <c r="J270" s="142">
        <f t="shared" si="24"/>
        <v>2.4192880491244454E-4</v>
      </c>
      <c r="K270" s="142">
        <f t="shared" si="25"/>
        <v>0.98490223389605036</v>
      </c>
    </row>
    <row r="271" spans="1:11" ht="19.5">
      <c r="A271" s="156" t="s">
        <v>1319</v>
      </c>
      <c r="B271" s="149" t="s">
        <v>287</v>
      </c>
      <c r="C271" s="133" t="s">
        <v>1245</v>
      </c>
      <c r="D271" s="139" t="s">
        <v>288</v>
      </c>
      <c r="E271" s="135" t="s">
        <v>17</v>
      </c>
      <c r="F271" s="49">
        <v>27.17</v>
      </c>
      <c r="G271" s="56">
        <f>116.52/1.23</f>
        <v>94.731707317073173</v>
      </c>
      <c r="H271" s="55">
        <f t="shared" si="23"/>
        <v>117.68519999999999</v>
      </c>
      <c r="I271" s="56">
        <f t="shared" si="22"/>
        <v>3197.5068839999999</v>
      </c>
      <c r="J271" s="142">
        <f t="shared" si="24"/>
        <v>2.3886315210011434E-4</v>
      </c>
      <c r="K271" s="142">
        <f t="shared" si="25"/>
        <v>0.98514109704815045</v>
      </c>
    </row>
    <row r="272" spans="1:11">
      <c r="A272" s="156" t="s">
        <v>1319</v>
      </c>
      <c r="B272" s="146" t="s">
        <v>1289</v>
      </c>
      <c r="C272" s="133" t="s">
        <v>1245</v>
      </c>
      <c r="D272" s="139" t="s">
        <v>132</v>
      </c>
      <c r="E272" s="135" t="s">
        <v>17</v>
      </c>
      <c r="F272" s="49">
        <v>5.17</v>
      </c>
      <c r="G272" s="56">
        <f>611.16/1.23</f>
        <v>496.8780487804878</v>
      </c>
      <c r="H272" s="55">
        <f t="shared" si="23"/>
        <v>617.27159999999992</v>
      </c>
      <c r="I272" s="56">
        <f t="shared" si="22"/>
        <v>3191.2941719999994</v>
      </c>
      <c r="J272" s="142">
        <f t="shared" si="24"/>
        <v>2.3839904427322081E-4</v>
      </c>
      <c r="K272" s="142">
        <f t="shared" si="25"/>
        <v>0.9853794960924237</v>
      </c>
    </row>
    <row r="273" spans="1:11" ht="19.5">
      <c r="A273" s="156" t="s">
        <v>1319</v>
      </c>
      <c r="B273" s="149" t="s">
        <v>662</v>
      </c>
      <c r="C273" s="133" t="s">
        <v>1245</v>
      </c>
      <c r="D273" s="139" t="s">
        <v>664</v>
      </c>
      <c r="E273" s="135" t="s">
        <v>14</v>
      </c>
      <c r="F273" s="49">
        <v>5</v>
      </c>
      <c r="G273" s="56">
        <f>612.67/1.23</f>
        <v>498.10569105691053</v>
      </c>
      <c r="H273" s="55">
        <f t="shared" si="23"/>
        <v>618.79669999999999</v>
      </c>
      <c r="I273" s="56">
        <f t="shared" si="22"/>
        <v>3093.9834999999998</v>
      </c>
      <c r="J273" s="142">
        <f t="shared" si="24"/>
        <v>2.3112965137114122E-4</v>
      </c>
      <c r="K273" s="142">
        <f t="shared" si="25"/>
        <v>0.98561062574379488</v>
      </c>
    </row>
    <row r="274" spans="1:11">
      <c r="A274" s="156" t="s">
        <v>1319</v>
      </c>
      <c r="B274" s="143" t="s">
        <v>816</v>
      </c>
      <c r="C274" s="133" t="s">
        <v>1245</v>
      </c>
      <c r="D274" s="139" t="s">
        <v>818</v>
      </c>
      <c r="E274" s="135" t="s">
        <v>14</v>
      </c>
      <c r="F274" s="49">
        <v>5</v>
      </c>
      <c r="G274" s="56">
        <f>612.3/1.23</f>
        <v>497.80487804878044</v>
      </c>
      <c r="H274" s="55">
        <f t="shared" si="23"/>
        <v>618.42299999999989</v>
      </c>
      <c r="I274" s="56">
        <f t="shared" si="22"/>
        <v>3092.1149999999993</v>
      </c>
      <c r="J274" s="142">
        <f t="shared" si="24"/>
        <v>2.3099006893523389E-4</v>
      </c>
      <c r="K274" s="142">
        <f t="shared" si="25"/>
        <v>0.98584161581273011</v>
      </c>
    </row>
    <row r="275" spans="1:11">
      <c r="A275" s="156" t="s">
        <v>1319</v>
      </c>
      <c r="B275" s="148" t="s">
        <v>1010</v>
      </c>
      <c r="C275" s="133" t="s">
        <v>1245</v>
      </c>
      <c r="D275" s="139" t="s">
        <v>1012</v>
      </c>
      <c r="E275" s="135" t="s">
        <v>136</v>
      </c>
      <c r="F275" s="68">
        <v>2</v>
      </c>
      <c r="G275" s="56">
        <f>1508.63/1.23</f>
        <v>1226.528455284553</v>
      </c>
      <c r="H275" s="55">
        <f t="shared" si="23"/>
        <v>1523.7163000000003</v>
      </c>
      <c r="I275" s="56">
        <f t="shared" si="22"/>
        <v>3047.4326000000005</v>
      </c>
      <c r="J275" s="142">
        <f t="shared" si="24"/>
        <v>2.2765216246791576E-4</v>
      </c>
      <c r="K275" s="142">
        <f t="shared" si="25"/>
        <v>0.986069267975198</v>
      </c>
    </row>
    <row r="276" spans="1:11">
      <c r="A276" s="156" t="s">
        <v>1319</v>
      </c>
      <c r="B276" s="149" t="s">
        <v>695</v>
      </c>
      <c r="C276" s="133" t="s">
        <v>1245</v>
      </c>
      <c r="D276" s="139" t="s">
        <v>697</v>
      </c>
      <c r="E276" s="135" t="s">
        <v>15</v>
      </c>
      <c r="F276" s="49">
        <v>68.900000000000006</v>
      </c>
      <c r="G276" s="56">
        <f>43.54/1.23</f>
        <v>35.398373983739837</v>
      </c>
      <c r="H276" s="55">
        <f t="shared" si="23"/>
        <v>43.9754</v>
      </c>
      <c r="I276" s="56">
        <f t="shared" si="22"/>
        <v>3029.9050600000005</v>
      </c>
      <c r="J276" s="142">
        <f t="shared" si="24"/>
        <v>2.2634280376913999E-4</v>
      </c>
      <c r="K276" s="142">
        <f t="shared" si="25"/>
        <v>0.9862956107789671</v>
      </c>
    </row>
    <row r="277" spans="1:11" ht="19.5">
      <c r="A277" s="156" t="s">
        <v>1319</v>
      </c>
      <c r="B277" s="146">
        <v>55532</v>
      </c>
      <c r="C277" s="133" t="s">
        <v>1244</v>
      </c>
      <c r="D277" s="139" t="s">
        <v>177</v>
      </c>
      <c r="E277" s="135" t="s">
        <v>17</v>
      </c>
      <c r="F277" s="49">
        <v>6.65</v>
      </c>
      <c r="G277" s="56">
        <v>366.33</v>
      </c>
      <c r="H277" s="55">
        <f t="shared" si="23"/>
        <v>455.09175899999997</v>
      </c>
      <c r="I277" s="56">
        <f t="shared" si="22"/>
        <v>3026.3601973499999</v>
      </c>
      <c r="J277" s="142">
        <f t="shared" si="24"/>
        <v>2.260779921214847E-4</v>
      </c>
      <c r="K277" s="142">
        <f t="shared" si="25"/>
        <v>0.98652168877108859</v>
      </c>
    </row>
    <row r="278" spans="1:11" ht="19.5">
      <c r="A278" s="156" t="s">
        <v>1319</v>
      </c>
      <c r="B278" s="147">
        <v>55532</v>
      </c>
      <c r="C278" s="133" t="s">
        <v>1244</v>
      </c>
      <c r="D278" s="139" t="s">
        <v>177</v>
      </c>
      <c r="E278" s="135" t="s">
        <v>17</v>
      </c>
      <c r="F278" s="68">
        <v>6.65</v>
      </c>
      <c r="G278" s="56">
        <v>366.33</v>
      </c>
      <c r="H278" s="55">
        <f t="shared" si="23"/>
        <v>455.09175899999997</v>
      </c>
      <c r="I278" s="56">
        <f t="shared" si="22"/>
        <v>3026.3601973499999</v>
      </c>
      <c r="J278" s="142">
        <f t="shared" si="24"/>
        <v>2.260779921214847E-4</v>
      </c>
      <c r="K278" s="142">
        <f t="shared" si="25"/>
        <v>0.98674776676321008</v>
      </c>
    </row>
    <row r="279" spans="1:11" ht="19.5">
      <c r="A279" s="156" t="s">
        <v>1319</v>
      </c>
      <c r="B279" s="149" t="s">
        <v>212</v>
      </c>
      <c r="C279" s="133" t="s">
        <v>1245</v>
      </c>
      <c r="D279" s="139" t="s">
        <v>214</v>
      </c>
      <c r="E279" s="135" t="s">
        <v>17</v>
      </c>
      <c r="F279" s="49">
        <v>89.53</v>
      </c>
      <c r="G279" s="56">
        <f>32.99/1.23</f>
        <v>26.821138211382117</v>
      </c>
      <c r="H279" s="55">
        <f t="shared" si="23"/>
        <v>33.319900000000004</v>
      </c>
      <c r="I279" s="56">
        <f t="shared" si="22"/>
        <v>2983.1306470000004</v>
      </c>
      <c r="J279" s="142">
        <f t="shared" si="24"/>
        <v>2.2284861778858132E-4</v>
      </c>
      <c r="K279" s="142">
        <f t="shared" si="25"/>
        <v>0.98697061538099862</v>
      </c>
    </row>
    <row r="280" spans="1:11" ht="19.5">
      <c r="A280" s="156" t="s">
        <v>1319</v>
      </c>
      <c r="B280" s="148" t="s">
        <v>961</v>
      </c>
      <c r="C280" s="133" t="s">
        <v>1247</v>
      </c>
      <c r="D280" s="139" t="s">
        <v>963</v>
      </c>
      <c r="E280" s="135" t="s">
        <v>17</v>
      </c>
      <c r="F280" s="68">
        <v>1452.06</v>
      </c>
      <c r="G280" s="56">
        <v>1.65</v>
      </c>
      <c r="H280" s="55">
        <f t="shared" si="23"/>
        <v>2.049795</v>
      </c>
      <c r="I280" s="56">
        <f t="shared" si="22"/>
        <v>2976.4253276999998</v>
      </c>
      <c r="J280" s="142">
        <f t="shared" si="24"/>
        <v>2.2234771075008505E-4</v>
      </c>
      <c r="K280" s="142">
        <f t="shared" si="25"/>
        <v>0.98719296309174875</v>
      </c>
    </row>
    <row r="281" spans="1:11" ht="68.25">
      <c r="A281" s="156" t="s">
        <v>1319</v>
      </c>
      <c r="B281" s="135" t="s">
        <v>881</v>
      </c>
      <c r="C281" s="133" t="s">
        <v>1247</v>
      </c>
      <c r="D281" s="139" t="s">
        <v>883</v>
      </c>
      <c r="E281" s="135" t="s">
        <v>12</v>
      </c>
      <c r="F281" s="68">
        <v>332.18</v>
      </c>
      <c r="G281" s="56">
        <v>7.15</v>
      </c>
      <c r="H281" s="55">
        <f t="shared" si="23"/>
        <v>8.8824450000000006</v>
      </c>
      <c r="I281" s="56">
        <f t="shared" si="22"/>
        <v>2950.5705801000004</v>
      </c>
      <c r="J281" s="142">
        <f t="shared" si="24"/>
        <v>2.204162851949466E-4</v>
      </c>
      <c r="K281" s="142">
        <f t="shared" si="25"/>
        <v>0.98741337937694373</v>
      </c>
    </row>
    <row r="282" spans="1:11">
      <c r="A282" s="156" t="s">
        <v>1319</v>
      </c>
      <c r="B282" s="147">
        <v>44975</v>
      </c>
      <c r="C282" s="132" t="s">
        <v>1244</v>
      </c>
      <c r="D282" s="139" t="s">
        <v>1079</v>
      </c>
      <c r="E282" s="135" t="s">
        <v>14</v>
      </c>
      <c r="F282" s="68">
        <v>18</v>
      </c>
      <c r="G282" s="56">
        <v>128.44999999999999</v>
      </c>
      <c r="H282" s="55">
        <f t="shared" si="23"/>
        <v>159.57343499999999</v>
      </c>
      <c r="I282" s="56">
        <f t="shared" si="22"/>
        <v>2872.3218299999999</v>
      </c>
      <c r="J282" s="142">
        <f t="shared" si="24"/>
        <v>2.1457087382451082E-4</v>
      </c>
      <c r="K282" s="142">
        <f t="shared" si="25"/>
        <v>0.98762795025076822</v>
      </c>
    </row>
    <row r="283" spans="1:11" ht="19.5">
      <c r="A283" s="156" t="s">
        <v>1319</v>
      </c>
      <c r="B283" s="146">
        <v>41199</v>
      </c>
      <c r="C283" s="133" t="s">
        <v>1244</v>
      </c>
      <c r="D283" s="139" t="s">
        <v>779</v>
      </c>
      <c r="E283" s="135" t="s">
        <v>14</v>
      </c>
      <c r="F283" s="49">
        <v>1</v>
      </c>
      <c r="G283" s="56">
        <v>2264.8200000000002</v>
      </c>
      <c r="H283" s="55">
        <f t="shared" si="23"/>
        <v>2813.5858860000003</v>
      </c>
      <c r="I283" s="56">
        <f t="shared" ref="I283:I314" si="26">F283*H283</f>
        <v>2813.5858860000003</v>
      </c>
      <c r="J283" s="142">
        <f t="shared" si="24"/>
        <v>2.1018312635925291E-4</v>
      </c>
      <c r="K283" s="142">
        <f t="shared" si="25"/>
        <v>0.98783813337712745</v>
      </c>
    </row>
    <row r="284" spans="1:11" ht="19.5">
      <c r="A284" s="156" t="s">
        <v>1319</v>
      </c>
      <c r="B284" s="143" t="s">
        <v>820</v>
      </c>
      <c r="C284" s="133" t="s">
        <v>1244</v>
      </c>
      <c r="D284" s="139" t="s">
        <v>822</v>
      </c>
      <c r="E284" s="135" t="s">
        <v>14</v>
      </c>
      <c r="F284" s="49">
        <v>1</v>
      </c>
      <c r="G284" s="56">
        <v>2252.54</v>
      </c>
      <c r="H284" s="55">
        <f t="shared" si="23"/>
        <v>2798.3304419999999</v>
      </c>
      <c r="I284" s="56">
        <f t="shared" si="26"/>
        <v>2798.3304419999999</v>
      </c>
      <c r="J284" s="142">
        <f t="shared" si="24"/>
        <v>2.0904349990254038E-4</v>
      </c>
      <c r="K284" s="142">
        <f t="shared" si="25"/>
        <v>0.98804717687703003</v>
      </c>
    </row>
    <row r="285" spans="1:11" ht="19.5">
      <c r="A285" s="156" t="s">
        <v>1319</v>
      </c>
      <c r="B285" s="148" t="s">
        <v>943</v>
      </c>
      <c r="C285" s="133" t="s">
        <v>1244</v>
      </c>
      <c r="D285" s="139" t="s">
        <v>945</v>
      </c>
      <c r="E285" s="135" t="s">
        <v>14</v>
      </c>
      <c r="F285" s="68">
        <v>8</v>
      </c>
      <c r="G285" s="56">
        <v>280.01</v>
      </c>
      <c r="H285" s="55">
        <f t="shared" si="23"/>
        <v>347.85642299999995</v>
      </c>
      <c r="I285" s="56">
        <f t="shared" si="26"/>
        <v>2782.8513839999996</v>
      </c>
      <c r="J285" s="142">
        <f t="shared" si="24"/>
        <v>2.0788716882349817E-4</v>
      </c>
      <c r="K285" s="142">
        <f t="shared" si="25"/>
        <v>0.9882550640458535</v>
      </c>
    </row>
    <row r="286" spans="1:11" ht="58.5">
      <c r="A286" s="156" t="s">
        <v>1319</v>
      </c>
      <c r="B286" s="135" t="s">
        <v>917</v>
      </c>
      <c r="C286" s="133" t="s">
        <v>1247</v>
      </c>
      <c r="D286" s="139" t="s">
        <v>919</v>
      </c>
      <c r="E286" s="135" t="s">
        <v>12</v>
      </c>
      <c r="F286" s="68">
        <v>115.17</v>
      </c>
      <c r="G286" s="56">
        <v>19.100000000000001</v>
      </c>
      <c r="H286" s="55">
        <f t="shared" si="23"/>
        <v>23.727930000000001</v>
      </c>
      <c r="I286" s="56">
        <f t="shared" si="26"/>
        <v>2732.7456981</v>
      </c>
      <c r="J286" s="142">
        <f t="shared" si="24"/>
        <v>2.0414412697670786E-4</v>
      </c>
      <c r="K286" s="142">
        <f t="shared" si="25"/>
        <v>0.98845920817283017</v>
      </c>
    </row>
    <row r="287" spans="1:11">
      <c r="A287" s="156" t="s">
        <v>1319</v>
      </c>
      <c r="B287" s="149" t="s">
        <v>584</v>
      </c>
      <c r="C287" s="133" t="s">
        <v>1244</v>
      </c>
      <c r="D287" s="139" t="s">
        <v>1251</v>
      </c>
      <c r="E287" s="135" t="s">
        <v>15</v>
      </c>
      <c r="F287" s="49">
        <v>691.35</v>
      </c>
      <c r="G287" s="56">
        <v>3.16</v>
      </c>
      <c r="H287" s="55">
        <f t="shared" si="23"/>
        <v>3.9256679999999999</v>
      </c>
      <c r="I287" s="56">
        <f t="shared" si="26"/>
        <v>2714.0105718</v>
      </c>
      <c r="J287" s="142">
        <f t="shared" si="24"/>
        <v>2.0274455803585432E-4</v>
      </c>
      <c r="K287" s="142">
        <f t="shared" si="25"/>
        <v>0.98866195273086599</v>
      </c>
    </row>
    <row r="288" spans="1:11" ht="19.5">
      <c r="A288" s="156" t="s">
        <v>1319</v>
      </c>
      <c r="B288" s="149" t="s">
        <v>734</v>
      </c>
      <c r="C288" s="133" t="s">
        <v>1245</v>
      </c>
      <c r="D288" s="139" t="s">
        <v>736</v>
      </c>
      <c r="E288" s="135" t="s">
        <v>14</v>
      </c>
      <c r="F288" s="49">
        <v>11</v>
      </c>
      <c r="G288" s="56">
        <f>239.45/1.23</f>
        <v>194.67479674796746</v>
      </c>
      <c r="H288" s="55">
        <f t="shared" si="23"/>
        <v>241.84449999999998</v>
      </c>
      <c r="I288" s="56">
        <f t="shared" si="26"/>
        <v>2660.2894999999999</v>
      </c>
      <c r="J288" s="142">
        <f t="shared" si="24"/>
        <v>1.9873143624757781E-4</v>
      </c>
      <c r="K288" s="142">
        <f t="shared" si="25"/>
        <v>0.98886068416711359</v>
      </c>
    </row>
    <row r="289" spans="1:11">
      <c r="A289" s="156" t="s">
        <v>1319</v>
      </c>
      <c r="B289" s="149" t="s">
        <v>590</v>
      </c>
      <c r="C289" s="133" t="s">
        <v>1245</v>
      </c>
      <c r="D289" s="139" t="s">
        <v>592</v>
      </c>
      <c r="E289" s="135" t="s">
        <v>14</v>
      </c>
      <c r="F289" s="49">
        <v>1</v>
      </c>
      <c r="G289" s="56">
        <f>2567.75/1.23</f>
        <v>2087.6016260162601</v>
      </c>
      <c r="H289" s="55">
        <f t="shared" si="23"/>
        <v>2593.4274999999998</v>
      </c>
      <c r="I289" s="56">
        <f t="shared" si="26"/>
        <v>2593.4274999999998</v>
      </c>
      <c r="J289" s="142">
        <f t="shared" si="24"/>
        <v>1.937366485410573E-4</v>
      </c>
      <c r="K289" s="142">
        <f t="shared" si="25"/>
        <v>0.98905442081565464</v>
      </c>
    </row>
    <row r="290" spans="1:11">
      <c r="A290" s="156" t="s">
        <v>1319</v>
      </c>
      <c r="B290" s="149" t="s">
        <v>698</v>
      </c>
      <c r="C290" s="133" t="s">
        <v>1245</v>
      </c>
      <c r="D290" s="139" t="s">
        <v>700</v>
      </c>
      <c r="E290" s="135" t="s">
        <v>15</v>
      </c>
      <c r="F290" s="49">
        <v>38.9</v>
      </c>
      <c r="G290" s="56">
        <f>63.2/1.23</f>
        <v>51.382113821138212</v>
      </c>
      <c r="H290" s="55">
        <f t="shared" si="23"/>
        <v>63.832000000000001</v>
      </c>
      <c r="I290" s="56">
        <f t="shared" si="26"/>
        <v>2483.0648000000001</v>
      </c>
      <c r="J290" s="142">
        <f t="shared" si="24"/>
        <v>1.8549223082668428E-4</v>
      </c>
      <c r="K290" s="142">
        <f t="shared" si="25"/>
        <v>0.98923991304648129</v>
      </c>
    </row>
    <row r="291" spans="1:11">
      <c r="A291" s="156" t="s">
        <v>1319</v>
      </c>
      <c r="B291" s="146" t="s">
        <v>1304</v>
      </c>
      <c r="C291" s="133" t="s">
        <v>1244</v>
      </c>
      <c r="D291" s="139" t="s">
        <v>228</v>
      </c>
      <c r="E291" s="135" t="s">
        <v>15</v>
      </c>
      <c r="F291" s="49">
        <v>126.15</v>
      </c>
      <c r="G291" s="56">
        <v>15.83</v>
      </c>
      <c r="H291" s="55">
        <f t="shared" si="23"/>
        <v>19.665609</v>
      </c>
      <c r="I291" s="56">
        <f t="shared" si="26"/>
        <v>2480.8165753500002</v>
      </c>
      <c r="J291" s="142">
        <f t="shared" si="24"/>
        <v>1.853242818445522E-4</v>
      </c>
      <c r="K291" s="142">
        <f t="shared" si="25"/>
        <v>0.98942523732832588</v>
      </c>
    </row>
    <row r="292" spans="1:11" ht="19.5">
      <c r="A292" s="156" t="s">
        <v>1319</v>
      </c>
      <c r="B292" s="144">
        <v>37198</v>
      </c>
      <c r="C292" s="133" t="s">
        <v>1244</v>
      </c>
      <c r="D292" s="139" t="s">
        <v>901</v>
      </c>
      <c r="E292" s="135" t="s">
        <v>17</v>
      </c>
      <c r="F292" s="68">
        <v>288.2</v>
      </c>
      <c r="G292" s="56">
        <v>6.87</v>
      </c>
      <c r="H292" s="55">
        <f t="shared" si="23"/>
        <v>8.5346010000000003</v>
      </c>
      <c r="I292" s="56">
        <f t="shared" si="26"/>
        <v>2459.6720082000002</v>
      </c>
      <c r="J292" s="142">
        <f t="shared" si="24"/>
        <v>1.8374472059809655E-4</v>
      </c>
      <c r="K292" s="142">
        <f t="shared" si="25"/>
        <v>0.989608982048924</v>
      </c>
    </row>
    <row r="293" spans="1:11" ht="39">
      <c r="A293" s="156" t="s">
        <v>1319</v>
      </c>
      <c r="B293" s="135" t="s">
        <v>890</v>
      </c>
      <c r="C293" s="133" t="s">
        <v>1247</v>
      </c>
      <c r="D293" s="139" t="s">
        <v>892</v>
      </c>
      <c r="E293" s="135" t="s">
        <v>893</v>
      </c>
      <c r="F293" s="68">
        <v>40</v>
      </c>
      <c r="G293" s="56">
        <v>49.46</v>
      </c>
      <c r="H293" s="55">
        <f t="shared" si="23"/>
        <v>61.444158000000002</v>
      </c>
      <c r="I293" s="56">
        <f t="shared" si="26"/>
        <v>2457.7663200000002</v>
      </c>
      <c r="J293" s="142">
        <f t="shared" si="24"/>
        <v>1.8360236009446487E-4</v>
      </c>
      <c r="K293" s="142">
        <f t="shared" si="25"/>
        <v>0.98979258440901852</v>
      </c>
    </row>
    <row r="294" spans="1:11" ht="19.5">
      <c r="A294" s="156" t="s">
        <v>1319</v>
      </c>
      <c r="B294" s="146">
        <v>38638</v>
      </c>
      <c r="C294" s="133" t="s">
        <v>1244</v>
      </c>
      <c r="D294" s="139" t="s">
        <v>459</v>
      </c>
      <c r="E294" s="135" t="s">
        <v>14</v>
      </c>
      <c r="F294" s="49">
        <v>3</v>
      </c>
      <c r="G294" s="56">
        <v>655.42</v>
      </c>
      <c r="H294" s="55">
        <f t="shared" si="23"/>
        <v>814.22826599999996</v>
      </c>
      <c r="I294" s="56">
        <f t="shared" si="26"/>
        <v>2442.6847979999998</v>
      </c>
      <c r="J294" s="142">
        <f t="shared" si="24"/>
        <v>1.8247572612178654E-4</v>
      </c>
      <c r="K294" s="142">
        <f t="shared" si="25"/>
        <v>0.98997506013514025</v>
      </c>
    </row>
    <row r="295" spans="1:11" ht="39">
      <c r="A295" s="156" t="s">
        <v>1319</v>
      </c>
      <c r="B295" s="135" t="s">
        <v>871</v>
      </c>
      <c r="C295" s="133" t="s">
        <v>1247</v>
      </c>
      <c r="D295" s="139" t="s">
        <v>873</v>
      </c>
      <c r="E295" s="135" t="s">
        <v>12</v>
      </c>
      <c r="F295" s="68">
        <v>2.91</v>
      </c>
      <c r="G295" s="56">
        <v>664.33</v>
      </c>
      <c r="H295" s="55">
        <f t="shared" si="23"/>
        <v>825.29715900000008</v>
      </c>
      <c r="I295" s="56">
        <f t="shared" si="26"/>
        <v>2401.6147326900004</v>
      </c>
      <c r="J295" s="142">
        <f t="shared" si="24"/>
        <v>1.7940767166160917E-4</v>
      </c>
      <c r="K295" s="142">
        <f t="shared" si="25"/>
        <v>0.99015446780680183</v>
      </c>
    </row>
    <row r="296" spans="1:11">
      <c r="A296" s="156" t="s">
        <v>1319</v>
      </c>
      <c r="B296" s="149" t="s">
        <v>468</v>
      </c>
      <c r="C296" s="133" t="s">
        <v>1245</v>
      </c>
      <c r="D296" s="139" t="s">
        <v>470</v>
      </c>
      <c r="E296" s="135" t="s">
        <v>14</v>
      </c>
      <c r="F296" s="49">
        <v>22</v>
      </c>
      <c r="G296" s="56">
        <f>107.05/1.23</f>
        <v>87.032520325203251</v>
      </c>
      <c r="H296" s="55">
        <f t="shared" si="23"/>
        <v>108.12049999999999</v>
      </c>
      <c r="I296" s="56">
        <f t="shared" si="26"/>
        <v>2378.6509999999998</v>
      </c>
      <c r="J296" s="142">
        <f t="shared" si="24"/>
        <v>1.7769221340825392E-4</v>
      </c>
      <c r="K296" s="142">
        <f t="shared" si="25"/>
        <v>0.99033216002021007</v>
      </c>
    </row>
    <row r="297" spans="1:11">
      <c r="A297" s="156" t="s">
        <v>1319</v>
      </c>
      <c r="B297" s="146" t="s">
        <v>1292</v>
      </c>
      <c r="C297" s="133" t="s">
        <v>1245</v>
      </c>
      <c r="D297" s="139" t="s">
        <v>142</v>
      </c>
      <c r="E297" s="135" t="s">
        <v>143</v>
      </c>
      <c r="F297" s="49">
        <v>7</v>
      </c>
      <c r="G297" s="56">
        <f>329.83/1.23</f>
        <v>268.15447154471542</v>
      </c>
      <c r="H297" s="55">
        <f t="shared" si="23"/>
        <v>333.12829999999997</v>
      </c>
      <c r="I297" s="56">
        <f t="shared" si="26"/>
        <v>2331.8980999999999</v>
      </c>
      <c r="J297" s="142">
        <f t="shared" si="24"/>
        <v>1.7419963451195737E-4</v>
      </c>
      <c r="K297" s="142">
        <f t="shared" si="25"/>
        <v>0.990506359654722</v>
      </c>
    </row>
    <row r="298" spans="1:11" ht="19.5">
      <c r="A298" s="156" t="s">
        <v>1319</v>
      </c>
      <c r="B298" s="146">
        <v>44079</v>
      </c>
      <c r="C298" s="133" t="s">
        <v>1244</v>
      </c>
      <c r="D298" s="139" t="s">
        <v>535</v>
      </c>
      <c r="E298" s="135" t="s">
        <v>14</v>
      </c>
      <c r="F298" s="49">
        <f>102+11</f>
        <v>113</v>
      </c>
      <c r="G298" s="56">
        <v>16.39</v>
      </c>
      <c r="H298" s="55">
        <f t="shared" si="23"/>
        <v>20.361297</v>
      </c>
      <c r="I298" s="56">
        <f t="shared" si="26"/>
        <v>2300.8265609999999</v>
      </c>
      <c r="J298" s="142">
        <f t="shared" si="24"/>
        <v>1.7187849932276362E-4</v>
      </c>
      <c r="K298" s="142">
        <f t="shared" si="25"/>
        <v>0.99067823815404477</v>
      </c>
    </row>
    <row r="299" spans="1:11">
      <c r="A299" s="156" t="s">
        <v>1319</v>
      </c>
      <c r="B299" s="146" t="s">
        <v>1284</v>
      </c>
      <c r="C299" s="133" t="s">
        <v>1244</v>
      </c>
      <c r="D299" s="139" t="s">
        <v>353</v>
      </c>
      <c r="E299" s="135" t="s">
        <v>14</v>
      </c>
      <c r="F299" s="49">
        <v>3</v>
      </c>
      <c r="G299" s="56">
        <v>614.03</v>
      </c>
      <c r="H299" s="55">
        <f t="shared" si="23"/>
        <v>762.80946899999992</v>
      </c>
      <c r="I299" s="56">
        <f t="shared" si="26"/>
        <v>2288.4284069999999</v>
      </c>
      <c r="J299" s="142">
        <f t="shared" si="24"/>
        <v>1.7095232081804123E-4</v>
      </c>
      <c r="K299" s="142">
        <f t="shared" si="25"/>
        <v>0.99084919047486286</v>
      </c>
    </row>
    <row r="300" spans="1:11" ht="19.5">
      <c r="A300" s="156" t="s">
        <v>1319</v>
      </c>
      <c r="B300" s="149" t="s">
        <v>419</v>
      </c>
      <c r="C300" s="133" t="s">
        <v>1245</v>
      </c>
      <c r="D300" s="139" t="s">
        <v>421</v>
      </c>
      <c r="E300" s="135" t="s">
        <v>14</v>
      </c>
      <c r="F300" s="49">
        <v>29</v>
      </c>
      <c r="G300" s="56">
        <f>78/1.23</f>
        <v>63.414634146341463</v>
      </c>
      <c r="H300" s="55">
        <f t="shared" si="23"/>
        <v>78.78</v>
      </c>
      <c r="I300" s="56">
        <f t="shared" si="26"/>
        <v>2284.62</v>
      </c>
      <c r="J300" s="142">
        <f t="shared" si="24"/>
        <v>1.7066782163367602E-4</v>
      </c>
      <c r="K300" s="142">
        <f t="shared" si="25"/>
        <v>0.99101985829649653</v>
      </c>
    </row>
    <row r="301" spans="1:11">
      <c r="A301" s="156" t="s">
        <v>1319</v>
      </c>
      <c r="B301" s="146">
        <v>72411</v>
      </c>
      <c r="C301" s="133" t="s">
        <v>1244</v>
      </c>
      <c r="D301" s="139" t="s">
        <v>81</v>
      </c>
      <c r="E301" s="135" t="s">
        <v>12</v>
      </c>
      <c r="F301" s="49">
        <v>1.1200000000000001</v>
      </c>
      <c r="G301" s="56">
        <v>1625.59</v>
      </c>
      <c r="H301" s="55">
        <f t="shared" si="23"/>
        <v>2019.4704569999999</v>
      </c>
      <c r="I301" s="56">
        <f t="shared" si="26"/>
        <v>2261.8069118399999</v>
      </c>
      <c r="J301" s="142">
        <f t="shared" si="24"/>
        <v>1.6896361696900348E-4</v>
      </c>
      <c r="K301" s="142">
        <f t="shared" si="25"/>
        <v>0.99118882191346558</v>
      </c>
    </row>
    <row r="302" spans="1:11" ht="19.5">
      <c r="A302" s="156" t="s">
        <v>1319</v>
      </c>
      <c r="B302" s="149" t="s">
        <v>450</v>
      </c>
      <c r="C302" s="133" t="s">
        <v>1245</v>
      </c>
      <c r="D302" s="139" t="s">
        <v>452</v>
      </c>
      <c r="E302" s="135" t="s">
        <v>14</v>
      </c>
      <c r="F302" s="49">
        <v>7</v>
      </c>
      <c r="G302" s="56">
        <f>316.89/1.23</f>
        <v>257.63414634146341</v>
      </c>
      <c r="H302" s="55">
        <f t="shared" si="23"/>
        <v>320.05889999999999</v>
      </c>
      <c r="I302" s="56">
        <f t="shared" si="26"/>
        <v>2240.4123</v>
      </c>
      <c r="J302" s="142">
        <f t="shared" si="24"/>
        <v>1.6736537665007478E-4</v>
      </c>
      <c r="K302" s="142">
        <f t="shared" si="25"/>
        <v>0.99135618729011565</v>
      </c>
    </row>
    <row r="303" spans="1:11">
      <c r="A303" s="156" t="s">
        <v>1319</v>
      </c>
      <c r="B303" s="144">
        <v>65749</v>
      </c>
      <c r="C303" s="133" t="s">
        <v>1244</v>
      </c>
      <c r="D303" s="139" t="s">
        <v>953</v>
      </c>
      <c r="E303" s="135" t="s">
        <v>12</v>
      </c>
      <c r="F303" s="68">
        <v>158.13999999999999</v>
      </c>
      <c r="G303" s="56">
        <v>11.38</v>
      </c>
      <c r="H303" s="55">
        <f t="shared" si="23"/>
        <v>14.137374000000001</v>
      </c>
      <c r="I303" s="56">
        <f t="shared" si="26"/>
        <v>2235.6843243600001</v>
      </c>
      <c r="J303" s="142">
        <f t="shared" si="24"/>
        <v>1.6701218298845235E-4</v>
      </c>
      <c r="K303" s="142">
        <f t="shared" si="25"/>
        <v>0.99152319947310408</v>
      </c>
    </row>
    <row r="304" spans="1:11">
      <c r="A304" s="156" t="s">
        <v>1319</v>
      </c>
      <c r="B304" s="146" t="s">
        <v>1307</v>
      </c>
      <c r="C304" s="133" t="s">
        <v>1245</v>
      </c>
      <c r="D304" s="139" t="s">
        <v>370</v>
      </c>
      <c r="E304" s="135" t="s">
        <v>14</v>
      </c>
      <c r="F304" s="49">
        <v>3</v>
      </c>
      <c r="G304" s="56">
        <f>731.14/1.23</f>
        <v>594.42276422764223</v>
      </c>
      <c r="H304" s="55">
        <f t="shared" si="23"/>
        <v>738.45139999999992</v>
      </c>
      <c r="I304" s="56">
        <f t="shared" si="26"/>
        <v>2215.3541999999998</v>
      </c>
      <c r="J304" s="142">
        <f t="shared" si="24"/>
        <v>1.6549346300960994E-4</v>
      </c>
      <c r="K304" s="142">
        <f t="shared" si="25"/>
        <v>0.99168869293611372</v>
      </c>
    </row>
    <row r="305" spans="1:11" ht="19.5">
      <c r="A305" s="156" t="s">
        <v>1319</v>
      </c>
      <c r="B305" s="149" t="s">
        <v>268</v>
      </c>
      <c r="C305" s="133" t="s">
        <v>1245</v>
      </c>
      <c r="D305" s="139" t="s">
        <v>269</v>
      </c>
      <c r="E305" s="135" t="s">
        <v>17</v>
      </c>
      <c r="F305" s="49">
        <v>7.56</v>
      </c>
      <c r="G305" s="56">
        <v>231.77</v>
      </c>
      <c r="H305" s="55">
        <f t="shared" si="23"/>
        <v>287.92787099999998</v>
      </c>
      <c r="I305" s="56">
        <f t="shared" si="26"/>
        <v>2176.7347047599997</v>
      </c>
      <c r="J305" s="142">
        <f t="shared" si="24"/>
        <v>1.6260847332852382E-4</v>
      </c>
      <c r="K305" s="142">
        <f t="shared" si="25"/>
        <v>0.99185130140944222</v>
      </c>
    </row>
    <row r="306" spans="1:11" ht="19.5">
      <c r="A306" s="156" t="s">
        <v>1319</v>
      </c>
      <c r="B306" s="146">
        <v>60182</v>
      </c>
      <c r="C306" s="133" t="s">
        <v>1244</v>
      </c>
      <c r="D306" s="139" t="s">
        <v>775</v>
      </c>
      <c r="E306" s="135" t="s">
        <v>14</v>
      </c>
      <c r="F306" s="49">
        <v>1</v>
      </c>
      <c r="G306" s="56">
        <v>1636.09</v>
      </c>
      <c r="H306" s="55">
        <f t="shared" si="23"/>
        <v>2032.5146069999998</v>
      </c>
      <c r="I306" s="56">
        <f t="shared" si="26"/>
        <v>2032.5146069999998</v>
      </c>
      <c r="J306" s="142">
        <f t="shared" si="24"/>
        <v>1.5183480859631672E-4</v>
      </c>
      <c r="K306" s="142">
        <f t="shared" si="25"/>
        <v>0.99200313621803848</v>
      </c>
    </row>
    <row r="307" spans="1:11">
      <c r="A307" s="156" t="s">
        <v>1319</v>
      </c>
      <c r="B307" s="149" t="s">
        <v>289</v>
      </c>
      <c r="C307" s="133" t="s">
        <v>1245</v>
      </c>
      <c r="D307" s="139" t="s">
        <v>290</v>
      </c>
      <c r="E307" s="135" t="s">
        <v>15</v>
      </c>
      <c r="F307" s="49">
        <v>20.2</v>
      </c>
      <c r="G307" s="56">
        <f>98.01/1.23</f>
        <v>79.682926829268297</v>
      </c>
      <c r="H307" s="55">
        <f t="shared" si="23"/>
        <v>98.990099999999998</v>
      </c>
      <c r="I307" s="56">
        <f t="shared" si="26"/>
        <v>1999.6000199999999</v>
      </c>
      <c r="J307" s="142">
        <f t="shared" si="24"/>
        <v>1.4937599231034263E-4</v>
      </c>
      <c r="K307" s="142">
        <f t="shared" si="25"/>
        <v>0.99215251221034884</v>
      </c>
    </row>
    <row r="308" spans="1:11" ht="19.5">
      <c r="A308" s="156" t="s">
        <v>1319</v>
      </c>
      <c r="B308" s="146" t="s">
        <v>1262</v>
      </c>
      <c r="C308" s="133" t="s">
        <v>1245</v>
      </c>
      <c r="D308" s="139" t="s">
        <v>53</v>
      </c>
      <c r="E308" s="135" t="s">
        <v>14</v>
      </c>
      <c r="F308" s="49">
        <v>1</v>
      </c>
      <c r="G308" s="56">
        <f>1976.16/1.23</f>
        <v>1606.6341463414635</v>
      </c>
      <c r="H308" s="55">
        <f t="shared" si="23"/>
        <v>1995.9216000000001</v>
      </c>
      <c r="I308" s="56">
        <f t="shared" si="26"/>
        <v>1995.9216000000001</v>
      </c>
      <c r="J308" s="142">
        <f t="shared" si="24"/>
        <v>1.4910120353651867E-4</v>
      </c>
      <c r="K308" s="142">
        <f t="shared" si="25"/>
        <v>0.99230161341388534</v>
      </c>
    </row>
    <row r="309" spans="1:11" ht="29.25">
      <c r="A309" s="156" t="s">
        <v>1319</v>
      </c>
      <c r="B309" s="148" t="s">
        <v>1121</v>
      </c>
      <c r="C309" s="132" t="s">
        <v>1246</v>
      </c>
      <c r="D309" s="139" t="s">
        <v>1123</v>
      </c>
      <c r="E309" s="135" t="s">
        <v>15</v>
      </c>
      <c r="F309" s="68">
        <v>33</v>
      </c>
      <c r="G309" s="56">
        <v>48.66</v>
      </c>
      <c r="H309" s="55">
        <f t="shared" si="23"/>
        <v>60.450317999999996</v>
      </c>
      <c r="I309" s="56">
        <f t="shared" si="26"/>
        <v>1994.8604939999998</v>
      </c>
      <c r="J309" s="142">
        <f t="shared" si="24"/>
        <v>1.4902193580291638E-4</v>
      </c>
      <c r="K309" s="142">
        <f t="shared" si="25"/>
        <v>0.99245063534968825</v>
      </c>
    </row>
    <row r="310" spans="1:11">
      <c r="A310" s="156" t="s">
        <v>1319</v>
      </c>
      <c r="B310" s="147">
        <v>45734</v>
      </c>
      <c r="C310" s="132" t="s">
        <v>1244</v>
      </c>
      <c r="D310" s="139" t="s">
        <v>1069</v>
      </c>
      <c r="E310" s="135" t="s">
        <v>14</v>
      </c>
      <c r="F310" s="68">
        <v>30</v>
      </c>
      <c r="G310" s="56">
        <v>53.36</v>
      </c>
      <c r="H310" s="55">
        <f t="shared" si="23"/>
        <v>66.289127999999991</v>
      </c>
      <c r="I310" s="56">
        <f t="shared" si="26"/>
        <v>1988.6738399999997</v>
      </c>
      <c r="J310" s="142">
        <f t="shared" si="24"/>
        <v>1.4855977458512907E-4</v>
      </c>
      <c r="K310" s="142">
        <f t="shared" si="25"/>
        <v>0.99259919512427341</v>
      </c>
    </row>
    <row r="311" spans="1:11" ht="19.5">
      <c r="A311" s="156" t="s">
        <v>1319</v>
      </c>
      <c r="B311" s="149" t="s">
        <v>523</v>
      </c>
      <c r="C311" s="133" t="s">
        <v>1245</v>
      </c>
      <c r="D311" s="139" t="s">
        <v>525</v>
      </c>
      <c r="E311" s="135" t="s">
        <v>526</v>
      </c>
      <c r="F311" s="49">
        <v>3</v>
      </c>
      <c r="G311" s="56">
        <f>649.65/1.23</f>
        <v>528.17073170731703</v>
      </c>
      <c r="H311" s="55">
        <f t="shared" si="23"/>
        <v>656.14649999999995</v>
      </c>
      <c r="I311" s="56">
        <f t="shared" si="26"/>
        <v>1968.4395</v>
      </c>
      <c r="J311" s="142">
        <f t="shared" si="24"/>
        <v>1.4704820997920112E-4</v>
      </c>
      <c r="K311" s="142">
        <f t="shared" si="25"/>
        <v>0.99274624333425265</v>
      </c>
    </row>
    <row r="312" spans="1:11">
      <c r="A312" s="156" t="s">
        <v>1319</v>
      </c>
      <c r="B312" s="147">
        <v>70177</v>
      </c>
      <c r="C312" s="132" t="s">
        <v>1244</v>
      </c>
      <c r="D312" s="139" t="s">
        <v>1077</v>
      </c>
      <c r="E312" s="135" t="s">
        <v>14</v>
      </c>
      <c r="F312" s="68">
        <v>7</v>
      </c>
      <c r="G312" s="56">
        <v>224.2</v>
      </c>
      <c r="H312" s="55">
        <f t="shared" si="23"/>
        <v>278.52365999999995</v>
      </c>
      <c r="I312" s="56">
        <f t="shared" si="26"/>
        <v>1949.6656199999998</v>
      </c>
      <c r="J312" s="142">
        <f t="shared" si="24"/>
        <v>1.4564574602317687E-4</v>
      </c>
      <c r="K312" s="142">
        <f t="shared" si="25"/>
        <v>0.99289188908027581</v>
      </c>
    </row>
    <row r="313" spans="1:11" ht="19.5">
      <c r="A313" s="156" t="s">
        <v>1319</v>
      </c>
      <c r="B313" s="149" t="s">
        <v>647</v>
      </c>
      <c r="C313" s="133" t="s">
        <v>1245</v>
      </c>
      <c r="D313" s="139" t="s">
        <v>649</v>
      </c>
      <c r="E313" s="135" t="s">
        <v>14</v>
      </c>
      <c r="F313" s="49">
        <v>3</v>
      </c>
      <c r="G313" s="56">
        <f>636.74/1.23</f>
        <v>517.67479674796755</v>
      </c>
      <c r="H313" s="55">
        <f t="shared" si="23"/>
        <v>643.1074000000001</v>
      </c>
      <c r="I313" s="56">
        <f t="shared" si="26"/>
        <v>1929.3222000000003</v>
      </c>
      <c r="J313" s="142">
        <f t="shared" si="24"/>
        <v>1.4412603282099059E-4</v>
      </c>
      <c r="K313" s="142">
        <f t="shared" si="25"/>
        <v>0.9930360151130968</v>
      </c>
    </row>
    <row r="314" spans="1:11">
      <c r="A314" s="156" t="s">
        <v>1319</v>
      </c>
      <c r="B314" s="149" t="s">
        <v>635</v>
      </c>
      <c r="C314" s="133" t="s">
        <v>1245</v>
      </c>
      <c r="D314" s="139" t="s">
        <v>637</v>
      </c>
      <c r="E314" s="135" t="s">
        <v>14</v>
      </c>
      <c r="F314" s="49">
        <v>23</v>
      </c>
      <c r="G314" s="56">
        <f>82.49/1.23</f>
        <v>67.065040650406502</v>
      </c>
      <c r="H314" s="55">
        <f t="shared" si="23"/>
        <v>83.314899999999994</v>
      </c>
      <c r="I314" s="56">
        <f t="shared" si="26"/>
        <v>1916.2426999999998</v>
      </c>
      <c r="J314" s="142">
        <f t="shared" si="24"/>
        <v>1.4314895576963946E-4</v>
      </c>
      <c r="K314" s="142">
        <f t="shared" si="25"/>
        <v>0.99317916406886642</v>
      </c>
    </row>
    <row r="315" spans="1:11" ht="19.5">
      <c r="A315" s="156" t="s">
        <v>1319</v>
      </c>
      <c r="B315" s="146">
        <v>43968</v>
      </c>
      <c r="C315" s="133" t="s">
        <v>1244</v>
      </c>
      <c r="D315" s="139" t="s">
        <v>120</v>
      </c>
      <c r="E315" s="135" t="s">
        <v>14</v>
      </c>
      <c r="F315" s="49">
        <v>8</v>
      </c>
      <c r="G315" s="56">
        <v>187.54</v>
      </c>
      <c r="H315" s="55">
        <f t="shared" si="23"/>
        <v>232.98094199999997</v>
      </c>
      <c r="I315" s="56">
        <f t="shared" ref="I315:I343" si="27">F315*H315</f>
        <v>1863.8475359999998</v>
      </c>
      <c r="J315" s="142">
        <f t="shared" si="24"/>
        <v>1.3923488318688207E-4</v>
      </c>
      <c r="K315" s="142">
        <f t="shared" si="25"/>
        <v>0.99331839895205332</v>
      </c>
    </row>
    <row r="316" spans="1:11" ht="19.5">
      <c r="A316" s="156" t="s">
        <v>1319</v>
      </c>
      <c r="B316" s="146">
        <v>38932</v>
      </c>
      <c r="C316" s="133" t="s">
        <v>1244</v>
      </c>
      <c r="D316" s="139" t="s">
        <v>773</v>
      </c>
      <c r="E316" s="135" t="s">
        <v>17</v>
      </c>
      <c r="F316" s="49">
        <v>3.89</v>
      </c>
      <c r="G316" s="56">
        <v>383.62</v>
      </c>
      <c r="H316" s="55">
        <f t="shared" si="23"/>
        <v>476.57112599999999</v>
      </c>
      <c r="I316" s="56">
        <f t="shared" si="27"/>
        <v>1853.8616801400001</v>
      </c>
      <c r="J316" s="142">
        <f t="shared" si="24"/>
        <v>1.3848891043571383E-4</v>
      </c>
      <c r="K316" s="142">
        <f t="shared" si="25"/>
        <v>0.99345688786248898</v>
      </c>
    </row>
    <row r="317" spans="1:11">
      <c r="A317" s="156" t="s">
        <v>1319</v>
      </c>
      <c r="B317" s="146">
        <v>59092</v>
      </c>
      <c r="C317" s="133" t="s">
        <v>1244</v>
      </c>
      <c r="D317" s="139" t="s">
        <v>338</v>
      </c>
      <c r="E317" s="135" t="s">
        <v>14</v>
      </c>
      <c r="F317" s="49">
        <v>2</v>
      </c>
      <c r="G317" s="56">
        <v>730.1</v>
      </c>
      <c r="H317" s="55">
        <f t="shared" si="23"/>
        <v>907.00323000000003</v>
      </c>
      <c r="I317" s="56">
        <f t="shared" si="27"/>
        <v>1814.0064600000001</v>
      </c>
      <c r="J317" s="142">
        <f t="shared" si="24"/>
        <v>1.3551160847651518E-4</v>
      </c>
      <c r="K317" s="142">
        <f t="shared" si="25"/>
        <v>0.99359239947096545</v>
      </c>
    </row>
    <row r="318" spans="1:11" ht="19.5">
      <c r="A318" s="156" t="s">
        <v>1319</v>
      </c>
      <c r="B318" s="149" t="s">
        <v>638</v>
      </c>
      <c r="C318" s="133" t="s">
        <v>1245</v>
      </c>
      <c r="D318" s="139" t="s">
        <v>640</v>
      </c>
      <c r="E318" s="135" t="s">
        <v>15</v>
      </c>
      <c r="F318" s="49">
        <v>29.8</v>
      </c>
      <c r="G318" s="56">
        <f>59.81/1.23</f>
        <v>48.626016260162601</v>
      </c>
      <c r="H318" s="55">
        <f t="shared" si="23"/>
        <v>60.408099999999997</v>
      </c>
      <c r="I318" s="56">
        <f t="shared" si="27"/>
        <v>1800.16138</v>
      </c>
      <c r="J318" s="142">
        <f t="shared" si="24"/>
        <v>1.3447734035142478E-4</v>
      </c>
      <c r="K318" s="142">
        <f t="shared" si="25"/>
        <v>0.99372687681131688</v>
      </c>
    </row>
    <row r="319" spans="1:11">
      <c r="A319" s="156" t="s">
        <v>1319</v>
      </c>
      <c r="B319" s="149" t="s">
        <v>566</v>
      </c>
      <c r="C319" s="133" t="s">
        <v>1244</v>
      </c>
      <c r="D319" s="139" t="s">
        <v>568</v>
      </c>
      <c r="E319" s="135" t="s">
        <v>14</v>
      </c>
      <c r="F319" s="49">
        <v>19</v>
      </c>
      <c r="G319" s="56">
        <v>75.97</v>
      </c>
      <c r="H319" s="55">
        <f t="shared" si="23"/>
        <v>94.377530999999991</v>
      </c>
      <c r="I319" s="56">
        <f t="shared" si="27"/>
        <v>1793.1730889999999</v>
      </c>
      <c r="J319" s="142">
        <f t="shared" si="24"/>
        <v>1.3395529449613497E-4</v>
      </c>
      <c r="K319" s="142">
        <f t="shared" si="25"/>
        <v>0.993860832105813</v>
      </c>
    </row>
    <row r="320" spans="1:11">
      <c r="A320" s="156" t="s">
        <v>1319</v>
      </c>
      <c r="B320" s="149" t="s">
        <v>480</v>
      </c>
      <c r="C320" s="133" t="s">
        <v>1245</v>
      </c>
      <c r="D320" s="139" t="s">
        <v>397</v>
      </c>
      <c r="E320" s="135" t="s">
        <v>14</v>
      </c>
      <c r="F320" s="49">
        <v>5</v>
      </c>
      <c r="G320" s="56">
        <f>353.03/1.23</f>
        <v>287.01626016260161</v>
      </c>
      <c r="H320" s="55">
        <f t="shared" si="23"/>
        <v>356.56029999999998</v>
      </c>
      <c r="I320" s="56">
        <f t="shared" si="27"/>
        <v>1782.8015</v>
      </c>
      <c r="J320" s="142">
        <f t="shared" si="24"/>
        <v>1.33180506346898E-4</v>
      </c>
      <c r="K320" s="142">
        <f t="shared" si="25"/>
        <v>0.99399401261215992</v>
      </c>
    </row>
    <row r="321" spans="1:11">
      <c r="A321" s="156" t="s">
        <v>1319</v>
      </c>
      <c r="B321" s="149" t="s">
        <v>291</v>
      </c>
      <c r="C321" s="133" t="s">
        <v>1245</v>
      </c>
      <c r="D321" s="139" t="s">
        <v>292</v>
      </c>
      <c r="E321" s="135" t="s">
        <v>15</v>
      </c>
      <c r="F321" s="49">
        <v>20.2</v>
      </c>
      <c r="G321" s="56">
        <f>86.37/1.23</f>
        <v>70.219512195121951</v>
      </c>
      <c r="H321" s="55">
        <f t="shared" si="23"/>
        <v>87.233699999999999</v>
      </c>
      <c r="I321" s="56">
        <f t="shared" si="27"/>
        <v>1762.1207399999998</v>
      </c>
      <c r="J321" s="142">
        <f t="shared" si="24"/>
        <v>1.3163559285628298E-4</v>
      </c>
      <c r="K321" s="142">
        <f t="shared" si="25"/>
        <v>0.99412564820501625</v>
      </c>
    </row>
    <row r="322" spans="1:11">
      <c r="A322" s="156" t="s">
        <v>1319</v>
      </c>
      <c r="B322" s="149" t="s">
        <v>632</v>
      </c>
      <c r="C322" s="133" t="s">
        <v>1245</v>
      </c>
      <c r="D322" s="139" t="s">
        <v>634</v>
      </c>
      <c r="E322" s="135" t="s">
        <v>14</v>
      </c>
      <c r="F322" s="49">
        <v>69</v>
      </c>
      <c r="G322" s="56">
        <f>25.2/1.23</f>
        <v>20.487804878048781</v>
      </c>
      <c r="H322" s="55">
        <f t="shared" si="23"/>
        <v>25.451999999999998</v>
      </c>
      <c r="I322" s="56">
        <f t="shared" si="27"/>
        <v>1756.1879999999999</v>
      </c>
      <c r="J322" s="142">
        <f t="shared" si="24"/>
        <v>1.3119239975978598E-4</v>
      </c>
      <c r="K322" s="142">
        <f t="shared" si="25"/>
        <v>0.99425684060477604</v>
      </c>
    </row>
    <row r="323" spans="1:11" ht="19.5">
      <c r="A323" s="156" t="s">
        <v>1319</v>
      </c>
      <c r="B323" s="146" t="s">
        <v>1310</v>
      </c>
      <c r="C323" s="133" t="s">
        <v>1245</v>
      </c>
      <c r="D323" s="139" t="s">
        <v>376</v>
      </c>
      <c r="E323" s="135" t="s">
        <v>15</v>
      </c>
      <c r="F323" s="49">
        <v>75.599999999999994</v>
      </c>
      <c r="G323" s="56">
        <f>22.41/1.23</f>
        <v>18.219512195121951</v>
      </c>
      <c r="H323" s="55">
        <f t="shared" si="23"/>
        <v>22.6341</v>
      </c>
      <c r="I323" s="56">
        <f t="shared" si="27"/>
        <v>1711.1379599999998</v>
      </c>
      <c r="J323" s="142">
        <f t="shared" si="24"/>
        <v>1.278270295050784E-4</v>
      </c>
      <c r="K323" s="142">
        <f t="shared" si="25"/>
        <v>0.99438466763428113</v>
      </c>
    </row>
    <row r="324" spans="1:11" ht="19.5">
      <c r="A324" s="156" t="s">
        <v>1319</v>
      </c>
      <c r="B324" s="149" t="s">
        <v>422</v>
      </c>
      <c r="C324" s="133" t="s">
        <v>1245</v>
      </c>
      <c r="D324" s="139" t="s">
        <v>424</v>
      </c>
      <c r="E324" s="135" t="s">
        <v>14</v>
      </c>
      <c r="F324" s="49">
        <v>16</v>
      </c>
      <c r="G324" s="56">
        <f>105.15/1.23</f>
        <v>85.487804878048792</v>
      </c>
      <c r="H324" s="55">
        <f t="shared" si="23"/>
        <v>106.20150000000001</v>
      </c>
      <c r="I324" s="56">
        <f t="shared" si="27"/>
        <v>1699.2240000000002</v>
      </c>
      <c r="J324" s="142">
        <f t="shared" si="24"/>
        <v>1.269370217137474E-4</v>
      </c>
      <c r="K324" s="142">
        <f t="shared" si="25"/>
        <v>0.99451160465599486</v>
      </c>
    </row>
    <row r="325" spans="1:11" ht="19.5">
      <c r="A325" s="156" t="s">
        <v>1319</v>
      </c>
      <c r="B325" s="149" t="s">
        <v>410</v>
      </c>
      <c r="C325" s="133" t="s">
        <v>1245</v>
      </c>
      <c r="D325" s="139" t="s">
        <v>412</v>
      </c>
      <c r="E325" s="135" t="s">
        <v>14</v>
      </c>
      <c r="F325" s="49">
        <v>14</v>
      </c>
      <c r="G325" s="56">
        <f>118.84/1.23</f>
        <v>96.617886178861795</v>
      </c>
      <c r="H325" s="55">
        <f t="shared" si="23"/>
        <v>120.0284</v>
      </c>
      <c r="I325" s="56">
        <f t="shared" si="27"/>
        <v>1680.3976</v>
      </c>
      <c r="J325" s="142">
        <f t="shared" si="24"/>
        <v>1.2553063435952468E-4</v>
      </c>
      <c r="K325" s="142">
        <f t="shared" si="25"/>
        <v>0.99463713529035436</v>
      </c>
    </row>
    <row r="326" spans="1:11" ht="19.5">
      <c r="A326" s="156" t="s">
        <v>1319</v>
      </c>
      <c r="B326" s="146">
        <v>44333</v>
      </c>
      <c r="C326" s="133" t="s">
        <v>1244</v>
      </c>
      <c r="D326" s="139" t="s">
        <v>350</v>
      </c>
      <c r="E326" s="135" t="s">
        <v>14</v>
      </c>
      <c r="F326" s="49">
        <v>6</v>
      </c>
      <c r="G326" s="56">
        <v>220.41</v>
      </c>
      <c r="H326" s="55">
        <f t="shared" ref="H326:H343" si="28">G326*1.2423</f>
        <v>273.81534299999998</v>
      </c>
      <c r="I326" s="56">
        <f t="shared" si="27"/>
        <v>1642.8920579999999</v>
      </c>
      <c r="J326" s="142">
        <f t="shared" si="24"/>
        <v>1.227288602560281E-4</v>
      </c>
      <c r="K326" s="142">
        <f t="shared" si="25"/>
        <v>0.99475986415061035</v>
      </c>
    </row>
    <row r="327" spans="1:11" ht="19.5">
      <c r="A327" s="156" t="s">
        <v>1319</v>
      </c>
      <c r="B327" s="146" t="s">
        <v>1276</v>
      </c>
      <c r="C327" s="133" t="s">
        <v>1245</v>
      </c>
      <c r="D327" s="139" t="s">
        <v>94</v>
      </c>
      <c r="E327" s="135" t="s">
        <v>17</v>
      </c>
      <c r="F327" s="49">
        <v>8.9700000000000006</v>
      </c>
      <c r="G327" s="56">
        <f>177.43/1.23</f>
        <v>144.2520325203252</v>
      </c>
      <c r="H327" s="55">
        <f t="shared" si="28"/>
        <v>179.20429999999999</v>
      </c>
      <c r="I327" s="56">
        <f t="shared" si="27"/>
        <v>1607.462571</v>
      </c>
      <c r="J327" s="142">
        <f t="shared" ref="J327:J390" si="29">I327/$K$431</f>
        <v>1.2008217355631935E-4</v>
      </c>
      <c r="K327" s="142">
        <f t="shared" si="25"/>
        <v>0.99487994632416665</v>
      </c>
    </row>
    <row r="328" spans="1:11">
      <c r="A328" s="156" t="s">
        <v>1319</v>
      </c>
      <c r="B328" s="147">
        <v>45706</v>
      </c>
      <c r="C328" s="132" t="s">
        <v>1244</v>
      </c>
      <c r="D328" s="139" t="s">
        <v>1075</v>
      </c>
      <c r="E328" s="135" t="s">
        <v>14</v>
      </c>
      <c r="F328" s="68">
        <v>9</v>
      </c>
      <c r="G328" s="56">
        <v>142.91999999999999</v>
      </c>
      <c r="H328" s="55">
        <f t="shared" si="28"/>
        <v>177.54951599999998</v>
      </c>
      <c r="I328" s="56">
        <f t="shared" si="27"/>
        <v>1597.9456439999999</v>
      </c>
      <c r="J328" s="142">
        <f t="shared" si="29"/>
        <v>1.1937123116776601E-4</v>
      </c>
      <c r="K328" s="142">
        <f t="shared" ref="K328:K391" si="30">J328+K327</f>
        <v>0.99499931755533444</v>
      </c>
    </row>
    <row r="329" spans="1:11" ht="19.5">
      <c r="A329" s="156" t="s">
        <v>1319</v>
      </c>
      <c r="B329" s="149" t="s">
        <v>274</v>
      </c>
      <c r="C329" s="133" t="s">
        <v>1245</v>
      </c>
      <c r="D329" s="139" t="s">
        <v>275</v>
      </c>
      <c r="E329" s="135" t="s">
        <v>15</v>
      </c>
      <c r="F329" s="49">
        <v>110.14</v>
      </c>
      <c r="G329" s="56">
        <f>14.16/1.23</f>
        <v>11.512195121951219</v>
      </c>
      <c r="H329" s="55">
        <f t="shared" si="28"/>
        <v>14.301599999999999</v>
      </c>
      <c r="I329" s="56">
        <f t="shared" si="27"/>
        <v>1575.1782239999998</v>
      </c>
      <c r="J329" s="142">
        <f t="shared" si="29"/>
        <v>1.1767043804872695E-4</v>
      </c>
      <c r="K329" s="142">
        <f t="shared" si="30"/>
        <v>0.99511698799338322</v>
      </c>
    </row>
    <row r="330" spans="1:11" ht="19.5">
      <c r="A330" s="156" t="s">
        <v>1319</v>
      </c>
      <c r="B330" s="149" t="s">
        <v>256</v>
      </c>
      <c r="C330" s="133" t="s">
        <v>1245</v>
      </c>
      <c r="D330" s="139" t="s">
        <v>258</v>
      </c>
      <c r="E330" s="135" t="s">
        <v>17</v>
      </c>
      <c r="F330" s="49">
        <v>9.7100000000000009</v>
      </c>
      <c r="G330" s="56">
        <f>160.49/1.23</f>
        <v>130.47967479674799</v>
      </c>
      <c r="H330" s="55">
        <f t="shared" si="28"/>
        <v>162.09490000000002</v>
      </c>
      <c r="I330" s="56">
        <f t="shared" si="27"/>
        <v>1573.9414790000003</v>
      </c>
      <c r="J330" s="142">
        <f t="shared" si="29"/>
        <v>1.1757804956614943E-4</v>
      </c>
      <c r="K330" s="142">
        <f t="shared" si="30"/>
        <v>0.99523456604294935</v>
      </c>
    </row>
    <row r="331" spans="1:11" ht="39">
      <c r="A331" s="156" t="s">
        <v>1319</v>
      </c>
      <c r="B331" s="135" t="s">
        <v>833</v>
      </c>
      <c r="C331" s="133" t="s">
        <v>1247</v>
      </c>
      <c r="D331" s="139" t="s">
        <v>835</v>
      </c>
      <c r="E331" s="135" t="s">
        <v>17</v>
      </c>
      <c r="F331" s="68">
        <v>328.65</v>
      </c>
      <c r="G331" s="56">
        <v>3.7</v>
      </c>
      <c r="H331" s="55">
        <f t="shared" si="28"/>
        <v>4.5965100000000003</v>
      </c>
      <c r="I331" s="56">
        <f t="shared" si="27"/>
        <v>1510.6430115000001</v>
      </c>
      <c r="J331" s="142">
        <f t="shared" si="29"/>
        <v>1.1284946819989373E-4</v>
      </c>
      <c r="K331" s="142">
        <f t="shared" si="30"/>
        <v>0.99534741551114925</v>
      </c>
    </row>
    <row r="332" spans="1:11" ht="19.5">
      <c r="A332" s="156" t="s">
        <v>1319</v>
      </c>
      <c r="B332" s="146">
        <v>37907</v>
      </c>
      <c r="C332" s="133" t="s">
        <v>1244</v>
      </c>
      <c r="D332" s="139" t="s">
        <v>457</v>
      </c>
      <c r="E332" s="135" t="s">
        <v>14</v>
      </c>
      <c r="F332" s="49">
        <v>2</v>
      </c>
      <c r="G332" s="56">
        <v>607.99</v>
      </c>
      <c r="H332" s="55">
        <f t="shared" si="28"/>
        <v>755.30597699999998</v>
      </c>
      <c r="I332" s="56">
        <f t="shared" si="27"/>
        <v>1510.611954</v>
      </c>
      <c r="J332" s="142">
        <f t="shared" si="29"/>
        <v>1.1284714811345905E-4</v>
      </c>
      <c r="K332" s="142">
        <f t="shared" si="30"/>
        <v>0.99546026265926268</v>
      </c>
    </row>
    <row r="333" spans="1:11" ht="19.5">
      <c r="A333" s="156" t="s">
        <v>1319</v>
      </c>
      <c r="B333" s="149" t="s">
        <v>560</v>
      </c>
      <c r="C333" s="133" t="s">
        <v>1244</v>
      </c>
      <c r="D333" s="139" t="s">
        <v>562</v>
      </c>
      <c r="E333" s="135" t="s">
        <v>14</v>
      </c>
      <c r="F333" s="49">
        <v>43</v>
      </c>
      <c r="G333" s="56">
        <v>27.51</v>
      </c>
      <c r="H333" s="55">
        <f t="shared" si="28"/>
        <v>34.175673000000003</v>
      </c>
      <c r="I333" s="56">
        <f t="shared" si="27"/>
        <v>1469.5539390000001</v>
      </c>
      <c r="J333" s="142">
        <f t="shared" si="29"/>
        <v>1.0977999384681831E-4</v>
      </c>
      <c r="K333" s="142">
        <f t="shared" si="30"/>
        <v>0.99557004265310955</v>
      </c>
    </row>
    <row r="334" spans="1:11" ht="19.5">
      <c r="A334" s="156" t="s">
        <v>1319</v>
      </c>
      <c r="B334" s="149" t="s">
        <v>757</v>
      </c>
      <c r="C334" s="133" t="s">
        <v>1246</v>
      </c>
      <c r="D334" s="139" t="s">
        <v>759</v>
      </c>
      <c r="E334" s="135" t="s">
        <v>526</v>
      </c>
      <c r="F334" s="49">
        <v>1</v>
      </c>
      <c r="G334" s="62">
        <v>1177.3499999999999</v>
      </c>
      <c r="H334" s="55">
        <f t="shared" si="28"/>
        <v>1462.6219049999997</v>
      </c>
      <c r="I334" s="56">
        <f t="shared" si="27"/>
        <v>1462.6219049999997</v>
      </c>
      <c r="J334" s="142">
        <f t="shared" si="29"/>
        <v>1.0926215055459876E-4</v>
      </c>
      <c r="K334" s="142">
        <f t="shared" si="30"/>
        <v>0.99567930480366418</v>
      </c>
    </row>
    <row r="335" spans="1:11" ht="19.5">
      <c r="A335" s="156" t="s">
        <v>1319</v>
      </c>
      <c r="B335" s="146">
        <v>55407</v>
      </c>
      <c r="C335" s="133" t="s">
        <v>1244</v>
      </c>
      <c r="D335" s="139" t="s">
        <v>545</v>
      </c>
      <c r="E335" s="135" t="s">
        <v>15</v>
      </c>
      <c r="F335" s="49">
        <v>25</v>
      </c>
      <c r="G335" s="56">
        <v>45.54</v>
      </c>
      <c r="H335" s="55">
        <f t="shared" si="28"/>
        <v>56.574341999999994</v>
      </c>
      <c r="I335" s="56">
        <f t="shared" si="27"/>
        <v>1414.3585499999999</v>
      </c>
      <c r="J335" s="142">
        <f t="shared" si="29"/>
        <v>1.0565673623511335E-4</v>
      </c>
      <c r="K335" s="142">
        <f t="shared" si="30"/>
        <v>0.99578496153989926</v>
      </c>
    </row>
    <row r="336" spans="1:11" ht="19.5">
      <c r="A336" s="156" t="s">
        <v>1319</v>
      </c>
      <c r="B336" s="146">
        <v>57996</v>
      </c>
      <c r="C336" s="133" t="s">
        <v>1244</v>
      </c>
      <c r="D336" s="139" t="s">
        <v>336</v>
      </c>
      <c r="E336" s="135" t="s">
        <v>14</v>
      </c>
      <c r="F336" s="49">
        <v>1</v>
      </c>
      <c r="G336" s="56">
        <v>1129.47</v>
      </c>
      <c r="H336" s="55">
        <f t="shared" si="28"/>
        <v>1403.1405809999999</v>
      </c>
      <c r="I336" s="56">
        <f t="shared" si="27"/>
        <v>1403.1405809999999</v>
      </c>
      <c r="J336" s="142">
        <f t="shared" si="29"/>
        <v>1.0481872101490862E-4</v>
      </c>
      <c r="K336" s="142">
        <f t="shared" si="30"/>
        <v>0.99588978026091413</v>
      </c>
    </row>
    <row r="337" spans="1:11" ht="19.5">
      <c r="A337" s="156" t="s">
        <v>1319</v>
      </c>
      <c r="B337" s="148" t="s">
        <v>1130</v>
      </c>
      <c r="C337" s="132" t="s">
        <v>1246</v>
      </c>
      <c r="D337" s="139" t="s">
        <v>1132</v>
      </c>
      <c r="E337" s="135" t="s">
        <v>14</v>
      </c>
      <c r="F337" s="68">
        <v>10</v>
      </c>
      <c r="G337" s="56">
        <v>112.45</v>
      </c>
      <c r="H337" s="55">
        <f t="shared" si="28"/>
        <v>139.69663499999999</v>
      </c>
      <c r="I337" s="56">
        <f t="shared" si="27"/>
        <v>1396.9663499999999</v>
      </c>
      <c r="J337" s="142">
        <f t="shared" si="29"/>
        <v>1.0435748783169518E-4</v>
      </c>
      <c r="K337" s="142">
        <f t="shared" si="30"/>
        <v>0.99599413774874579</v>
      </c>
    </row>
    <row r="338" spans="1:11" ht="19.5">
      <c r="A338" s="156" t="s">
        <v>1319</v>
      </c>
      <c r="B338" s="146">
        <v>37635</v>
      </c>
      <c r="C338" s="133" t="s">
        <v>1244</v>
      </c>
      <c r="D338" s="139" t="s">
        <v>175</v>
      </c>
      <c r="E338" s="135" t="s">
        <v>17</v>
      </c>
      <c r="F338" s="49">
        <v>7.32</v>
      </c>
      <c r="G338" s="56">
        <v>151.38</v>
      </c>
      <c r="H338" s="55">
        <f t="shared" si="28"/>
        <v>188.05937399999999</v>
      </c>
      <c r="I338" s="56">
        <f t="shared" si="27"/>
        <v>1376.5946176800001</v>
      </c>
      <c r="J338" s="142">
        <f t="shared" si="29"/>
        <v>1.0283565961608001E-4</v>
      </c>
      <c r="K338" s="142">
        <f t="shared" si="30"/>
        <v>0.9960969734083619</v>
      </c>
    </row>
    <row r="339" spans="1:11" ht="19.5">
      <c r="A339" s="156" t="s">
        <v>1319</v>
      </c>
      <c r="B339" s="149" t="s">
        <v>713</v>
      </c>
      <c r="C339" s="133" t="s">
        <v>1245</v>
      </c>
      <c r="D339" s="139" t="s">
        <v>715</v>
      </c>
      <c r="E339" s="135" t="s">
        <v>14</v>
      </c>
      <c r="F339" s="49">
        <v>8</v>
      </c>
      <c r="G339" s="56">
        <f>169.57/1.23</f>
        <v>137.86178861788616</v>
      </c>
      <c r="H339" s="55">
        <f t="shared" si="28"/>
        <v>171.26569999999998</v>
      </c>
      <c r="I339" s="56">
        <f t="shared" si="27"/>
        <v>1370.1255999999998</v>
      </c>
      <c r="J339" s="142">
        <f t="shared" si="29"/>
        <v>1.0235240500237822E-4</v>
      </c>
      <c r="K339" s="142">
        <f t="shared" si="30"/>
        <v>0.99619932581336423</v>
      </c>
    </row>
    <row r="340" spans="1:11" ht="19.5">
      <c r="A340" s="156" t="s">
        <v>1319</v>
      </c>
      <c r="B340" s="146">
        <v>43390</v>
      </c>
      <c r="C340" s="133" t="s">
        <v>1244</v>
      </c>
      <c r="D340" s="139" t="s">
        <v>783</v>
      </c>
      <c r="E340" s="135" t="s">
        <v>15</v>
      </c>
      <c r="F340" s="49">
        <v>4</v>
      </c>
      <c r="G340" s="56">
        <v>275.36</v>
      </c>
      <c r="H340" s="55">
        <f t="shared" si="28"/>
        <v>342.07972799999999</v>
      </c>
      <c r="I340" s="56">
        <f t="shared" si="27"/>
        <v>1368.318912</v>
      </c>
      <c r="J340" s="142">
        <f t="shared" si="29"/>
        <v>1.0221744010435068E-4</v>
      </c>
      <c r="K340" s="142">
        <f t="shared" si="30"/>
        <v>0.99630154325346854</v>
      </c>
    </row>
    <row r="341" spans="1:11">
      <c r="A341" s="156" t="s">
        <v>1319</v>
      </c>
      <c r="B341" s="146">
        <v>45947</v>
      </c>
      <c r="C341" s="133" t="s">
        <v>1244</v>
      </c>
      <c r="D341" s="139" t="s">
        <v>787</v>
      </c>
      <c r="E341" s="135" t="s">
        <v>14</v>
      </c>
      <c r="F341" s="49">
        <v>1</v>
      </c>
      <c r="G341" s="56">
        <v>1096.57</v>
      </c>
      <c r="H341" s="55">
        <f t="shared" si="28"/>
        <v>1362.2689109999999</v>
      </c>
      <c r="I341" s="56">
        <f t="shared" si="27"/>
        <v>1362.2689109999999</v>
      </c>
      <c r="J341" s="142">
        <f t="shared" si="29"/>
        <v>1.0176548726687592E-4</v>
      </c>
      <c r="K341" s="142">
        <f t="shared" si="30"/>
        <v>0.99640330874073546</v>
      </c>
    </row>
    <row r="342" spans="1:11" ht="19.5">
      <c r="A342" s="156" t="s">
        <v>1319</v>
      </c>
      <c r="B342" s="149" t="s">
        <v>653</v>
      </c>
      <c r="C342" s="133" t="s">
        <v>1245</v>
      </c>
      <c r="D342" s="139" t="s">
        <v>655</v>
      </c>
      <c r="E342" s="135" t="s">
        <v>14</v>
      </c>
      <c r="F342" s="49">
        <v>8</v>
      </c>
      <c r="G342" s="56">
        <f>167.32/1.23</f>
        <v>136.03252032520325</v>
      </c>
      <c r="H342" s="55">
        <f t="shared" si="28"/>
        <v>168.9932</v>
      </c>
      <c r="I342" s="56">
        <f t="shared" si="27"/>
        <v>1351.9456</v>
      </c>
      <c r="J342" s="142">
        <f t="shared" si="29"/>
        <v>1.0099430562598294E-4</v>
      </c>
      <c r="K342" s="142">
        <f t="shared" si="30"/>
        <v>0.99650430304636139</v>
      </c>
    </row>
    <row r="343" spans="1:11" ht="19.5">
      <c r="A343" s="156" t="s">
        <v>1319</v>
      </c>
      <c r="B343" s="148" t="s">
        <v>1027</v>
      </c>
      <c r="C343" s="133" t="s">
        <v>1245</v>
      </c>
      <c r="D343" s="139" t="s">
        <v>1028</v>
      </c>
      <c r="E343" s="135" t="s">
        <v>14</v>
      </c>
      <c r="F343" s="68">
        <v>2</v>
      </c>
      <c r="G343" s="56">
        <f>649.47/1.23</f>
        <v>528.02439024390242</v>
      </c>
      <c r="H343" s="55">
        <f t="shared" si="28"/>
        <v>655.96469999999999</v>
      </c>
      <c r="I343" s="56">
        <f t="shared" si="27"/>
        <v>1311.9294</v>
      </c>
      <c r="J343" s="142">
        <f t="shared" si="29"/>
        <v>9.8004977998606164E-5</v>
      </c>
      <c r="K343" s="142">
        <f t="shared" si="30"/>
        <v>0.99660230802436001</v>
      </c>
    </row>
    <row r="344" spans="1:11">
      <c r="A344" s="156" t="s">
        <v>1319</v>
      </c>
      <c r="B344" s="146">
        <v>40983</v>
      </c>
      <c r="C344" s="133" t="s">
        <v>1244</v>
      </c>
      <c r="D344" s="139" t="s">
        <v>768</v>
      </c>
      <c r="E344" s="135" t="s">
        <v>764</v>
      </c>
      <c r="F344" s="49">
        <v>50.9</v>
      </c>
      <c r="G344" s="62">
        <v>21.24</v>
      </c>
      <c r="H344" s="56">
        <v>25.18</v>
      </c>
      <c r="I344" s="56">
        <v>1281.6600000000001</v>
      </c>
      <c r="J344" s="142">
        <f t="shared" si="29"/>
        <v>9.5743764947788795E-5</v>
      </c>
      <c r="K344" s="142">
        <f t="shared" si="30"/>
        <v>0.99669805178930782</v>
      </c>
    </row>
    <row r="345" spans="1:11" ht="19.5">
      <c r="A345" s="156" t="s">
        <v>1319</v>
      </c>
      <c r="B345" s="149" t="s">
        <v>677</v>
      </c>
      <c r="C345" s="133" t="s">
        <v>1245</v>
      </c>
      <c r="D345" s="139" t="s">
        <v>679</v>
      </c>
      <c r="E345" s="135" t="s">
        <v>14</v>
      </c>
      <c r="F345" s="49">
        <v>4</v>
      </c>
      <c r="G345" s="56">
        <f>285.46/1.23</f>
        <v>232.08130081300811</v>
      </c>
      <c r="H345" s="55">
        <f t="shared" ref="H345:H376" si="31">G345*1.2423</f>
        <v>288.31459999999998</v>
      </c>
      <c r="I345" s="56">
        <f t="shared" ref="I345:I378" si="32">F345*H345</f>
        <v>1153.2583999999999</v>
      </c>
      <c r="J345" s="142">
        <f t="shared" si="29"/>
        <v>8.6151788441289411E-5</v>
      </c>
      <c r="K345" s="142">
        <f t="shared" si="30"/>
        <v>0.99678420357774911</v>
      </c>
    </row>
    <row r="346" spans="1:11" ht="19.5">
      <c r="A346" s="156" t="s">
        <v>1319</v>
      </c>
      <c r="B346" s="149" t="s">
        <v>608</v>
      </c>
      <c r="C346" s="133" t="s">
        <v>1245</v>
      </c>
      <c r="D346" s="139" t="s">
        <v>610</v>
      </c>
      <c r="E346" s="135" t="s">
        <v>15</v>
      </c>
      <c r="F346" s="49">
        <v>16.899999999999999</v>
      </c>
      <c r="G346" s="56">
        <f>67.33/1.23</f>
        <v>54.739837398373986</v>
      </c>
      <c r="H346" s="55">
        <f t="shared" si="31"/>
        <v>68.003299999999996</v>
      </c>
      <c r="I346" s="56">
        <f t="shared" si="32"/>
        <v>1149.2557699999998</v>
      </c>
      <c r="J346" s="142">
        <f t="shared" si="29"/>
        <v>8.585278022858636E-5</v>
      </c>
      <c r="K346" s="142">
        <f t="shared" si="30"/>
        <v>0.99687005635797765</v>
      </c>
    </row>
    <row r="347" spans="1:11" ht="29.25">
      <c r="A347" s="156" t="s">
        <v>1319</v>
      </c>
      <c r="B347" s="149" t="s">
        <v>518</v>
      </c>
      <c r="C347" s="133" t="s">
        <v>1245</v>
      </c>
      <c r="D347" s="139" t="s">
        <v>520</v>
      </c>
      <c r="E347" s="135" t="s">
        <v>14</v>
      </c>
      <c r="F347" s="49">
        <v>5</v>
      </c>
      <c r="G347" s="56">
        <f>224.09/1.23</f>
        <v>182.1869918699187</v>
      </c>
      <c r="H347" s="55">
        <f t="shared" si="31"/>
        <v>226.33089999999999</v>
      </c>
      <c r="I347" s="56">
        <f t="shared" si="32"/>
        <v>1131.6544999999999</v>
      </c>
      <c r="J347" s="142">
        <f t="shared" si="29"/>
        <v>8.4537913682339647E-5</v>
      </c>
      <c r="K347" s="142">
        <f t="shared" si="30"/>
        <v>0.99695459427166</v>
      </c>
    </row>
    <row r="348" spans="1:11" ht="19.5">
      <c r="A348" s="156" t="s">
        <v>1319</v>
      </c>
      <c r="B348" s="149" t="s">
        <v>494</v>
      </c>
      <c r="C348" s="133" t="s">
        <v>1245</v>
      </c>
      <c r="D348" s="139" t="s">
        <v>496</v>
      </c>
      <c r="E348" s="135" t="s">
        <v>14</v>
      </c>
      <c r="F348" s="49">
        <v>2</v>
      </c>
      <c r="G348" s="56">
        <v>445.39</v>
      </c>
      <c r="H348" s="55">
        <f t="shared" si="31"/>
        <v>553.307997</v>
      </c>
      <c r="I348" s="56">
        <f t="shared" si="32"/>
        <v>1106.615994</v>
      </c>
      <c r="J348" s="142">
        <f t="shared" si="29"/>
        <v>8.2667463771202702E-5</v>
      </c>
      <c r="K348" s="142">
        <f t="shared" si="30"/>
        <v>0.99703726173543117</v>
      </c>
    </row>
    <row r="349" spans="1:11" ht="19.5">
      <c r="A349" s="156" t="s">
        <v>1319</v>
      </c>
      <c r="B349" s="148" t="s">
        <v>124</v>
      </c>
      <c r="C349" s="133" t="s">
        <v>1245</v>
      </c>
      <c r="D349" s="139" t="s">
        <v>126</v>
      </c>
      <c r="E349" s="135" t="s">
        <v>14</v>
      </c>
      <c r="F349" s="68">
        <v>1</v>
      </c>
      <c r="G349" s="56">
        <f>1090.84/1.23</f>
        <v>886.86178861788608</v>
      </c>
      <c r="H349" s="55">
        <f t="shared" si="31"/>
        <v>1101.7483999999999</v>
      </c>
      <c r="I349" s="56">
        <f t="shared" si="32"/>
        <v>1101.7483999999999</v>
      </c>
      <c r="J349" s="142">
        <f t="shared" si="29"/>
        <v>8.2303840208169384E-5</v>
      </c>
      <c r="K349" s="142">
        <f t="shared" si="30"/>
        <v>0.9971195655756393</v>
      </c>
    </row>
    <row r="350" spans="1:11">
      <c r="A350" s="156" t="s">
        <v>1319</v>
      </c>
      <c r="B350" s="149" t="s">
        <v>575</v>
      </c>
      <c r="C350" s="133" t="s">
        <v>1244</v>
      </c>
      <c r="D350" s="139" t="s">
        <v>577</v>
      </c>
      <c r="E350" s="135" t="s">
        <v>14</v>
      </c>
      <c r="F350" s="49">
        <v>2</v>
      </c>
      <c r="G350" s="56">
        <v>440.42</v>
      </c>
      <c r="H350" s="55">
        <f t="shared" si="31"/>
        <v>547.13376600000004</v>
      </c>
      <c r="I350" s="56">
        <f t="shared" si="32"/>
        <v>1094.2675320000001</v>
      </c>
      <c r="J350" s="142">
        <f t="shared" si="29"/>
        <v>8.1744997404775805E-5</v>
      </c>
      <c r="K350" s="142">
        <f t="shared" si="30"/>
        <v>0.99720131057304406</v>
      </c>
    </row>
    <row r="351" spans="1:11" ht="19.5">
      <c r="A351" s="156" t="s">
        <v>1319</v>
      </c>
      <c r="B351" s="149" t="s">
        <v>488</v>
      </c>
      <c r="C351" s="133" t="s">
        <v>1245</v>
      </c>
      <c r="D351" s="139" t="s">
        <v>490</v>
      </c>
      <c r="E351" s="135" t="s">
        <v>14</v>
      </c>
      <c r="F351" s="49">
        <v>3</v>
      </c>
      <c r="G351" s="56">
        <f>361.14/1.23</f>
        <v>293.60975609756099</v>
      </c>
      <c r="H351" s="55">
        <f t="shared" si="31"/>
        <v>364.75139999999999</v>
      </c>
      <c r="I351" s="56">
        <f t="shared" si="32"/>
        <v>1094.2541999999999</v>
      </c>
      <c r="J351" s="142">
        <f t="shared" si="29"/>
        <v>8.1744001465233095E-5</v>
      </c>
      <c r="K351" s="142">
        <f t="shared" si="30"/>
        <v>0.99728305457450928</v>
      </c>
    </row>
    <row r="352" spans="1:11">
      <c r="A352" s="156" t="s">
        <v>1319</v>
      </c>
      <c r="B352" s="149" t="s">
        <v>572</v>
      </c>
      <c r="C352" s="133" t="s">
        <v>1244</v>
      </c>
      <c r="D352" s="139" t="s">
        <v>574</v>
      </c>
      <c r="E352" s="135" t="s">
        <v>14</v>
      </c>
      <c r="F352" s="49">
        <v>3</v>
      </c>
      <c r="G352" s="56">
        <v>289.85000000000002</v>
      </c>
      <c r="H352" s="55">
        <f t="shared" si="31"/>
        <v>360.08065500000004</v>
      </c>
      <c r="I352" s="56">
        <f t="shared" si="32"/>
        <v>1080.2419650000002</v>
      </c>
      <c r="J352" s="142">
        <f t="shared" si="29"/>
        <v>8.0697246370876449E-5</v>
      </c>
      <c r="K352" s="142">
        <f t="shared" si="30"/>
        <v>0.99736375182088011</v>
      </c>
    </row>
    <row r="353" spans="1:11" ht="19.5">
      <c r="A353" s="156" t="s">
        <v>1319</v>
      </c>
      <c r="B353" s="149" t="s">
        <v>674</v>
      </c>
      <c r="C353" s="133" t="s">
        <v>1245</v>
      </c>
      <c r="D353" s="139" t="s">
        <v>676</v>
      </c>
      <c r="E353" s="135" t="s">
        <v>14</v>
      </c>
      <c r="F353" s="49">
        <v>11</v>
      </c>
      <c r="G353" s="56">
        <f>96.95/1.23</f>
        <v>78.82113821138212</v>
      </c>
      <c r="H353" s="55">
        <f t="shared" si="31"/>
        <v>97.919499999999999</v>
      </c>
      <c r="I353" s="56">
        <f t="shared" si="32"/>
        <v>1077.1144999999999</v>
      </c>
      <c r="J353" s="142">
        <f t="shared" si="29"/>
        <v>8.0463615553153756E-5</v>
      </c>
      <c r="K353" s="142">
        <f t="shared" si="30"/>
        <v>0.99744421543643325</v>
      </c>
    </row>
    <row r="354" spans="1:11">
      <c r="A354" s="156" t="s">
        <v>1319</v>
      </c>
      <c r="B354" s="149" t="s">
        <v>395</v>
      </c>
      <c r="C354" s="133" t="s">
        <v>1245</v>
      </c>
      <c r="D354" s="139" t="s">
        <v>397</v>
      </c>
      <c r="E354" s="135" t="s">
        <v>14</v>
      </c>
      <c r="F354" s="49">
        <v>3</v>
      </c>
      <c r="G354" s="56">
        <f>353.03/1.23</f>
        <v>287.01626016260161</v>
      </c>
      <c r="H354" s="55">
        <f t="shared" si="31"/>
        <v>356.56029999999998</v>
      </c>
      <c r="I354" s="56">
        <f t="shared" si="32"/>
        <v>1069.6808999999998</v>
      </c>
      <c r="J354" s="142">
        <f t="shared" si="29"/>
        <v>7.9908303808138784E-5</v>
      </c>
      <c r="K354" s="142">
        <f t="shared" si="30"/>
        <v>0.99752412374024135</v>
      </c>
    </row>
    <row r="355" spans="1:11" ht="19.5">
      <c r="A355" s="156" t="s">
        <v>1319</v>
      </c>
      <c r="B355" s="146" t="s">
        <v>1305</v>
      </c>
      <c r="C355" s="133" t="s">
        <v>1245</v>
      </c>
      <c r="D355" s="139" t="s">
        <v>364</v>
      </c>
      <c r="E355" s="135" t="s">
        <v>15</v>
      </c>
      <c r="F355" s="49">
        <v>37.6</v>
      </c>
      <c r="G355" s="56">
        <f>27.95/1.23</f>
        <v>22.723577235772357</v>
      </c>
      <c r="H355" s="55">
        <f t="shared" si="31"/>
        <v>28.229499999999998</v>
      </c>
      <c r="I355" s="56">
        <f t="shared" si="32"/>
        <v>1061.4292</v>
      </c>
      <c r="J355" s="142">
        <f t="shared" si="29"/>
        <v>7.9291877591186038E-5</v>
      </c>
      <c r="K355" s="142">
        <f t="shared" si="30"/>
        <v>0.9976034156178325</v>
      </c>
    </row>
    <row r="356" spans="1:11" ht="29.25">
      <c r="A356" s="156" t="s">
        <v>1319</v>
      </c>
      <c r="B356" s="146">
        <v>55806</v>
      </c>
      <c r="C356" s="133" t="s">
        <v>1244</v>
      </c>
      <c r="D356" s="139" t="s">
        <v>346</v>
      </c>
      <c r="E356" s="135" t="s">
        <v>14</v>
      </c>
      <c r="F356" s="49">
        <v>17</v>
      </c>
      <c r="G356" s="56">
        <v>48.94</v>
      </c>
      <c r="H356" s="55">
        <f t="shared" si="31"/>
        <v>60.798161999999998</v>
      </c>
      <c r="I356" s="56">
        <f t="shared" si="32"/>
        <v>1033.5687539999999</v>
      </c>
      <c r="J356" s="142">
        <f t="shared" si="29"/>
        <v>7.7210620476846377E-5</v>
      </c>
      <c r="K356" s="142">
        <f t="shared" si="30"/>
        <v>0.99768062623830933</v>
      </c>
    </row>
    <row r="357" spans="1:11" ht="19.5">
      <c r="A357" s="156" t="s">
        <v>1319</v>
      </c>
      <c r="B357" s="149" t="s">
        <v>725</v>
      </c>
      <c r="C357" s="133" t="s">
        <v>1245</v>
      </c>
      <c r="D357" s="139" t="s">
        <v>727</v>
      </c>
      <c r="E357" s="135" t="s">
        <v>14</v>
      </c>
      <c r="F357" s="49">
        <v>1</v>
      </c>
      <c r="G357" s="56">
        <f>981.37/1.23</f>
        <v>797.86178861788619</v>
      </c>
      <c r="H357" s="55">
        <f t="shared" si="31"/>
        <v>991.18369999999993</v>
      </c>
      <c r="I357" s="56">
        <f t="shared" si="32"/>
        <v>991.18369999999993</v>
      </c>
      <c r="J357" s="142">
        <f t="shared" si="29"/>
        <v>7.4044332500725302E-5</v>
      </c>
      <c r="K357" s="142">
        <f t="shared" si="30"/>
        <v>0.99775467057081002</v>
      </c>
    </row>
    <row r="358" spans="1:11">
      <c r="A358" s="156" t="s">
        <v>1319</v>
      </c>
      <c r="B358" s="149" t="s">
        <v>503</v>
      </c>
      <c r="C358" s="133" t="s">
        <v>1245</v>
      </c>
      <c r="D358" s="139" t="s">
        <v>505</v>
      </c>
      <c r="E358" s="135" t="s">
        <v>14</v>
      </c>
      <c r="F358" s="49">
        <v>12</v>
      </c>
      <c r="G358" s="56">
        <f>78.25/1.23</f>
        <v>63.617886178861788</v>
      </c>
      <c r="H358" s="55">
        <f t="shared" si="31"/>
        <v>79.032499999999999</v>
      </c>
      <c r="I358" s="56">
        <f t="shared" si="32"/>
        <v>948.39</v>
      </c>
      <c r="J358" s="142">
        <f t="shared" si="29"/>
        <v>7.0847517468621482E-5</v>
      </c>
      <c r="K358" s="142">
        <f t="shared" si="30"/>
        <v>0.99782551808827868</v>
      </c>
    </row>
    <row r="359" spans="1:11" ht="19.5">
      <c r="A359" s="156" t="s">
        <v>1319</v>
      </c>
      <c r="B359" s="149" t="s">
        <v>626</v>
      </c>
      <c r="C359" s="133" t="s">
        <v>1245</v>
      </c>
      <c r="D359" s="139" t="s">
        <v>628</v>
      </c>
      <c r="E359" s="135" t="s">
        <v>14</v>
      </c>
      <c r="F359" s="49">
        <v>1</v>
      </c>
      <c r="G359" s="56">
        <f>937.94/1.23</f>
        <v>762.55284552845535</v>
      </c>
      <c r="H359" s="55">
        <f t="shared" si="31"/>
        <v>947.31940000000009</v>
      </c>
      <c r="I359" s="56">
        <f t="shared" si="32"/>
        <v>947.31940000000009</v>
      </c>
      <c r="J359" s="142">
        <f t="shared" si="29"/>
        <v>7.0767540505344877E-5</v>
      </c>
      <c r="K359" s="142">
        <f t="shared" si="30"/>
        <v>0.99789628562878407</v>
      </c>
    </row>
    <row r="360" spans="1:11" ht="19.5">
      <c r="A360" s="156" t="s">
        <v>1319</v>
      </c>
      <c r="B360" s="149" t="s">
        <v>737</v>
      </c>
      <c r="C360" s="133" t="s">
        <v>1245</v>
      </c>
      <c r="D360" s="139" t="s">
        <v>739</v>
      </c>
      <c r="E360" s="135" t="s">
        <v>14</v>
      </c>
      <c r="F360" s="49">
        <v>1</v>
      </c>
      <c r="G360" s="56">
        <f>931.55/1.23</f>
        <v>757.35772357723579</v>
      </c>
      <c r="H360" s="55">
        <f t="shared" si="31"/>
        <v>940.8655</v>
      </c>
      <c r="I360" s="56">
        <f t="shared" si="32"/>
        <v>940.8655</v>
      </c>
      <c r="J360" s="142">
        <f t="shared" si="29"/>
        <v>7.0285415226724541E-5</v>
      </c>
      <c r="K360" s="142">
        <f t="shared" si="30"/>
        <v>0.99796657104401076</v>
      </c>
    </row>
    <row r="361" spans="1:11" ht="19.5">
      <c r="A361" s="156" t="s">
        <v>1319</v>
      </c>
      <c r="B361" s="146" t="s">
        <v>1313</v>
      </c>
      <c r="C361" s="133" t="s">
        <v>1245</v>
      </c>
      <c r="D361" s="139" t="s">
        <v>385</v>
      </c>
      <c r="E361" s="135" t="s">
        <v>15</v>
      </c>
      <c r="F361" s="49">
        <v>11</v>
      </c>
      <c r="G361" s="56">
        <f>82.46/1.23</f>
        <v>67.040650406504056</v>
      </c>
      <c r="H361" s="55">
        <f t="shared" si="31"/>
        <v>83.284599999999983</v>
      </c>
      <c r="I361" s="56">
        <f t="shared" si="32"/>
        <v>916.13059999999984</v>
      </c>
      <c r="J361" s="142">
        <f t="shared" si="29"/>
        <v>6.8437645575173366E-5</v>
      </c>
      <c r="K361" s="142">
        <f t="shared" si="30"/>
        <v>0.99803500868958595</v>
      </c>
    </row>
    <row r="362" spans="1:11" ht="19.5">
      <c r="A362" s="156" t="s">
        <v>1319</v>
      </c>
      <c r="B362" s="146" t="s">
        <v>1282</v>
      </c>
      <c r="C362" s="133" t="s">
        <v>1245</v>
      </c>
      <c r="D362" s="139" t="s">
        <v>109</v>
      </c>
      <c r="E362" s="135" t="s">
        <v>17</v>
      </c>
      <c r="F362" s="49">
        <v>6</v>
      </c>
      <c r="G362" s="56">
        <f>151.15/1.23</f>
        <v>122.88617886178862</v>
      </c>
      <c r="H362" s="55">
        <f t="shared" si="31"/>
        <v>152.66149999999999</v>
      </c>
      <c r="I362" s="56">
        <f t="shared" si="32"/>
        <v>915.96899999999994</v>
      </c>
      <c r="J362" s="142">
        <f t="shared" si="29"/>
        <v>6.8425573580716529E-5</v>
      </c>
      <c r="K362" s="142">
        <f t="shared" si="30"/>
        <v>0.99810343426316661</v>
      </c>
    </row>
    <row r="363" spans="1:11" ht="19.5">
      <c r="A363" s="156" t="s">
        <v>1319</v>
      </c>
      <c r="B363" s="149" t="s">
        <v>644</v>
      </c>
      <c r="C363" s="133" t="s">
        <v>1245</v>
      </c>
      <c r="D363" s="139" t="s">
        <v>646</v>
      </c>
      <c r="E363" s="135" t="s">
        <v>14</v>
      </c>
      <c r="F363" s="49">
        <v>2</v>
      </c>
      <c r="G363" s="56">
        <f>447.66/1.23</f>
        <v>363.95121951219517</v>
      </c>
      <c r="H363" s="55">
        <f t="shared" si="31"/>
        <v>452.13660000000004</v>
      </c>
      <c r="I363" s="56">
        <f t="shared" si="32"/>
        <v>904.27320000000009</v>
      </c>
      <c r="J363" s="142">
        <f t="shared" si="29"/>
        <v>6.7551862981902225E-5</v>
      </c>
      <c r="K363" s="142">
        <f t="shared" si="30"/>
        <v>0.99817098612614852</v>
      </c>
    </row>
    <row r="364" spans="1:11" ht="19.5">
      <c r="A364" s="156" t="s">
        <v>1319</v>
      </c>
      <c r="B364" s="149" t="s">
        <v>656</v>
      </c>
      <c r="C364" s="133" t="s">
        <v>1245</v>
      </c>
      <c r="D364" s="139" t="s">
        <v>658</v>
      </c>
      <c r="E364" s="135" t="s">
        <v>14</v>
      </c>
      <c r="F364" s="49">
        <v>1</v>
      </c>
      <c r="G364" s="56">
        <f>893.33/1.23</f>
        <v>726.28455284552854</v>
      </c>
      <c r="H364" s="55">
        <f t="shared" si="31"/>
        <v>902.26330000000007</v>
      </c>
      <c r="I364" s="56">
        <f t="shared" si="32"/>
        <v>902.26330000000007</v>
      </c>
      <c r="J364" s="142">
        <f t="shared" si="29"/>
        <v>6.7401717550845199E-5</v>
      </c>
      <c r="K364" s="142">
        <f t="shared" si="30"/>
        <v>0.99823838784369934</v>
      </c>
    </row>
    <row r="365" spans="1:11">
      <c r="A365" s="156" t="s">
        <v>1319</v>
      </c>
      <c r="B365" s="149" t="s">
        <v>485</v>
      </c>
      <c r="C365" s="133" t="s">
        <v>1245</v>
      </c>
      <c r="D365" s="139" t="s">
        <v>487</v>
      </c>
      <c r="E365" s="135" t="s">
        <v>14</v>
      </c>
      <c r="F365" s="49">
        <v>1</v>
      </c>
      <c r="G365" s="56">
        <f>871.31/1.23</f>
        <v>708.3821138211382</v>
      </c>
      <c r="H365" s="55">
        <f t="shared" si="31"/>
        <v>880.0231</v>
      </c>
      <c r="I365" s="56">
        <f t="shared" si="32"/>
        <v>880.0231</v>
      </c>
      <c r="J365" s="142">
        <f t="shared" si="29"/>
        <v>6.5740309313721599E-5</v>
      </c>
      <c r="K365" s="142">
        <f t="shared" si="30"/>
        <v>0.99830412815301306</v>
      </c>
    </row>
    <row r="366" spans="1:11">
      <c r="A366" s="156" t="s">
        <v>1319</v>
      </c>
      <c r="B366" s="146">
        <v>40100</v>
      </c>
      <c r="C366" s="133" t="s">
        <v>1244</v>
      </c>
      <c r="D366" s="139" t="s">
        <v>340</v>
      </c>
      <c r="E366" s="135" t="s">
        <v>14</v>
      </c>
      <c r="F366" s="49">
        <v>3</v>
      </c>
      <c r="G366" s="56">
        <v>231.13</v>
      </c>
      <c r="H366" s="55">
        <f t="shared" si="31"/>
        <v>287.13279899999998</v>
      </c>
      <c r="I366" s="56">
        <f t="shared" si="32"/>
        <v>861.39839699999993</v>
      </c>
      <c r="J366" s="142">
        <f t="shared" si="29"/>
        <v>6.434898931758036E-5</v>
      </c>
      <c r="K366" s="142">
        <f t="shared" si="30"/>
        <v>0.99836847714233068</v>
      </c>
    </row>
    <row r="367" spans="1:11" ht="19.5">
      <c r="A367" s="156" t="s">
        <v>1319</v>
      </c>
      <c r="B367" s="146" t="s">
        <v>1290</v>
      </c>
      <c r="C367" s="133" t="s">
        <v>1245</v>
      </c>
      <c r="D367" s="139" t="s">
        <v>135</v>
      </c>
      <c r="E367" s="135" t="s">
        <v>136</v>
      </c>
      <c r="F367" s="49">
        <v>3</v>
      </c>
      <c r="G367" s="56">
        <f>277.07/1.23</f>
        <v>225.26016260162601</v>
      </c>
      <c r="H367" s="55">
        <f t="shared" si="31"/>
        <v>279.84069999999997</v>
      </c>
      <c r="I367" s="56">
        <f t="shared" si="32"/>
        <v>839.52209999999991</v>
      </c>
      <c r="J367" s="142">
        <f t="shared" si="29"/>
        <v>6.2714765702974289E-5</v>
      </c>
      <c r="K367" s="142">
        <f t="shared" si="30"/>
        <v>0.99843119190803364</v>
      </c>
    </row>
    <row r="368" spans="1:11">
      <c r="A368" s="156" t="s">
        <v>1319</v>
      </c>
      <c r="B368" s="149" t="s">
        <v>665</v>
      </c>
      <c r="C368" s="133" t="s">
        <v>1245</v>
      </c>
      <c r="D368" s="139" t="s">
        <v>667</v>
      </c>
      <c r="E368" s="135" t="s">
        <v>14</v>
      </c>
      <c r="F368" s="49">
        <v>1</v>
      </c>
      <c r="G368" s="56">
        <f>817.1/1.23</f>
        <v>664.30894308943095</v>
      </c>
      <c r="H368" s="55">
        <f t="shared" si="31"/>
        <v>825.27100000000007</v>
      </c>
      <c r="I368" s="56">
        <f t="shared" si="32"/>
        <v>825.27100000000007</v>
      </c>
      <c r="J368" s="142">
        <f t="shared" si="29"/>
        <v>6.1650166691811092E-5</v>
      </c>
      <c r="K368" s="142">
        <f t="shared" si="30"/>
        <v>0.99849284207472544</v>
      </c>
    </row>
    <row r="369" spans="1:11">
      <c r="A369" s="156" t="s">
        <v>1319</v>
      </c>
      <c r="B369" s="146">
        <v>71505</v>
      </c>
      <c r="C369" s="133" t="s">
        <v>1244</v>
      </c>
      <c r="D369" s="139" t="s">
        <v>498</v>
      </c>
      <c r="E369" s="135" t="s">
        <v>14</v>
      </c>
      <c r="F369" s="49">
        <v>32</v>
      </c>
      <c r="G369" s="56">
        <v>20.41</v>
      </c>
      <c r="H369" s="55">
        <f t="shared" si="31"/>
        <v>25.355342999999998</v>
      </c>
      <c r="I369" s="56">
        <f t="shared" si="32"/>
        <v>811.37097599999993</v>
      </c>
      <c r="J369" s="142">
        <f t="shared" si="29"/>
        <v>6.0611794088605384E-5</v>
      </c>
      <c r="K369" s="142">
        <f t="shared" si="30"/>
        <v>0.998553453868814</v>
      </c>
    </row>
    <row r="370" spans="1:11" ht="19.5">
      <c r="A370" s="156" t="s">
        <v>1319</v>
      </c>
      <c r="B370" s="149" t="s">
        <v>650</v>
      </c>
      <c r="C370" s="133" t="s">
        <v>1245</v>
      </c>
      <c r="D370" s="139" t="s">
        <v>652</v>
      </c>
      <c r="E370" s="135" t="s">
        <v>14</v>
      </c>
      <c r="F370" s="49">
        <v>6</v>
      </c>
      <c r="G370" s="56">
        <f>131.42/1.23</f>
        <v>106.84552845528455</v>
      </c>
      <c r="H370" s="55">
        <f t="shared" si="31"/>
        <v>132.73419999999999</v>
      </c>
      <c r="I370" s="56">
        <f t="shared" si="32"/>
        <v>796.40519999999992</v>
      </c>
      <c r="J370" s="142">
        <f t="shared" si="29"/>
        <v>5.9493806681956769E-5</v>
      </c>
      <c r="K370" s="142">
        <f t="shared" si="30"/>
        <v>0.99861294767549591</v>
      </c>
    </row>
    <row r="371" spans="1:11" ht="19.5">
      <c r="A371" s="156" t="s">
        <v>1319</v>
      </c>
      <c r="B371" s="149" t="s">
        <v>515</v>
      </c>
      <c r="C371" s="133" t="s">
        <v>1245</v>
      </c>
      <c r="D371" s="139" t="s">
        <v>517</v>
      </c>
      <c r="E371" s="135" t="s">
        <v>14</v>
      </c>
      <c r="F371" s="49">
        <v>13</v>
      </c>
      <c r="G371" s="56">
        <f>59.76/1.23</f>
        <v>48.585365853658537</v>
      </c>
      <c r="H371" s="55">
        <f t="shared" si="31"/>
        <v>60.357599999999998</v>
      </c>
      <c r="I371" s="56">
        <f t="shared" si="32"/>
        <v>784.64879999999994</v>
      </c>
      <c r="J371" s="142">
        <f t="shared" si="29"/>
        <v>5.8615569085221147E-5</v>
      </c>
      <c r="K371" s="142">
        <f t="shared" si="30"/>
        <v>0.99867156324458117</v>
      </c>
    </row>
    <row r="372" spans="1:11" ht="19.5">
      <c r="A372" s="156" t="s">
        <v>1319</v>
      </c>
      <c r="B372" s="149" t="s">
        <v>614</v>
      </c>
      <c r="C372" s="133" t="s">
        <v>1245</v>
      </c>
      <c r="D372" s="139" t="s">
        <v>616</v>
      </c>
      <c r="E372" s="135" t="s">
        <v>15</v>
      </c>
      <c r="F372" s="49">
        <v>8.1999999999999993</v>
      </c>
      <c r="G372" s="56">
        <f>94.59/1.23</f>
        <v>76.902439024390247</v>
      </c>
      <c r="H372" s="55">
        <f t="shared" si="31"/>
        <v>95.535899999999998</v>
      </c>
      <c r="I372" s="56">
        <f t="shared" si="32"/>
        <v>783.39437999999996</v>
      </c>
      <c r="J372" s="142">
        <f t="shared" si="29"/>
        <v>5.852186022824987E-5</v>
      </c>
      <c r="K372" s="142">
        <f t="shared" si="30"/>
        <v>0.99873008510480943</v>
      </c>
    </row>
    <row r="373" spans="1:11" ht="19.5">
      <c r="A373" s="156" t="s">
        <v>1319</v>
      </c>
      <c r="B373" s="146">
        <v>56138</v>
      </c>
      <c r="C373" s="133" t="s">
        <v>1244</v>
      </c>
      <c r="D373" s="139" t="s">
        <v>547</v>
      </c>
      <c r="E373" s="135" t="s">
        <v>15</v>
      </c>
      <c r="F373" s="49">
        <v>10</v>
      </c>
      <c r="G373" s="56">
        <v>61.02</v>
      </c>
      <c r="H373" s="55">
        <f t="shared" si="31"/>
        <v>75.805146000000008</v>
      </c>
      <c r="I373" s="56">
        <f t="shared" si="32"/>
        <v>758.05146000000013</v>
      </c>
      <c r="J373" s="142">
        <f t="shared" si="29"/>
        <v>5.6628669697554838E-5</v>
      </c>
      <c r="K373" s="142">
        <f t="shared" si="30"/>
        <v>0.99878671377450701</v>
      </c>
    </row>
    <row r="374" spans="1:11" ht="19.5">
      <c r="A374" s="156" t="s">
        <v>1319</v>
      </c>
      <c r="B374" s="149" t="s">
        <v>569</v>
      </c>
      <c r="C374" s="133" t="s">
        <v>1244</v>
      </c>
      <c r="D374" s="139" t="s">
        <v>571</v>
      </c>
      <c r="E374" s="135" t="s">
        <v>14</v>
      </c>
      <c r="F374" s="49">
        <v>1</v>
      </c>
      <c r="G374" s="56">
        <v>584.78</v>
      </c>
      <c r="H374" s="55">
        <f t="shared" si="31"/>
        <v>726.47219399999994</v>
      </c>
      <c r="I374" s="56">
        <f t="shared" si="32"/>
        <v>726.47219399999994</v>
      </c>
      <c r="J374" s="142">
        <f t="shared" si="29"/>
        <v>5.4269605810776969E-5</v>
      </c>
      <c r="K374" s="142">
        <f t="shared" si="30"/>
        <v>0.99884098338031779</v>
      </c>
    </row>
    <row r="375" spans="1:11" ht="29.25">
      <c r="A375" s="156" t="s">
        <v>1319</v>
      </c>
      <c r="B375" s="146" t="s">
        <v>1283</v>
      </c>
      <c r="C375" s="133" t="s">
        <v>1245</v>
      </c>
      <c r="D375" s="139" t="s">
        <v>112</v>
      </c>
      <c r="E375" s="135" t="s">
        <v>17</v>
      </c>
      <c r="F375" s="49">
        <v>3.6</v>
      </c>
      <c r="G375" s="56">
        <f>198.82/1.23</f>
        <v>161.64227642276421</v>
      </c>
      <c r="H375" s="55">
        <f t="shared" si="31"/>
        <v>200.80819999999997</v>
      </c>
      <c r="I375" s="56">
        <f t="shared" si="32"/>
        <v>722.90951999999993</v>
      </c>
      <c r="J375" s="142">
        <f t="shared" si="29"/>
        <v>5.4003463602982702E-5</v>
      </c>
      <c r="K375" s="142">
        <f t="shared" si="30"/>
        <v>0.99889498684392075</v>
      </c>
    </row>
    <row r="376" spans="1:11">
      <c r="A376" s="156" t="s">
        <v>1319</v>
      </c>
      <c r="B376" s="149" t="s">
        <v>471</v>
      </c>
      <c r="C376" s="133" t="s">
        <v>1245</v>
      </c>
      <c r="D376" s="139" t="s">
        <v>473</v>
      </c>
      <c r="E376" s="135" t="s">
        <v>14</v>
      </c>
      <c r="F376" s="49">
        <v>12</v>
      </c>
      <c r="G376" s="56">
        <f>59.24/1.23</f>
        <v>48.162601626016261</v>
      </c>
      <c r="H376" s="55">
        <f t="shared" si="31"/>
        <v>59.8324</v>
      </c>
      <c r="I376" s="56">
        <f t="shared" si="32"/>
        <v>717.98879999999997</v>
      </c>
      <c r="J376" s="142">
        <f t="shared" si="29"/>
        <v>5.3635871371771712E-5</v>
      </c>
      <c r="K376" s="142">
        <f t="shared" si="30"/>
        <v>0.9989486227152925</v>
      </c>
    </row>
    <row r="377" spans="1:11" ht="29.25">
      <c r="A377" s="156" t="s">
        <v>1319</v>
      </c>
      <c r="B377" s="146">
        <v>43755</v>
      </c>
      <c r="C377" s="133" t="s">
        <v>1244</v>
      </c>
      <c r="D377" s="139" t="s">
        <v>785</v>
      </c>
      <c r="E377" s="135" t="s">
        <v>14</v>
      </c>
      <c r="F377" s="49">
        <v>2</v>
      </c>
      <c r="G377" s="56">
        <v>266.25</v>
      </c>
      <c r="H377" s="55">
        <f t="shared" ref="H377:H408" si="33">G377*1.2423</f>
        <v>330.76237499999996</v>
      </c>
      <c r="I377" s="56">
        <f t="shared" si="32"/>
        <v>661.52474999999993</v>
      </c>
      <c r="J377" s="142">
        <f t="shared" si="29"/>
        <v>4.9417841058583975E-5</v>
      </c>
      <c r="K377" s="142">
        <f t="shared" si="30"/>
        <v>0.99899804055635111</v>
      </c>
    </row>
    <row r="378" spans="1:11">
      <c r="A378" s="156" t="s">
        <v>1319</v>
      </c>
      <c r="B378" s="149" t="s">
        <v>253</v>
      </c>
      <c r="C378" s="133" t="s">
        <v>1245</v>
      </c>
      <c r="D378" s="139" t="s">
        <v>255</v>
      </c>
      <c r="E378" s="135" t="s">
        <v>17</v>
      </c>
      <c r="F378" s="49">
        <v>3.89</v>
      </c>
      <c r="G378" s="56">
        <f>164.01/1.23</f>
        <v>133.34146341463415</v>
      </c>
      <c r="H378" s="55">
        <f t="shared" si="33"/>
        <v>165.65010000000001</v>
      </c>
      <c r="I378" s="56">
        <f t="shared" si="32"/>
        <v>644.37888900000007</v>
      </c>
      <c r="J378" s="142">
        <f t="shared" si="29"/>
        <v>4.8136994901715972E-5</v>
      </c>
      <c r="K378" s="142">
        <f t="shared" si="30"/>
        <v>0.9990461775512528</v>
      </c>
    </row>
    <row r="379" spans="1:11" ht="19.5">
      <c r="A379" s="156" t="s">
        <v>1319</v>
      </c>
      <c r="B379" s="150">
        <v>37307</v>
      </c>
      <c r="C379" s="134" t="s">
        <v>1158</v>
      </c>
      <c r="D379" s="139" t="s">
        <v>1169</v>
      </c>
      <c r="E379" s="136" t="s">
        <v>1170</v>
      </c>
      <c r="F379" s="46">
        <v>1</v>
      </c>
      <c r="G379" s="55">
        <v>516.13</v>
      </c>
      <c r="H379" s="55">
        <f t="shared" si="33"/>
        <v>641.18829900000003</v>
      </c>
      <c r="I379" s="55">
        <f>H379*F379</f>
        <v>641.18829900000003</v>
      </c>
      <c r="J379" s="142">
        <f t="shared" si="29"/>
        <v>4.7898648461158591E-5</v>
      </c>
      <c r="K379" s="142">
        <f t="shared" si="30"/>
        <v>0.99909407619971391</v>
      </c>
    </row>
    <row r="380" spans="1:11" ht="19.5">
      <c r="A380" s="156" t="s">
        <v>1319</v>
      </c>
      <c r="B380" s="144">
        <v>38965</v>
      </c>
      <c r="C380" s="132" t="s">
        <v>1244</v>
      </c>
      <c r="D380" s="139" t="s">
        <v>1147</v>
      </c>
      <c r="E380" s="135" t="s">
        <v>14</v>
      </c>
      <c r="F380" s="68">
        <v>1</v>
      </c>
      <c r="G380" s="56">
        <v>515.04</v>
      </c>
      <c r="H380" s="55">
        <f t="shared" si="33"/>
        <v>639.83419199999992</v>
      </c>
      <c r="I380" s="56">
        <f t="shared" ref="I380:I396" si="34">F380*H380</f>
        <v>639.83419199999992</v>
      </c>
      <c r="J380" s="142">
        <f t="shared" si="29"/>
        <v>4.7797492692606741E-5</v>
      </c>
      <c r="K380" s="142">
        <f t="shared" si="30"/>
        <v>0.99914187369240648</v>
      </c>
    </row>
    <row r="381" spans="1:11" ht="19.5">
      <c r="A381" s="156" t="s">
        <v>1319</v>
      </c>
      <c r="B381" s="144">
        <v>37141</v>
      </c>
      <c r="C381" s="133" t="s">
        <v>1244</v>
      </c>
      <c r="D381" s="139" t="s">
        <v>1031</v>
      </c>
      <c r="E381" s="135" t="s">
        <v>14</v>
      </c>
      <c r="F381" s="68">
        <v>4</v>
      </c>
      <c r="G381" s="56">
        <v>121.98</v>
      </c>
      <c r="H381" s="55">
        <f t="shared" si="33"/>
        <v>151.535754</v>
      </c>
      <c r="I381" s="56">
        <f t="shared" si="34"/>
        <v>606.14301599999999</v>
      </c>
      <c r="J381" s="142">
        <f t="shared" si="29"/>
        <v>4.5280662928270974E-5</v>
      </c>
      <c r="K381" s="142">
        <f t="shared" si="30"/>
        <v>0.99918715435533478</v>
      </c>
    </row>
    <row r="382" spans="1:11">
      <c r="A382" s="156" t="s">
        <v>1319</v>
      </c>
      <c r="B382" s="149" t="s">
        <v>398</v>
      </c>
      <c r="C382" s="133" t="s">
        <v>1245</v>
      </c>
      <c r="D382" s="139" t="s">
        <v>400</v>
      </c>
      <c r="E382" s="135" t="s">
        <v>14</v>
      </c>
      <c r="F382" s="49">
        <v>1</v>
      </c>
      <c r="G382" s="56">
        <f>581.82/1.23</f>
        <v>473.02439024390247</v>
      </c>
      <c r="H382" s="55">
        <f t="shared" si="33"/>
        <v>587.63819999999998</v>
      </c>
      <c r="I382" s="56">
        <f t="shared" si="34"/>
        <v>587.63819999999998</v>
      </c>
      <c r="J382" s="142">
        <f t="shared" si="29"/>
        <v>4.3898298843017415E-5</v>
      </c>
      <c r="K382" s="142">
        <f t="shared" si="30"/>
        <v>0.99923105265417778</v>
      </c>
    </row>
    <row r="383" spans="1:11">
      <c r="A383" s="156" t="s">
        <v>1319</v>
      </c>
      <c r="B383" s="147">
        <v>49358</v>
      </c>
      <c r="C383" s="132" t="s">
        <v>1244</v>
      </c>
      <c r="D383" s="139" t="s">
        <v>1073</v>
      </c>
      <c r="E383" s="135" t="s">
        <v>14</v>
      </c>
      <c r="F383" s="68">
        <v>2</v>
      </c>
      <c r="G383" s="56">
        <v>230.86</v>
      </c>
      <c r="H383" s="55">
        <f t="shared" si="33"/>
        <v>286.79737799999998</v>
      </c>
      <c r="I383" s="56">
        <f t="shared" si="34"/>
        <v>573.59475599999996</v>
      </c>
      <c r="J383" s="142">
        <f t="shared" si="29"/>
        <v>4.2849212344731258E-5</v>
      </c>
      <c r="K383" s="142">
        <f t="shared" si="30"/>
        <v>0.99927390186652254</v>
      </c>
    </row>
    <row r="384" spans="1:11">
      <c r="A384" s="156" t="s">
        <v>1319</v>
      </c>
      <c r="B384" s="147">
        <v>63266</v>
      </c>
      <c r="C384" s="132" t="s">
        <v>1244</v>
      </c>
      <c r="D384" s="139" t="s">
        <v>1081</v>
      </c>
      <c r="E384" s="135" t="s">
        <v>14</v>
      </c>
      <c r="F384" s="68">
        <v>12</v>
      </c>
      <c r="G384" s="56">
        <v>37.270000000000003</v>
      </c>
      <c r="H384" s="55">
        <f t="shared" si="33"/>
        <v>46.300521000000003</v>
      </c>
      <c r="I384" s="56">
        <f t="shared" si="34"/>
        <v>555.60625200000004</v>
      </c>
      <c r="J384" s="142">
        <f t="shared" si="29"/>
        <v>4.1505418281767326E-5</v>
      </c>
      <c r="K384" s="142">
        <f t="shared" si="30"/>
        <v>0.99931540728480428</v>
      </c>
    </row>
    <row r="385" spans="1:11">
      <c r="A385" s="156" t="s">
        <v>1319</v>
      </c>
      <c r="B385" s="149" t="s">
        <v>482</v>
      </c>
      <c r="C385" s="133" t="s">
        <v>1245</v>
      </c>
      <c r="D385" s="139" t="s">
        <v>484</v>
      </c>
      <c r="E385" s="135" t="s">
        <v>14</v>
      </c>
      <c r="F385" s="49">
        <v>2</v>
      </c>
      <c r="G385" s="56">
        <f>273.02/1.23</f>
        <v>221.96747967479675</v>
      </c>
      <c r="H385" s="55">
        <f t="shared" si="33"/>
        <v>275.75020000000001</v>
      </c>
      <c r="I385" s="56">
        <f t="shared" si="34"/>
        <v>551.50040000000001</v>
      </c>
      <c r="J385" s="142">
        <f t="shared" si="29"/>
        <v>4.1198699082604977E-5</v>
      </c>
      <c r="K385" s="142">
        <f t="shared" si="30"/>
        <v>0.99935660598388687</v>
      </c>
    </row>
    <row r="386" spans="1:11" ht="19.5">
      <c r="A386" s="156" t="s">
        <v>1319</v>
      </c>
      <c r="B386" s="149" t="s">
        <v>659</v>
      </c>
      <c r="C386" s="133" t="s">
        <v>1245</v>
      </c>
      <c r="D386" s="139" t="s">
        <v>661</v>
      </c>
      <c r="E386" s="135" t="s">
        <v>14</v>
      </c>
      <c r="F386" s="49">
        <v>1</v>
      </c>
      <c r="G386" s="56">
        <f>544.62/1.23</f>
        <v>442.78048780487808</v>
      </c>
      <c r="H386" s="55">
        <f t="shared" si="33"/>
        <v>550.06619999999998</v>
      </c>
      <c r="I386" s="56">
        <f t="shared" si="34"/>
        <v>550.06619999999998</v>
      </c>
      <c r="J386" s="142">
        <f t="shared" si="29"/>
        <v>4.1091560131800456E-5</v>
      </c>
      <c r="K386" s="142">
        <f t="shared" si="30"/>
        <v>0.99939769754401864</v>
      </c>
    </row>
    <row r="387" spans="1:11">
      <c r="A387" s="156" t="s">
        <v>1319</v>
      </c>
      <c r="B387" s="149" t="s">
        <v>307</v>
      </c>
      <c r="C387" s="133" t="s">
        <v>1245</v>
      </c>
      <c r="D387" s="139" t="s">
        <v>309</v>
      </c>
      <c r="E387" s="135" t="s">
        <v>17</v>
      </c>
      <c r="F387" s="49">
        <v>12.62</v>
      </c>
      <c r="G387" s="56">
        <f>41.61/1.23</f>
        <v>33.829268292682926</v>
      </c>
      <c r="H387" s="55">
        <f t="shared" si="33"/>
        <v>42.0261</v>
      </c>
      <c r="I387" s="56">
        <f t="shared" si="34"/>
        <v>530.36938199999997</v>
      </c>
      <c r="J387" s="142">
        <f t="shared" si="29"/>
        <v>3.9620149997434575E-5</v>
      </c>
      <c r="K387" s="142">
        <f t="shared" si="30"/>
        <v>0.99943731769401611</v>
      </c>
    </row>
    <row r="388" spans="1:11">
      <c r="A388" s="156" t="s">
        <v>1319</v>
      </c>
      <c r="B388" s="149" t="s">
        <v>716</v>
      </c>
      <c r="C388" s="133" t="s">
        <v>1245</v>
      </c>
      <c r="D388" s="139" t="s">
        <v>718</v>
      </c>
      <c r="E388" s="135" t="s">
        <v>14</v>
      </c>
      <c r="F388" s="49">
        <v>2</v>
      </c>
      <c r="G388" s="56">
        <f>256.73/1.23</f>
        <v>208.72357723577238</v>
      </c>
      <c r="H388" s="55">
        <f t="shared" si="33"/>
        <v>259.29730000000001</v>
      </c>
      <c r="I388" s="56">
        <f t="shared" si="34"/>
        <v>518.59460000000001</v>
      </c>
      <c r="J388" s="142">
        <f t="shared" si="29"/>
        <v>3.8740539211329489E-5</v>
      </c>
      <c r="K388" s="142">
        <f t="shared" si="30"/>
        <v>0.99947605823322749</v>
      </c>
    </row>
    <row r="389" spans="1:11">
      <c r="A389" s="156" t="s">
        <v>1319</v>
      </c>
      <c r="B389" s="148" t="s">
        <v>844</v>
      </c>
      <c r="C389" s="133" t="s">
        <v>1244</v>
      </c>
      <c r="D389" s="139" t="s">
        <v>846</v>
      </c>
      <c r="E389" s="135" t="s">
        <v>12</v>
      </c>
      <c r="F389" s="68">
        <v>2.91</v>
      </c>
      <c r="G389" s="56">
        <v>140.11000000000001</v>
      </c>
      <c r="H389" s="55">
        <f t="shared" si="33"/>
        <v>174.05865300000002</v>
      </c>
      <c r="I389" s="56">
        <f t="shared" si="34"/>
        <v>506.5106802300001</v>
      </c>
      <c r="J389" s="142">
        <f t="shared" si="29"/>
        <v>3.7837834926178349E-5</v>
      </c>
      <c r="K389" s="142">
        <f t="shared" si="30"/>
        <v>0.99951389606815366</v>
      </c>
    </row>
    <row r="390" spans="1:11" ht="19.5">
      <c r="A390" s="156" t="s">
        <v>1319</v>
      </c>
      <c r="B390" s="149" t="s">
        <v>293</v>
      </c>
      <c r="C390" s="133" t="s">
        <v>1245</v>
      </c>
      <c r="D390" s="139" t="s">
        <v>294</v>
      </c>
      <c r="E390" s="135" t="s">
        <v>17</v>
      </c>
      <c r="F390" s="49">
        <v>3.78</v>
      </c>
      <c r="G390" s="56">
        <f>125.15/1.23</f>
        <v>101.7479674796748</v>
      </c>
      <c r="H390" s="55">
        <f t="shared" si="33"/>
        <v>126.4015</v>
      </c>
      <c r="I390" s="56">
        <f t="shared" si="34"/>
        <v>477.79766999999998</v>
      </c>
      <c r="J390" s="142">
        <f t="shared" si="29"/>
        <v>3.5692888760733076E-5</v>
      </c>
      <c r="K390" s="142">
        <f t="shared" si="30"/>
        <v>0.99954958895691437</v>
      </c>
    </row>
    <row r="391" spans="1:11">
      <c r="A391" s="156" t="s">
        <v>1319</v>
      </c>
      <c r="B391" s="146" t="s">
        <v>1306</v>
      </c>
      <c r="C391" s="133" t="s">
        <v>1245</v>
      </c>
      <c r="D391" s="139" t="s">
        <v>367</v>
      </c>
      <c r="E391" s="135" t="s">
        <v>15</v>
      </c>
      <c r="F391" s="49">
        <v>37.6</v>
      </c>
      <c r="G391" s="56">
        <f>11.35/1.23</f>
        <v>9.2276422764227632</v>
      </c>
      <c r="H391" s="55">
        <f t="shared" si="33"/>
        <v>11.463499999999998</v>
      </c>
      <c r="I391" s="56">
        <f t="shared" si="34"/>
        <v>431.02759999999995</v>
      </c>
      <c r="J391" s="142">
        <f t="shared" ref="J391:J420" si="35">I391/$K$431</f>
        <v>3.2199027215025455E-5</v>
      </c>
      <c r="K391" s="142">
        <f t="shared" si="30"/>
        <v>0.99958178798412944</v>
      </c>
    </row>
    <row r="392" spans="1:11" ht="29.25">
      <c r="A392" s="156" t="s">
        <v>1319</v>
      </c>
      <c r="B392" s="146">
        <v>45063</v>
      </c>
      <c r="C392" s="133" t="s">
        <v>1244</v>
      </c>
      <c r="D392" s="139" t="s">
        <v>355</v>
      </c>
      <c r="E392" s="135" t="s">
        <v>14</v>
      </c>
      <c r="F392" s="49">
        <v>1</v>
      </c>
      <c r="G392" s="56">
        <v>297.16000000000003</v>
      </c>
      <c r="H392" s="55">
        <f t="shared" si="33"/>
        <v>369.16186800000003</v>
      </c>
      <c r="I392" s="56">
        <f t="shared" si="34"/>
        <v>369.16186800000003</v>
      </c>
      <c r="J392" s="142">
        <f t="shared" si="35"/>
        <v>2.757747539712454E-5</v>
      </c>
      <c r="K392" s="142">
        <f t="shared" ref="K392:K420" si="36">J392+K391</f>
        <v>0.99960936545952661</v>
      </c>
    </row>
    <row r="393" spans="1:11">
      <c r="A393" s="156" t="s">
        <v>1319</v>
      </c>
      <c r="B393" s="149" t="s">
        <v>581</v>
      </c>
      <c r="C393" s="133" t="s">
        <v>1244</v>
      </c>
      <c r="D393" s="139" t="s">
        <v>583</v>
      </c>
      <c r="E393" s="135" t="s">
        <v>14</v>
      </c>
      <c r="F393" s="49">
        <v>19</v>
      </c>
      <c r="G393" s="56">
        <v>15.59</v>
      </c>
      <c r="H393" s="55">
        <f t="shared" si="33"/>
        <v>19.367456999999998</v>
      </c>
      <c r="I393" s="56">
        <f t="shared" si="34"/>
        <v>367.98168299999998</v>
      </c>
      <c r="J393" s="142">
        <f t="shared" si="35"/>
        <v>2.7489312112606871E-5</v>
      </c>
      <c r="K393" s="142">
        <f t="shared" si="36"/>
        <v>0.99963685477163922</v>
      </c>
    </row>
    <row r="394" spans="1:11" ht="19.5">
      <c r="A394" s="156" t="s">
        <v>1319</v>
      </c>
      <c r="B394" s="149" t="s">
        <v>641</v>
      </c>
      <c r="C394" s="133" t="s">
        <v>1245</v>
      </c>
      <c r="D394" s="139" t="s">
        <v>643</v>
      </c>
      <c r="E394" s="135" t="s">
        <v>14</v>
      </c>
      <c r="F394" s="49">
        <v>1</v>
      </c>
      <c r="G394" s="56">
        <f>323.15/1.23</f>
        <v>262.72357723577232</v>
      </c>
      <c r="H394" s="55">
        <f t="shared" si="33"/>
        <v>326.38149999999996</v>
      </c>
      <c r="I394" s="56">
        <f t="shared" si="34"/>
        <v>326.38149999999996</v>
      </c>
      <c r="J394" s="142">
        <f t="shared" si="35"/>
        <v>2.4381656304563399E-5</v>
      </c>
      <c r="K394" s="142">
        <f t="shared" si="36"/>
        <v>0.9996612364279438</v>
      </c>
    </row>
    <row r="395" spans="1:11" ht="19.5">
      <c r="A395" s="156" t="s">
        <v>1319</v>
      </c>
      <c r="B395" s="149" t="s">
        <v>447</v>
      </c>
      <c r="C395" s="133" t="s">
        <v>1245</v>
      </c>
      <c r="D395" s="139" t="s">
        <v>449</v>
      </c>
      <c r="E395" s="135" t="s">
        <v>14</v>
      </c>
      <c r="F395" s="49">
        <v>3</v>
      </c>
      <c r="G395" s="56">
        <f>106.15/1.23</f>
        <v>86.300813008130092</v>
      </c>
      <c r="H395" s="55">
        <f t="shared" si="33"/>
        <v>107.21150000000002</v>
      </c>
      <c r="I395" s="56">
        <f t="shared" si="34"/>
        <v>321.63450000000006</v>
      </c>
      <c r="J395" s="142">
        <f t="shared" si="35"/>
        <v>2.402704146739352E-5</v>
      </c>
      <c r="K395" s="142">
        <f t="shared" si="36"/>
        <v>0.99968526346941122</v>
      </c>
    </row>
    <row r="396" spans="1:11">
      <c r="A396" s="156" t="s">
        <v>1319</v>
      </c>
      <c r="B396" s="149" t="s">
        <v>512</v>
      </c>
      <c r="C396" s="133" t="s">
        <v>1245</v>
      </c>
      <c r="D396" s="139" t="s">
        <v>514</v>
      </c>
      <c r="E396" s="135" t="s">
        <v>14</v>
      </c>
      <c r="F396" s="49">
        <v>13</v>
      </c>
      <c r="G396" s="56">
        <f>23.5/1.23</f>
        <v>19.105691056910569</v>
      </c>
      <c r="H396" s="55">
        <f t="shared" si="33"/>
        <v>23.734999999999999</v>
      </c>
      <c r="I396" s="56">
        <f t="shared" si="34"/>
        <v>308.55500000000001</v>
      </c>
      <c r="J396" s="142">
        <f t="shared" si="35"/>
        <v>2.3049964416042454E-5</v>
      </c>
      <c r="K396" s="142">
        <f t="shared" si="36"/>
        <v>0.99970831343382727</v>
      </c>
    </row>
    <row r="397" spans="1:11" ht="29.25">
      <c r="A397" s="156" t="s">
        <v>1319</v>
      </c>
      <c r="B397" s="150">
        <v>37672</v>
      </c>
      <c r="C397" s="134" t="s">
        <v>1158</v>
      </c>
      <c r="D397" s="139" t="s">
        <v>1172</v>
      </c>
      <c r="E397" s="136" t="s">
        <v>1170</v>
      </c>
      <c r="F397" s="46">
        <v>3</v>
      </c>
      <c r="G397" s="55">
        <v>79.36</v>
      </c>
      <c r="H397" s="55">
        <f t="shared" si="33"/>
        <v>98.588927999999996</v>
      </c>
      <c r="I397" s="55">
        <f>H397*F397</f>
        <v>295.76678399999997</v>
      </c>
      <c r="J397" s="142">
        <f t="shared" si="35"/>
        <v>2.2094647134699854E-5</v>
      </c>
      <c r="K397" s="142">
        <f t="shared" si="36"/>
        <v>0.99973040808096192</v>
      </c>
    </row>
    <row r="398" spans="1:11" ht="19.5">
      <c r="A398" s="156" t="s">
        <v>1319</v>
      </c>
      <c r="B398" s="147">
        <v>58151</v>
      </c>
      <c r="C398" s="132" t="s">
        <v>1244</v>
      </c>
      <c r="D398" s="139" t="s">
        <v>1120</v>
      </c>
      <c r="E398" s="135" t="s">
        <v>14</v>
      </c>
      <c r="F398" s="68">
        <v>1</v>
      </c>
      <c r="G398" s="56">
        <v>222.36</v>
      </c>
      <c r="H398" s="55">
        <f t="shared" si="33"/>
        <v>276.23782800000004</v>
      </c>
      <c r="I398" s="56">
        <f t="shared" ref="I398:I420" si="37">F398*H398</f>
        <v>276.23782800000004</v>
      </c>
      <c r="J398" s="142">
        <f t="shared" si="35"/>
        <v>2.0635776784576028E-5</v>
      </c>
      <c r="K398" s="142">
        <f t="shared" si="36"/>
        <v>0.99975104385774649</v>
      </c>
    </row>
    <row r="399" spans="1:11" ht="19.5">
      <c r="A399" s="156" t="s">
        <v>1319</v>
      </c>
      <c r="B399" s="146">
        <v>43020</v>
      </c>
      <c r="C399" s="133" t="s">
        <v>1244</v>
      </c>
      <c r="D399" s="139" t="s">
        <v>330</v>
      </c>
      <c r="E399" s="135" t="s">
        <v>15</v>
      </c>
      <c r="F399" s="49">
        <v>3</v>
      </c>
      <c r="G399" s="56">
        <v>68.8</v>
      </c>
      <c r="H399" s="55">
        <f t="shared" si="33"/>
        <v>85.47023999999999</v>
      </c>
      <c r="I399" s="56">
        <f t="shared" si="37"/>
        <v>256.41071999999997</v>
      </c>
      <c r="J399" s="142">
        <f t="shared" si="35"/>
        <v>1.9154633604679309E-5</v>
      </c>
      <c r="K399" s="142">
        <f t="shared" si="36"/>
        <v>0.99977019849135118</v>
      </c>
    </row>
    <row r="400" spans="1:11" ht="19.5">
      <c r="A400" s="156" t="s">
        <v>1319</v>
      </c>
      <c r="B400" s="149" t="s">
        <v>719</v>
      </c>
      <c r="C400" s="133" t="s">
        <v>1245</v>
      </c>
      <c r="D400" s="139" t="s">
        <v>721</v>
      </c>
      <c r="E400" s="135" t="s">
        <v>14</v>
      </c>
      <c r="F400" s="49">
        <v>2</v>
      </c>
      <c r="G400" s="56">
        <f>123.81/1.23</f>
        <v>100.65853658536585</v>
      </c>
      <c r="H400" s="55">
        <f t="shared" si="33"/>
        <v>125.04809999999999</v>
      </c>
      <c r="I400" s="56">
        <f t="shared" si="37"/>
        <v>250.09619999999998</v>
      </c>
      <c r="J400" s="142">
        <f t="shared" si="35"/>
        <v>1.8682920421278008E-5</v>
      </c>
      <c r="K400" s="142">
        <f t="shared" si="36"/>
        <v>0.99978888141177247</v>
      </c>
    </row>
    <row r="401" spans="1:11">
      <c r="A401" s="156" t="s">
        <v>1319</v>
      </c>
      <c r="B401" s="146">
        <v>40070</v>
      </c>
      <c r="C401" s="133" t="s">
        <v>1244</v>
      </c>
      <c r="D401" s="139" t="s">
        <v>555</v>
      </c>
      <c r="E401" s="135" t="s">
        <v>14</v>
      </c>
      <c r="F401" s="49">
        <v>4</v>
      </c>
      <c r="G401" s="56">
        <v>49.31</v>
      </c>
      <c r="H401" s="55">
        <f t="shared" si="33"/>
        <v>61.257812999999999</v>
      </c>
      <c r="I401" s="56">
        <f t="shared" si="37"/>
        <v>245.03125199999999</v>
      </c>
      <c r="J401" s="142">
        <f t="shared" si="35"/>
        <v>1.8304553935014279E-5</v>
      </c>
      <c r="K401" s="142">
        <f t="shared" si="36"/>
        <v>0.9998071859657075</v>
      </c>
    </row>
    <row r="402" spans="1:11">
      <c r="A402" s="156" t="s">
        <v>1319</v>
      </c>
      <c r="B402" s="144">
        <v>41525</v>
      </c>
      <c r="C402" s="132" t="s">
        <v>1244</v>
      </c>
      <c r="D402" s="139" t="s">
        <v>1149</v>
      </c>
      <c r="E402" s="135" t="s">
        <v>14</v>
      </c>
      <c r="F402" s="68">
        <v>3</v>
      </c>
      <c r="G402" s="56">
        <v>64.37</v>
      </c>
      <c r="H402" s="55">
        <f t="shared" si="33"/>
        <v>79.966851000000005</v>
      </c>
      <c r="I402" s="56">
        <f t="shared" si="37"/>
        <v>239.900553</v>
      </c>
      <c r="J402" s="142">
        <f t="shared" si="35"/>
        <v>1.7921275656005919E-5</v>
      </c>
      <c r="K402" s="142">
        <f t="shared" si="36"/>
        <v>0.99982510724136353</v>
      </c>
    </row>
    <row r="403" spans="1:11" ht="19.5">
      <c r="A403" s="156" t="s">
        <v>1319</v>
      </c>
      <c r="B403" s="149" t="s">
        <v>602</v>
      </c>
      <c r="C403" s="133" t="s">
        <v>1245</v>
      </c>
      <c r="D403" s="139" t="s">
        <v>604</v>
      </c>
      <c r="E403" s="135" t="s">
        <v>15</v>
      </c>
      <c r="F403" s="49">
        <v>4.8</v>
      </c>
      <c r="G403" s="56">
        <f>49.28/1.23</f>
        <v>40.065040650406509</v>
      </c>
      <c r="H403" s="55">
        <f t="shared" si="33"/>
        <v>49.772800000000004</v>
      </c>
      <c r="I403" s="56">
        <f t="shared" si="37"/>
        <v>238.90944000000002</v>
      </c>
      <c r="J403" s="142">
        <f t="shared" si="35"/>
        <v>1.7847236605002772E-5</v>
      </c>
      <c r="K403" s="142">
        <f t="shared" si="36"/>
        <v>0.99984295447796856</v>
      </c>
    </row>
    <row r="404" spans="1:11" ht="19.5">
      <c r="A404" s="156" t="s">
        <v>1319</v>
      </c>
      <c r="B404" s="149" t="s">
        <v>295</v>
      </c>
      <c r="C404" s="133" t="s">
        <v>1245</v>
      </c>
      <c r="D404" s="139" t="s">
        <v>296</v>
      </c>
      <c r="E404" s="135" t="s">
        <v>17</v>
      </c>
      <c r="F404" s="49">
        <v>1.89</v>
      </c>
      <c r="G404" s="56">
        <f>125.15/1.23</f>
        <v>101.7479674796748</v>
      </c>
      <c r="H404" s="55">
        <f t="shared" si="33"/>
        <v>126.4015</v>
      </c>
      <c r="I404" s="56">
        <f t="shared" si="37"/>
        <v>238.89883499999999</v>
      </c>
      <c r="J404" s="142">
        <f t="shared" si="35"/>
        <v>1.7846444380366538E-5</v>
      </c>
      <c r="K404" s="142">
        <f t="shared" si="36"/>
        <v>0.99986080092234897</v>
      </c>
    </row>
    <row r="405" spans="1:11" ht="19.5">
      <c r="A405" s="156" t="s">
        <v>1319</v>
      </c>
      <c r="B405" s="149" t="s">
        <v>401</v>
      </c>
      <c r="C405" s="133" t="s">
        <v>1245</v>
      </c>
      <c r="D405" s="139" t="s">
        <v>403</v>
      </c>
      <c r="E405" s="135" t="s">
        <v>14</v>
      </c>
      <c r="F405" s="49">
        <v>2</v>
      </c>
      <c r="G405" s="56">
        <f>111.45/1.23</f>
        <v>90.609756097560975</v>
      </c>
      <c r="H405" s="55">
        <f t="shared" si="33"/>
        <v>112.5645</v>
      </c>
      <c r="I405" s="56">
        <f t="shared" si="37"/>
        <v>225.12899999999999</v>
      </c>
      <c r="J405" s="142">
        <f t="shared" si="35"/>
        <v>1.6817797277695132E-5</v>
      </c>
      <c r="K405" s="142">
        <f t="shared" si="36"/>
        <v>0.99987761871962666</v>
      </c>
    </row>
    <row r="406" spans="1:11" ht="19.5">
      <c r="A406" s="156" t="s">
        <v>1319</v>
      </c>
      <c r="B406" s="146">
        <v>43025</v>
      </c>
      <c r="C406" s="133" t="s">
        <v>1244</v>
      </c>
      <c r="D406" s="139" t="s">
        <v>781</v>
      </c>
      <c r="E406" s="135" t="s">
        <v>14</v>
      </c>
      <c r="F406" s="49">
        <v>1</v>
      </c>
      <c r="G406" s="56">
        <v>152.9</v>
      </c>
      <c r="H406" s="55">
        <f t="shared" si="33"/>
        <v>189.94766999999999</v>
      </c>
      <c r="I406" s="56">
        <f t="shared" si="37"/>
        <v>189.94766999999999</v>
      </c>
      <c r="J406" s="142">
        <f t="shared" si="35"/>
        <v>1.4189648634474159E-5</v>
      </c>
      <c r="K406" s="142">
        <f t="shared" si="36"/>
        <v>0.99989180836826108</v>
      </c>
    </row>
    <row r="407" spans="1:11" ht="19.5">
      <c r="A407" s="156" t="s">
        <v>1319</v>
      </c>
      <c r="B407" s="149" t="s">
        <v>599</v>
      </c>
      <c r="C407" s="133" t="s">
        <v>1245</v>
      </c>
      <c r="D407" s="139" t="s">
        <v>601</v>
      </c>
      <c r="E407" s="135" t="s">
        <v>15</v>
      </c>
      <c r="F407" s="49">
        <v>4</v>
      </c>
      <c r="G407" s="56">
        <f>39.53/1.23</f>
        <v>32.138211382113823</v>
      </c>
      <c r="H407" s="55">
        <f t="shared" si="33"/>
        <v>39.9253</v>
      </c>
      <c r="I407" s="56">
        <f t="shared" si="37"/>
        <v>159.7012</v>
      </c>
      <c r="J407" s="142">
        <f t="shared" si="35"/>
        <v>1.1930148521979157E-5</v>
      </c>
      <c r="K407" s="142">
        <f t="shared" si="36"/>
        <v>0.99990373851678305</v>
      </c>
    </row>
    <row r="408" spans="1:11">
      <c r="A408" s="156" t="s">
        <v>1319</v>
      </c>
      <c r="B408" s="148" t="s">
        <v>1029</v>
      </c>
      <c r="C408" s="133" t="s">
        <v>1245</v>
      </c>
      <c r="D408" s="139" t="s">
        <v>1030</v>
      </c>
      <c r="E408" s="135" t="s">
        <v>14</v>
      </c>
      <c r="F408" s="68">
        <v>2</v>
      </c>
      <c r="G408" s="56">
        <f>73.28/1.23</f>
        <v>59.577235772357724</v>
      </c>
      <c r="H408" s="55">
        <f t="shared" si="33"/>
        <v>74.012799999999999</v>
      </c>
      <c r="I408" s="56">
        <f t="shared" si="37"/>
        <v>148.0256</v>
      </c>
      <c r="J408" s="142">
        <f t="shared" si="35"/>
        <v>1.1057946922471953E-5</v>
      </c>
      <c r="K408" s="142">
        <f t="shared" si="36"/>
        <v>0.99991479646370551</v>
      </c>
    </row>
    <row r="409" spans="1:11" ht="19.5">
      <c r="A409" s="156" t="s">
        <v>1319</v>
      </c>
      <c r="B409" s="149" t="s">
        <v>428</v>
      </c>
      <c r="C409" s="133" t="s">
        <v>1245</v>
      </c>
      <c r="D409" s="139" t="s">
        <v>430</v>
      </c>
      <c r="E409" s="135" t="s">
        <v>14</v>
      </c>
      <c r="F409" s="49">
        <v>9</v>
      </c>
      <c r="G409" s="56">
        <f>15.5/1.23</f>
        <v>12.601626016260163</v>
      </c>
      <c r="H409" s="55">
        <f t="shared" ref="H409:H420" si="38">G409*1.2423</f>
        <v>15.654999999999999</v>
      </c>
      <c r="I409" s="56">
        <f t="shared" si="37"/>
        <v>140.89499999999998</v>
      </c>
      <c r="J409" s="142">
        <f t="shared" si="35"/>
        <v>1.0525270167063575E-5</v>
      </c>
      <c r="K409" s="142">
        <f t="shared" si="36"/>
        <v>0.99992532173387261</v>
      </c>
    </row>
    <row r="410" spans="1:11" ht="19.5">
      <c r="A410" s="156" t="s">
        <v>1319</v>
      </c>
      <c r="B410" s="146">
        <v>70931</v>
      </c>
      <c r="C410" s="133" t="s">
        <v>1244</v>
      </c>
      <c r="D410" s="139" t="s">
        <v>777</v>
      </c>
      <c r="E410" s="135" t="s">
        <v>15</v>
      </c>
      <c r="F410" s="131">
        <v>10</v>
      </c>
      <c r="G410" s="56">
        <v>10.42</v>
      </c>
      <c r="H410" s="55">
        <f t="shared" si="38"/>
        <v>12.944766</v>
      </c>
      <c r="I410" s="56">
        <f t="shared" si="37"/>
        <v>129.44765999999998</v>
      </c>
      <c r="J410" s="142">
        <f t="shared" si="35"/>
        <v>9.6701202597266669E-6</v>
      </c>
      <c r="K410" s="142">
        <f t="shared" si="36"/>
        <v>0.99993499185413237</v>
      </c>
    </row>
    <row r="411" spans="1:11" ht="19.5">
      <c r="A411" s="156" t="s">
        <v>1319</v>
      </c>
      <c r="B411" s="149" t="s">
        <v>425</v>
      </c>
      <c r="C411" s="133" t="s">
        <v>1245</v>
      </c>
      <c r="D411" s="139" t="s">
        <v>427</v>
      </c>
      <c r="E411" s="135" t="s">
        <v>14</v>
      </c>
      <c r="F411" s="49">
        <v>9</v>
      </c>
      <c r="G411" s="56">
        <f>14.17/1.23</f>
        <v>11.520325203252032</v>
      </c>
      <c r="H411" s="55">
        <f t="shared" si="38"/>
        <v>14.311699999999998</v>
      </c>
      <c r="I411" s="56">
        <f t="shared" si="37"/>
        <v>128.80529999999999</v>
      </c>
      <c r="J411" s="142">
        <f t="shared" si="35"/>
        <v>9.6221340817606991E-6</v>
      </c>
      <c r="K411" s="142">
        <f t="shared" si="36"/>
        <v>0.9999446139882141</v>
      </c>
    </row>
    <row r="412" spans="1:11" ht="19.5">
      <c r="A412" s="156" t="s">
        <v>1319</v>
      </c>
      <c r="B412" s="144">
        <v>38718</v>
      </c>
      <c r="C412" s="133" t="s">
        <v>1244</v>
      </c>
      <c r="D412" s="139" t="s">
        <v>851</v>
      </c>
      <c r="E412" s="135" t="s">
        <v>12</v>
      </c>
      <c r="F412" s="68">
        <v>3.78</v>
      </c>
      <c r="G412" s="56">
        <v>27.4</v>
      </c>
      <c r="H412" s="55">
        <f t="shared" si="38"/>
        <v>34.039019999999994</v>
      </c>
      <c r="I412" s="56">
        <f t="shared" si="37"/>
        <v>128.66749559999997</v>
      </c>
      <c r="J412" s="142">
        <f t="shared" si="35"/>
        <v>9.6118396884876225E-6</v>
      </c>
      <c r="K412" s="142">
        <f t="shared" si="36"/>
        <v>0.99995422582790261</v>
      </c>
    </row>
    <row r="413" spans="1:11" ht="19.5">
      <c r="A413" s="156" t="s">
        <v>1319</v>
      </c>
      <c r="B413" s="149" t="s">
        <v>444</v>
      </c>
      <c r="C413" s="133" t="s">
        <v>1245</v>
      </c>
      <c r="D413" s="139" t="s">
        <v>446</v>
      </c>
      <c r="E413" s="135" t="s">
        <v>14</v>
      </c>
      <c r="F413" s="49">
        <v>11</v>
      </c>
      <c r="G413" s="56">
        <f>11.17/1.23</f>
        <v>9.0813008130081307</v>
      </c>
      <c r="H413" s="55">
        <f t="shared" si="38"/>
        <v>11.281700000000001</v>
      </c>
      <c r="I413" s="56">
        <f t="shared" si="37"/>
        <v>124.09870000000001</v>
      </c>
      <c r="J413" s="142">
        <f t="shared" si="35"/>
        <v>9.2705372432050295E-6</v>
      </c>
      <c r="K413" s="142">
        <f t="shared" si="36"/>
        <v>0.99996349636514581</v>
      </c>
    </row>
    <row r="414" spans="1:11">
      <c r="A414" s="156" t="s">
        <v>1319</v>
      </c>
      <c r="B414" s="149" t="s">
        <v>578</v>
      </c>
      <c r="C414" s="133" t="s">
        <v>1244</v>
      </c>
      <c r="D414" s="139" t="s">
        <v>580</v>
      </c>
      <c r="E414" s="135" t="s">
        <v>14</v>
      </c>
      <c r="F414" s="49">
        <v>6</v>
      </c>
      <c r="G414" s="56">
        <v>16.420000000000002</v>
      </c>
      <c r="H414" s="55">
        <f t="shared" si="38"/>
        <v>20.398566000000002</v>
      </c>
      <c r="I414" s="56">
        <f t="shared" si="37"/>
        <v>122.39139600000001</v>
      </c>
      <c r="J414" s="142">
        <f t="shared" si="35"/>
        <v>9.1429966217684392E-6</v>
      </c>
      <c r="K414" s="142">
        <f t="shared" si="36"/>
        <v>0.99997263936176761</v>
      </c>
    </row>
    <row r="415" spans="1:11">
      <c r="A415" s="156" t="s">
        <v>1319</v>
      </c>
      <c r="B415" s="144">
        <v>38977</v>
      </c>
      <c r="C415" s="133" t="s">
        <v>1244</v>
      </c>
      <c r="D415" s="139" t="s">
        <v>1151</v>
      </c>
      <c r="E415" s="135" t="s">
        <v>15</v>
      </c>
      <c r="F415" s="68">
        <v>0.4</v>
      </c>
      <c r="G415" s="56">
        <v>166.44</v>
      </c>
      <c r="H415" s="55">
        <f t="shared" si="38"/>
        <v>206.76841199999998</v>
      </c>
      <c r="I415" s="56">
        <f t="shared" si="37"/>
        <v>82.707364799999993</v>
      </c>
      <c r="J415" s="142">
        <f t="shared" si="35"/>
        <v>6.1784829789977219E-6</v>
      </c>
      <c r="K415" s="142">
        <f t="shared" si="36"/>
        <v>0.99997881784474663</v>
      </c>
    </row>
    <row r="416" spans="1:11">
      <c r="A416" s="156" t="s">
        <v>1319</v>
      </c>
      <c r="B416" s="149" t="s">
        <v>563</v>
      </c>
      <c r="C416" s="133" t="s">
        <v>1244</v>
      </c>
      <c r="D416" s="139" t="s">
        <v>565</v>
      </c>
      <c r="E416" s="135" t="s">
        <v>14</v>
      </c>
      <c r="F416" s="49">
        <v>4</v>
      </c>
      <c r="G416" s="56">
        <v>15.07</v>
      </c>
      <c r="H416" s="55">
        <f t="shared" si="38"/>
        <v>18.721461000000001</v>
      </c>
      <c r="I416" s="56">
        <f t="shared" si="37"/>
        <v>74.885844000000006</v>
      </c>
      <c r="J416" s="142">
        <f t="shared" si="35"/>
        <v>5.5941924112890943E-6</v>
      </c>
      <c r="K416" s="142">
        <f t="shared" si="36"/>
        <v>0.99998441203715793</v>
      </c>
    </row>
    <row r="417" spans="1:11" ht="19.5">
      <c r="A417" s="156" t="s">
        <v>1319</v>
      </c>
      <c r="B417" s="149" t="s">
        <v>746</v>
      </c>
      <c r="C417" s="133" t="s">
        <v>1245</v>
      </c>
      <c r="D417" s="139" t="s">
        <v>748</v>
      </c>
      <c r="E417" s="135" t="s">
        <v>14</v>
      </c>
      <c r="F417" s="49">
        <v>1</v>
      </c>
      <c r="G417" s="56">
        <f>59.34/1.23</f>
        <v>48.243902439024396</v>
      </c>
      <c r="H417" s="55">
        <f t="shared" si="38"/>
        <v>59.933400000000006</v>
      </c>
      <c r="I417" s="56">
        <f t="shared" si="37"/>
        <v>59.933400000000006</v>
      </c>
      <c r="J417" s="142">
        <f t="shared" si="35"/>
        <v>4.4772009441831727E-6</v>
      </c>
      <c r="K417" s="142">
        <f t="shared" si="36"/>
        <v>0.99998888923810214</v>
      </c>
    </row>
    <row r="418" spans="1:11">
      <c r="A418" s="156" t="s">
        <v>1319</v>
      </c>
      <c r="B418" s="149" t="s">
        <v>392</v>
      </c>
      <c r="C418" s="133" t="s">
        <v>1245</v>
      </c>
      <c r="D418" s="139" t="s">
        <v>394</v>
      </c>
      <c r="E418" s="135" t="s">
        <v>14</v>
      </c>
      <c r="F418" s="49">
        <v>1</v>
      </c>
      <c r="G418" s="56">
        <f>58.95/1.23</f>
        <v>47.926829268292686</v>
      </c>
      <c r="H418" s="55">
        <f t="shared" si="38"/>
        <v>59.539500000000004</v>
      </c>
      <c r="I418" s="56">
        <f t="shared" si="37"/>
        <v>59.539500000000004</v>
      </c>
      <c r="J418" s="142">
        <f t="shared" si="35"/>
        <v>4.4477754576946079E-6</v>
      </c>
      <c r="K418" s="142">
        <f t="shared" si="36"/>
        <v>0.99999333701355986</v>
      </c>
    </row>
    <row r="419" spans="1:11">
      <c r="A419" s="156" t="s">
        <v>1319</v>
      </c>
      <c r="B419" s="149" t="s">
        <v>740</v>
      </c>
      <c r="C419" s="133" t="s">
        <v>1245</v>
      </c>
      <c r="D419" s="139" t="s">
        <v>742</v>
      </c>
      <c r="E419" s="135" t="s">
        <v>14</v>
      </c>
      <c r="F419" s="49">
        <v>1</v>
      </c>
      <c r="G419" s="56">
        <f>46.92/1.23</f>
        <v>38.146341463414636</v>
      </c>
      <c r="H419" s="55">
        <f t="shared" si="38"/>
        <v>47.389200000000002</v>
      </c>
      <c r="I419" s="56">
        <f t="shared" si="37"/>
        <v>47.389200000000002</v>
      </c>
      <c r="J419" s="142">
        <f t="shared" si="35"/>
        <v>3.5401123744704154E-6</v>
      </c>
      <c r="K419" s="142">
        <f t="shared" si="36"/>
        <v>0.99999687712593432</v>
      </c>
    </row>
    <row r="420" spans="1:11" ht="19.5">
      <c r="A420" s="156" t="s">
        <v>1319</v>
      </c>
      <c r="B420" s="149" t="s">
        <v>671</v>
      </c>
      <c r="C420" s="133" t="s">
        <v>1245</v>
      </c>
      <c r="D420" s="139" t="s">
        <v>673</v>
      </c>
      <c r="E420" s="135" t="s">
        <v>14</v>
      </c>
      <c r="F420" s="49">
        <v>1</v>
      </c>
      <c r="G420" s="56">
        <f>41.39/1.23</f>
        <v>33.650406504065039</v>
      </c>
      <c r="H420" s="55">
        <f t="shared" si="38"/>
        <v>41.803899999999999</v>
      </c>
      <c r="I420" s="56">
        <f t="shared" si="37"/>
        <v>41.803899999999999</v>
      </c>
      <c r="J420" s="142">
        <f t="shared" si="35"/>
        <v>3.1228740660556369E-6</v>
      </c>
      <c r="K420" s="142">
        <f t="shared" si="36"/>
        <v>1.0000000000000004</v>
      </c>
    </row>
    <row r="421" spans="1:11" ht="12.75" customHeight="1">
      <c r="B421" s="140" t="s">
        <v>1235</v>
      </c>
      <c r="C421" s="141"/>
      <c r="D421" s="141"/>
      <c r="E421" s="141"/>
      <c r="F421" s="141"/>
      <c r="G421" s="141"/>
      <c r="H421" s="141"/>
    </row>
    <row r="431" spans="1:11">
      <c r="K431" s="70">
        <f>SUM(I6:I420)</f>
        <v>13386354.721886253</v>
      </c>
    </row>
  </sheetData>
  <autoFilter ref="B5:I421">
    <sortState ref="B6:I421">
      <sortCondition descending="1" ref="I5:I421"/>
    </sortState>
  </autoFilter>
  <mergeCells count="1">
    <mergeCell ref="B3:K4"/>
  </mergeCells>
  <pageMargins left="0.7" right="0.7" top="0.75" bottom="0.75" header="0.3" footer="0.3"/>
  <pageSetup paperSize="9" scale="55"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1"/>
  <dimension ref="Q16:S69"/>
  <sheetViews>
    <sheetView topLeftCell="A61" workbookViewId="0">
      <selection activeCell="S16" sqref="S16:S69"/>
    </sheetView>
  </sheetViews>
  <sheetFormatPr defaultRowHeight="12.75"/>
  <sheetData>
    <row r="16" spans="17:19" ht="77.25" thickBot="1">
      <c r="Q16" s="158" t="s">
        <v>1321</v>
      </c>
      <c r="R16" s="159"/>
      <c r="S16">
        <v>1</v>
      </c>
    </row>
    <row r="17" spans="17:19" ht="77.25" thickBot="1">
      <c r="Q17" s="157"/>
      <c r="R17" s="157" t="s">
        <v>1322</v>
      </c>
      <c r="S17">
        <v>2</v>
      </c>
    </row>
    <row r="18" spans="17:19" ht="64.5" thickBot="1">
      <c r="Q18" s="157"/>
      <c r="R18" s="157" t="s">
        <v>1323</v>
      </c>
      <c r="S18">
        <v>3</v>
      </c>
    </row>
    <row r="19" spans="17:19" ht="64.5" thickBot="1">
      <c r="Q19" s="157"/>
      <c r="R19" s="157" t="s">
        <v>1324</v>
      </c>
      <c r="S19">
        <v>4</v>
      </c>
    </row>
    <row r="20" spans="17:19" ht="90" thickBot="1">
      <c r="Q20" s="157"/>
      <c r="R20" s="157" t="s">
        <v>1325</v>
      </c>
      <c r="S20">
        <v>5</v>
      </c>
    </row>
    <row r="21" spans="17:19" ht="102.75" thickBot="1">
      <c r="Q21" s="157"/>
      <c r="R21" s="157" t="s">
        <v>1326</v>
      </c>
      <c r="S21">
        <v>6</v>
      </c>
    </row>
    <row r="22" spans="17:19" ht="77.25" thickBot="1">
      <c r="Q22" s="157"/>
      <c r="R22" s="157" t="s">
        <v>1327</v>
      </c>
      <c r="S22">
        <v>7</v>
      </c>
    </row>
    <row r="23" spans="17:19" ht="77.25" thickBot="1">
      <c r="Q23" s="157"/>
      <c r="R23" s="157" t="s">
        <v>1328</v>
      </c>
      <c r="S23">
        <v>8</v>
      </c>
    </row>
    <row r="24" spans="17:19" ht="51.75" thickBot="1">
      <c r="Q24" s="157"/>
      <c r="R24" s="157" t="s">
        <v>1329</v>
      </c>
      <c r="S24">
        <v>9</v>
      </c>
    </row>
    <row r="25" spans="17:19" ht="51.75" thickBot="1">
      <c r="Q25" s="157"/>
      <c r="R25" s="157" t="s">
        <v>1330</v>
      </c>
      <c r="S25">
        <v>10</v>
      </c>
    </row>
    <row r="26" spans="17:19" ht="64.5" thickBot="1">
      <c r="Q26" s="157"/>
      <c r="R26" s="157" t="s">
        <v>1331</v>
      </c>
      <c r="S26">
        <v>11</v>
      </c>
    </row>
    <row r="27" spans="17:19" ht="77.25" thickBot="1">
      <c r="Q27" s="157"/>
      <c r="R27" s="157" t="s">
        <v>1332</v>
      </c>
      <c r="S27">
        <v>12</v>
      </c>
    </row>
    <row r="28" spans="17:19" ht="64.5" thickBot="1">
      <c r="Q28" s="157"/>
      <c r="R28" s="157" t="s">
        <v>1333</v>
      </c>
      <c r="S28">
        <v>13</v>
      </c>
    </row>
    <row r="29" spans="17:19" ht="64.5" thickBot="1">
      <c r="Q29" s="157"/>
      <c r="R29" s="157" t="s">
        <v>1334</v>
      </c>
      <c r="S29">
        <v>14</v>
      </c>
    </row>
    <row r="30" spans="17:19" ht="64.5" thickBot="1">
      <c r="Q30" s="157"/>
      <c r="R30" s="157" t="s">
        <v>1335</v>
      </c>
      <c r="S30">
        <v>15</v>
      </c>
    </row>
    <row r="31" spans="17:19" ht="90" thickBot="1">
      <c r="Q31" s="157"/>
      <c r="R31" s="157" t="s">
        <v>1336</v>
      </c>
      <c r="S31">
        <v>16</v>
      </c>
    </row>
    <row r="32" spans="17:19" ht="77.25" thickBot="1">
      <c r="Q32" s="157"/>
      <c r="R32" s="157" t="s">
        <v>1337</v>
      </c>
      <c r="S32">
        <v>17</v>
      </c>
    </row>
    <row r="33" spans="17:19" ht="77.25" thickBot="1">
      <c r="Q33" s="157"/>
      <c r="R33" s="157" t="s">
        <v>1338</v>
      </c>
      <c r="S33">
        <v>18</v>
      </c>
    </row>
    <row r="34" spans="17:19" ht="64.5" thickBot="1">
      <c r="Q34" s="157"/>
      <c r="R34" s="157" t="s">
        <v>1339</v>
      </c>
      <c r="S34">
        <v>19</v>
      </c>
    </row>
    <row r="35" spans="17:19" ht="51.75" thickBot="1">
      <c r="Q35" s="157"/>
      <c r="R35" s="157" t="s">
        <v>1340</v>
      </c>
      <c r="S35">
        <v>20</v>
      </c>
    </row>
    <row r="36" spans="17:19" ht="77.25" thickBot="1">
      <c r="Q36" s="157"/>
      <c r="R36" s="157" t="s">
        <v>1341</v>
      </c>
      <c r="S36">
        <v>21</v>
      </c>
    </row>
    <row r="37" spans="17:19" ht="77.25" thickBot="1">
      <c r="Q37" s="157"/>
      <c r="R37" s="157" t="s">
        <v>1342</v>
      </c>
      <c r="S37">
        <v>22</v>
      </c>
    </row>
    <row r="38" spans="17:19" ht="77.25" thickBot="1">
      <c r="Q38" s="157"/>
      <c r="R38" s="157" t="s">
        <v>1343</v>
      </c>
      <c r="S38">
        <v>23</v>
      </c>
    </row>
    <row r="39" spans="17:19" ht="102.75" thickBot="1">
      <c r="Q39" s="157"/>
      <c r="R39" s="157" t="s">
        <v>1344</v>
      </c>
      <c r="S39">
        <v>24</v>
      </c>
    </row>
    <row r="40" spans="17:19" ht="90" thickBot="1">
      <c r="Q40" s="157"/>
      <c r="R40" s="157" t="s">
        <v>1345</v>
      </c>
      <c r="S40">
        <v>25</v>
      </c>
    </row>
    <row r="41" spans="17:19" ht="90" thickBot="1">
      <c r="Q41" s="157"/>
      <c r="R41" s="157" t="s">
        <v>1346</v>
      </c>
      <c r="S41">
        <v>26</v>
      </c>
    </row>
    <row r="42" spans="17:19" ht="77.25" thickBot="1">
      <c r="Q42" s="157"/>
      <c r="R42" s="157" t="s">
        <v>1347</v>
      </c>
      <c r="S42">
        <v>27</v>
      </c>
    </row>
    <row r="43" spans="17:19" ht="64.5" thickBot="1">
      <c r="Q43" s="157"/>
      <c r="R43" s="157" t="s">
        <v>1348</v>
      </c>
      <c r="S43">
        <v>28</v>
      </c>
    </row>
    <row r="44" spans="17:19" ht="51.75" thickBot="1">
      <c r="Q44" s="157"/>
      <c r="R44" s="157" t="s">
        <v>1349</v>
      </c>
      <c r="S44">
        <v>29</v>
      </c>
    </row>
    <row r="45" spans="17:19" ht="51.75" thickBot="1">
      <c r="Q45" s="157"/>
      <c r="R45" s="157" t="s">
        <v>1350</v>
      </c>
      <c r="S45">
        <v>30</v>
      </c>
    </row>
    <row r="46" spans="17:19" ht="64.5" thickBot="1">
      <c r="Q46" s="157"/>
      <c r="R46" s="157" t="s">
        <v>1351</v>
      </c>
      <c r="S46">
        <v>31</v>
      </c>
    </row>
    <row r="47" spans="17:19" ht="102.75" thickBot="1">
      <c r="Q47" s="157"/>
      <c r="R47" s="157" t="s">
        <v>1352</v>
      </c>
      <c r="S47">
        <v>32</v>
      </c>
    </row>
    <row r="48" spans="17:19" ht="64.5" thickBot="1">
      <c r="Q48" s="157"/>
      <c r="R48" s="157" t="s">
        <v>1353</v>
      </c>
      <c r="S48">
        <v>33</v>
      </c>
    </row>
    <row r="49" spans="17:19" ht="77.25" thickBot="1">
      <c r="Q49" s="157"/>
      <c r="R49" s="157" t="s">
        <v>1354</v>
      </c>
      <c r="S49">
        <v>34</v>
      </c>
    </row>
    <row r="50" spans="17:19" ht="51.75" thickBot="1">
      <c r="Q50" s="157"/>
      <c r="R50" s="157" t="s">
        <v>1355</v>
      </c>
      <c r="S50">
        <v>35</v>
      </c>
    </row>
    <row r="51" spans="17:19" ht="77.25" thickBot="1">
      <c r="Q51" s="157"/>
      <c r="R51" s="157" t="s">
        <v>1356</v>
      </c>
      <c r="S51">
        <v>36</v>
      </c>
    </row>
    <row r="52" spans="17:19" ht="64.5" thickBot="1">
      <c r="Q52" s="157"/>
      <c r="R52" s="157" t="s">
        <v>1357</v>
      </c>
      <c r="S52">
        <v>37</v>
      </c>
    </row>
    <row r="53" spans="17:19" ht="90" thickBot="1">
      <c r="Q53" s="157"/>
      <c r="R53" s="157" t="s">
        <v>1358</v>
      </c>
      <c r="S53">
        <v>38</v>
      </c>
    </row>
    <row r="54" spans="17:19" ht="77.25" thickBot="1">
      <c r="Q54" s="157"/>
      <c r="R54" s="157" t="s">
        <v>1359</v>
      </c>
      <c r="S54">
        <v>39</v>
      </c>
    </row>
    <row r="55" spans="17:19" ht="77.25" thickBot="1">
      <c r="Q55" s="157"/>
      <c r="R55" s="157" t="s">
        <v>1360</v>
      </c>
      <c r="S55">
        <v>40</v>
      </c>
    </row>
    <row r="56" spans="17:19" ht="90" thickBot="1">
      <c r="Q56" s="157"/>
      <c r="R56" s="157" t="s">
        <v>1361</v>
      </c>
      <c r="S56">
        <v>41</v>
      </c>
    </row>
    <row r="57" spans="17:19" ht="64.5" thickBot="1">
      <c r="Q57" s="157"/>
      <c r="R57" s="157" t="s">
        <v>1362</v>
      </c>
      <c r="S57">
        <v>42</v>
      </c>
    </row>
    <row r="58" spans="17:19" ht="77.25" thickBot="1">
      <c r="Q58" s="157"/>
      <c r="R58" s="157" t="s">
        <v>1363</v>
      </c>
      <c r="S58">
        <v>43</v>
      </c>
    </row>
    <row r="59" spans="17:19" ht="90" thickBot="1">
      <c r="Q59" s="157"/>
      <c r="R59" s="157" t="s">
        <v>1364</v>
      </c>
      <c r="S59">
        <v>44</v>
      </c>
    </row>
    <row r="60" spans="17:19" ht="90" thickBot="1">
      <c r="Q60" s="157"/>
      <c r="R60" s="157" t="s">
        <v>1365</v>
      </c>
      <c r="S60">
        <v>45</v>
      </c>
    </row>
    <row r="61" spans="17:19" ht="102.75" thickBot="1">
      <c r="Q61" s="157"/>
      <c r="R61" s="157" t="s">
        <v>1366</v>
      </c>
      <c r="S61">
        <v>46</v>
      </c>
    </row>
    <row r="62" spans="17:19" ht="102.75" thickBot="1">
      <c r="Q62" s="157"/>
      <c r="R62" s="157" t="s">
        <v>1367</v>
      </c>
      <c r="S62">
        <v>47</v>
      </c>
    </row>
    <row r="63" spans="17:19" ht="77.25" thickBot="1">
      <c r="Q63" s="157"/>
      <c r="R63" s="157" t="s">
        <v>1368</v>
      </c>
      <c r="S63">
        <v>48</v>
      </c>
    </row>
    <row r="64" spans="17:19" ht="77.25" thickBot="1">
      <c r="Q64" s="157"/>
      <c r="R64" s="157" t="s">
        <v>1369</v>
      </c>
      <c r="S64">
        <v>49</v>
      </c>
    </row>
    <row r="65" spans="17:19" ht="77.25" thickBot="1">
      <c r="Q65" s="157"/>
      <c r="R65" s="157" t="s">
        <v>1370</v>
      </c>
      <c r="S65">
        <v>50</v>
      </c>
    </row>
    <row r="66" spans="17:19" ht="102.75" thickBot="1">
      <c r="Q66" s="157"/>
      <c r="R66" s="157" t="s">
        <v>1371</v>
      </c>
      <c r="S66">
        <v>51</v>
      </c>
    </row>
    <row r="67" spans="17:19" ht="90" thickBot="1">
      <c r="Q67" s="157"/>
      <c r="R67" s="157" t="s">
        <v>1372</v>
      </c>
      <c r="S67">
        <v>52</v>
      </c>
    </row>
    <row r="68" spans="17:19" ht="90" thickBot="1">
      <c r="Q68" s="157"/>
      <c r="R68" s="157" t="s">
        <v>1373</v>
      </c>
      <c r="S68">
        <v>53</v>
      </c>
    </row>
    <row r="69" spans="17:19" ht="127.5">
      <c r="Q69" s="157"/>
      <c r="R69" s="157" t="s">
        <v>1374</v>
      </c>
      <c r="S69">
        <v>54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  <controls>
    <control shapeId="1077" r:id="rId3" name="Control 53"/>
    <control shapeId="1076" r:id="rId4" name="Control 52"/>
    <control shapeId="1075" r:id="rId5" name="Control 51"/>
    <control shapeId="1074" r:id="rId6" name="Control 50"/>
    <control shapeId="1073" r:id="rId7" name="Control 49"/>
    <control shapeId="1072" r:id="rId8" name="Control 48"/>
    <control shapeId="1071" r:id="rId9" name="Control 47"/>
    <control shapeId="1070" r:id="rId10" name="Control 46"/>
    <control shapeId="1069" r:id="rId11" name="Control 45"/>
    <control shapeId="1068" r:id="rId12" name="Control 44"/>
    <control shapeId="1067" r:id="rId13" name="Control 43"/>
    <control shapeId="1066" r:id="rId14" name="Control 42"/>
    <control shapeId="1065" r:id="rId15" name="Control 41"/>
    <control shapeId="1064" r:id="rId16" name="Control 40"/>
    <control shapeId="1063" r:id="rId17" name="Control 39"/>
    <control shapeId="1062" r:id="rId18" name="Control 38"/>
    <control shapeId="1061" r:id="rId19" name="Control 37"/>
    <control shapeId="1060" r:id="rId20" name="Control 36"/>
    <control shapeId="1059" r:id="rId21" name="Control 35"/>
    <control shapeId="1058" r:id="rId22" name="Control 34"/>
    <control shapeId="1057" r:id="rId23" name="Control 33"/>
    <control shapeId="1056" r:id="rId24" name="Control 32"/>
    <control shapeId="1055" r:id="rId25" name="Control 31"/>
    <control shapeId="1054" r:id="rId26" name="Control 30"/>
    <control shapeId="1053" r:id="rId27" name="Control 29"/>
    <control shapeId="1052" r:id="rId28" name="Control 28"/>
    <control shapeId="1051" r:id="rId29" name="Control 27"/>
    <control shapeId="1050" r:id="rId30" name="Control 26"/>
    <control shapeId="1049" r:id="rId31" name="Control 25"/>
    <control shapeId="1048" r:id="rId32" name="Control 24"/>
    <control shapeId="1047" r:id="rId33" name="Control 23"/>
    <control shapeId="1046" r:id="rId34" name="Control 22"/>
    <control shapeId="1045" r:id="rId35" name="Control 21"/>
    <control shapeId="1044" r:id="rId36" name="Control 20"/>
    <control shapeId="1043" r:id="rId37" name="Control 19"/>
    <control shapeId="1042" r:id="rId38" name="Control 18"/>
    <control shapeId="1041" r:id="rId39" name="Control 17"/>
    <control shapeId="1040" r:id="rId40" name="Control 16"/>
    <control shapeId="1039" r:id="rId41" name="Control 15"/>
    <control shapeId="1038" r:id="rId42" name="Control 14"/>
    <control shapeId="1037" r:id="rId43" name="Control 13"/>
    <control shapeId="1036" r:id="rId44" name="Control 12"/>
    <control shapeId="1035" r:id="rId45" name="Control 11"/>
    <control shapeId="1034" r:id="rId46" name="Control 10"/>
    <control shapeId="1033" r:id="rId47" name="Control 9"/>
    <control shapeId="1032" r:id="rId48" name="Control 8"/>
    <control shapeId="1031" r:id="rId49" name="Control 7"/>
    <control shapeId="1030" r:id="rId50" name="Control 6"/>
    <control shapeId="1029" r:id="rId51" name="Control 5"/>
    <control shapeId="1028" r:id="rId52" name="Control 4"/>
    <control shapeId="1027" r:id="rId53" name="Control 3"/>
    <control shapeId="1026" r:id="rId54" name="Control 2"/>
    <control shapeId="1025" r:id="rId55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Planilha - COHAB V</vt:lpstr>
      <vt:lpstr>CRONOGRAMA DESEMBOLSO</vt:lpstr>
      <vt:lpstr>ABC</vt:lpstr>
      <vt:lpstr>Plan1</vt:lpstr>
      <vt:lpstr>ABC!Area_de_impressao</vt:lpstr>
      <vt:lpstr>'CRONOGRAMA DESEMBOLSO'!Area_de_impressao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Dias Muniz</dc:creator>
  <cp:lastModifiedBy>leydianefs</cp:lastModifiedBy>
  <cp:lastPrinted>2022-01-28T17:26:32Z</cp:lastPrinted>
  <dcterms:created xsi:type="dcterms:W3CDTF">2021-09-23T12:40:00Z</dcterms:created>
  <dcterms:modified xsi:type="dcterms:W3CDTF">2022-04-25T20:01:16Z</dcterms:modified>
</cp:coreProperties>
</file>